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630" yWindow="615" windowWidth="14055" windowHeight="9345" tabRatio="650" firstSheet="2" activeTab="3"/>
  </bookViews>
  <sheets>
    <sheet name="PAST" sheetId="2" state="hidden" r:id="rId1"/>
    <sheet name="MR CODE" sheetId="6" state="hidden" r:id="rId2"/>
    <sheet name="PIVTBL PASTE" sheetId="12" r:id="rId3"/>
    <sheet name="BADANAVALU" sheetId="7" r:id="rId4"/>
    <sheet name="THAGADURU" sheetId="8" r:id="rId5"/>
    <sheet name="HULLAHALLI" sheetId="9" r:id="rId6"/>
    <sheet name="HURA" sheetId="10" r:id="rId7"/>
    <sheet name="CHANDRAVADI" sheetId="11" r:id="rId8"/>
    <sheet name="DIFF" sheetId="13" r:id="rId9"/>
  </sheets>
  <definedNames>
    <definedName name="_xlnm._FilterDatabase" localSheetId="2" hidden="1">'PIVTBL PASTE'!$A$1:$M$161</definedName>
    <definedName name="_xlnm.Print_Area" localSheetId="3">BADANAVALU!$A$1:$U$43</definedName>
    <definedName name="_xlnm.Print_Area" localSheetId="7">CHANDRAVADI!$A$1:$U$25</definedName>
    <definedName name="_xlnm.Print_Area" localSheetId="5">HULLAHALLI!$A$1:$U$43</definedName>
    <definedName name="_xlnm.Print_Area" localSheetId="6">HURA!$A$1:$U$31</definedName>
    <definedName name="_xlnm.Print_Area" localSheetId="4">THAGADURU!$A$1:$U$37</definedName>
    <definedName name="_xlnm.Print_Titles" localSheetId="3">BADANAVALU!$1:$1</definedName>
    <definedName name="_xlnm.Print_Titles" localSheetId="5">HULLAHALLI!$1:$1</definedName>
    <definedName name="_xlnm.Print_Titles" localSheetId="6">HURA!$1:$1</definedName>
    <definedName name="_xlnm.Print_Titles" localSheetId="4">THAGADURU!$1:$1</definedName>
  </definedNames>
  <calcPr calcId="144525"/>
</workbook>
</file>

<file path=xl/calcChain.xml><?xml version="1.0" encoding="utf-8"?>
<calcChain xmlns="http://schemas.openxmlformats.org/spreadsheetml/2006/main">
  <c r="N4" i="7" l="1"/>
  <c r="Q4" i="7" s="1"/>
  <c r="Q5" i="7"/>
  <c r="Q3" i="7"/>
  <c r="Q28" i="7"/>
  <c r="W8" i="8" l="1"/>
  <c r="X8" i="8"/>
  <c r="W14" i="8"/>
  <c r="X14" i="8"/>
  <c r="W20" i="8"/>
  <c r="X20" i="8"/>
  <c r="W26" i="8"/>
  <c r="X26" i="8"/>
  <c r="W32" i="8"/>
  <c r="X32" i="8"/>
  <c r="K13" i="7" l="1"/>
  <c r="K19" i="7"/>
  <c r="K25" i="7"/>
  <c r="K31" i="7"/>
  <c r="K37" i="7"/>
  <c r="K43" i="7"/>
  <c r="K7" i="7"/>
  <c r="K37" i="8"/>
  <c r="K31" i="8"/>
  <c r="K25" i="8"/>
  <c r="K19" i="8"/>
  <c r="K13" i="8"/>
  <c r="K7" i="8"/>
  <c r="K43" i="9" l="1"/>
  <c r="K37" i="9"/>
  <c r="K31" i="9"/>
  <c r="K25" i="9"/>
  <c r="K19" i="9"/>
  <c r="K13" i="9"/>
  <c r="K7" i="9"/>
  <c r="K31" i="10"/>
  <c r="K25" i="10"/>
  <c r="K19" i="10"/>
  <c r="K13" i="10"/>
  <c r="K7" i="10"/>
  <c r="K25" i="11"/>
  <c r="K19" i="11"/>
  <c r="K13" i="11"/>
  <c r="K7" i="11"/>
  <c r="K32" i="11" s="1"/>
  <c r="T1" i="10" l="1"/>
  <c r="F21" i="13" l="1"/>
  <c r="E21" i="13"/>
  <c r="D21" i="13"/>
  <c r="C21" i="13"/>
  <c r="B21" i="13"/>
  <c r="F18" i="13"/>
  <c r="E18" i="13"/>
  <c r="D18" i="13"/>
  <c r="C18" i="13"/>
  <c r="B18" i="13"/>
  <c r="F15" i="13"/>
  <c r="E15" i="13"/>
  <c r="D15" i="13"/>
  <c r="C15" i="13"/>
  <c r="B15" i="13"/>
  <c r="F12" i="8" l="1"/>
  <c r="E12" i="8"/>
  <c r="C99" i="13" l="1"/>
  <c r="D99" i="13"/>
  <c r="E99" i="13"/>
  <c r="F99" i="13"/>
  <c r="B99" i="13"/>
  <c r="C96" i="13"/>
  <c r="D96" i="13"/>
  <c r="E96" i="13"/>
  <c r="F96" i="13"/>
  <c r="B96" i="13"/>
  <c r="C93" i="13"/>
  <c r="D93" i="13"/>
  <c r="E93" i="13"/>
  <c r="F93" i="13"/>
  <c r="B93" i="13"/>
  <c r="C90" i="13"/>
  <c r="D90" i="13"/>
  <c r="E90" i="13"/>
  <c r="F90" i="13"/>
  <c r="B90" i="13"/>
  <c r="C87" i="13"/>
  <c r="D87" i="13"/>
  <c r="E87" i="13"/>
  <c r="F87" i="13"/>
  <c r="B87" i="13"/>
  <c r="C84" i="13"/>
  <c r="D84" i="13"/>
  <c r="E84" i="13"/>
  <c r="F84" i="13"/>
  <c r="B84" i="13"/>
  <c r="C81" i="13" l="1"/>
  <c r="D81" i="13"/>
  <c r="E81" i="13"/>
  <c r="F81" i="13"/>
  <c r="B81" i="13"/>
  <c r="G168" i="12" l="1"/>
  <c r="C9" i="13" s="1"/>
  <c r="H168" i="12"/>
  <c r="D9" i="13" s="1"/>
  <c r="I168" i="12"/>
  <c r="E9" i="13" s="1"/>
  <c r="J168" i="12"/>
  <c r="F168" i="12"/>
  <c r="B9" i="13" s="1"/>
  <c r="C78" i="13"/>
  <c r="D78" i="13"/>
  <c r="E78" i="13"/>
  <c r="F78" i="13"/>
  <c r="B78" i="13"/>
  <c r="C75" i="13"/>
  <c r="D75" i="13"/>
  <c r="E75" i="13"/>
  <c r="F75" i="13"/>
  <c r="B75" i="13"/>
  <c r="C72" i="13"/>
  <c r="D72" i="13"/>
  <c r="E72" i="13"/>
  <c r="F72" i="13"/>
  <c r="B72" i="13"/>
  <c r="C69" i="13"/>
  <c r="D69" i="13"/>
  <c r="E69" i="13"/>
  <c r="F69" i="13"/>
  <c r="B69" i="13"/>
  <c r="C66" i="13"/>
  <c r="D66" i="13"/>
  <c r="E66" i="13"/>
  <c r="F66" i="13"/>
  <c r="B66" i="13"/>
  <c r="C63" i="13"/>
  <c r="D63" i="13"/>
  <c r="E63" i="13"/>
  <c r="F63" i="13"/>
  <c r="B63" i="13"/>
  <c r="C60" i="13"/>
  <c r="D60" i="13"/>
  <c r="E60" i="13"/>
  <c r="F60" i="13"/>
  <c r="B60" i="13"/>
  <c r="J22" i="11"/>
  <c r="L22" i="11" s="1"/>
  <c r="J23" i="11"/>
  <c r="L23" i="11" s="1"/>
  <c r="J24" i="11"/>
  <c r="L24" i="11" s="1"/>
  <c r="J16" i="11"/>
  <c r="L16" i="11" s="1"/>
  <c r="J17" i="11"/>
  <c r="L17" i="11" s="1"/>
  <c r="J18" i="11"/>
  <c r="L18" i="11" s="1"/>
  <c r="J10" i="11"/>
  <c r="L10" i="11" s="1"/>
  <c r="J11" i="11"/>
  <c r="L11" i="11" s="1"/>
  <c r="J12" i="11"/>
  <c r="L12" i="11" s="1"/>
  <c r="J4" i="11"/>
  <c r="L4" i="11" s="1"/>
  <c r="J5" i="11"/>
  <c r="L5" i="11" s="1"/>
  <c r="J6" i="11"/>
  <c r="L6" i="11" s="1"/>
  <c r="J28" i="10"/>
  <c r="L28" i="10" s="1"/>
  <c r="J29" i="10"/>
  <c r="L29" i="10" s="1"/>
  <c r="J30" i="10"/>
  <c r="L30" i="10" s="1"/>
  <c r="J22" i="10"/>
  <c r="L22" i="10" s="1"/>
  <c r="J23" i="10"/>
  <c r="L23" i="10" s="1"/>
  <c r="J24" i="10"/>
  <c r="L24" i="10" s="1"/>
  <c r="J16" i="10"/>
  <c r="L16" i="10" s="1"/>
  <c r="J17" i="10"/>
  <c r="L17" i="10" s="1"/>
  <c r="J18" i="10"/>
  <c r="L18" i="10" s="1"/>
  <c r="J10" i="10"/>
  <c r="L10" i="10" s="1"/>
  <c r="J11" i="10"/>
  <c r="L11" i="10" s="1"/>
  <c r="J12" i="10"/>
  <c r="L12" i="10" s="1"/>
  <c r="J4" i="10"/>
  <c r="L4" i="10" s="1"/>
  <c r="J5" i="10"/>
  <c r="L5" i="10" s="1"/>
  <c r="J6" i="10"/>
  <c r="L6" i="10" s="1"/>
  <c r="J40" i="9"/>
  <c r="L40" i="9" s="1"/>
  <c r="J41" i="9"/>
  <c r="L41" i="9" s="1"/>
  <c r="J42" i="9"/>
  <c r="L42" i="9" s="1"/>
  <c r="J34" i="9"/>
  <c r="L34" i="9" s="1"/>
  <c r="J35" i="9"/>
  <c r="L35" i="9" s="1"/>
  <c r="J36" i="9"/>
  <c r="L36" i="9" s="1"/>
  <c r="J28" i="9"/>
  <c r="L28" i="9" s="1"/>
  <c r="J29" i="9"/>
  <c r="L29" i="9" s="1"/>
  <c r="J30" i="9"/>
  <c r="L30" i="9" s="1"/>
  <c r="J22" i="9"/>
  <c r="L22" i="9" s="1"/>
  <c r="J23" i="9"/>
  <c r="L23" i="9" s="1"/>
  <c r="J24" i="9"/>
  <c r="L24" i="9" s="1"/>
  <c r="J16" i="9"/>
  <c r="L16" i="9" s="1"/>
  <c r="J17" i="9"/>
  <c r="L17" i="9" s="1"/>
  <c r="J18" i="9"/>
  <c r="L18" i="9" s="1"/>
  <c r="J10" i="9"/>
  <c r="L10" i="9" s="1"/>
  <c r="J11" i="9"/>
  <c r="L11" i="9" s="1"/>
  <c r="J12" i="9"/>
  <c r="L12" i="9" s="1"/>
  <c r="J4" i="9"/>
  <c r="L4" i="9" s="1"/>
  <c r="J5" i="9"/>
  <c r="L5" i="9" s="1"/>
  <c r="J6" i="9"/>
  <c r="L6" i="9" s="1"/>
  <c r="J34" i="8"/>
  <c r="L34" i="8" s="1"/>
  <c r="J35" i="8"/>
  <c r="L35" i="8" s="1"/>
  <c r="J36" i="8"/>
  <c r="L36" i="8" s="1"/>
  <c r="J28" i="8"/>
  <c r="L28" i="8" s="1"/>
  <c r="J29" i="8"/>
  <c r="L29" i="8" s="1"/>
  <c r="J30" i="8"/>
  <c r="L30" i="8" s="1"/>
  <c r="J22" i="8"/>
  <c r="L22" i="8" s="1"/>
  <c r="J23" i="8"/>
  <c r="L23" i="8" s="1"/>
  <c r="J24" i="8"/>
  <c r="L24" i="8" s="1"/>
  <c r="J16" i="8"/>
  <c r="L16" i="8" s="1"/>
  <c r="J17" i="8"/>
  <c r="L17" i="8" s="1"/>
  <c r="J18" i="8"/>
  <c r="L18" i="8" s="1"/>
  <c r="J10" i="8"/>
  <c r="L10" i="8" s="1"/>
  <c r="J11" i="8"/>
  <c r="L11" i="8" s="1"/>
  <c r="J12" i="8"/>
  <c r="L12" i="8" s="1"/>
  <c r="J4" i="8"/>
  <c r="L4" i="8" s="1"/>
  <c r="J5" i="8"/>
  <c r="L5" i="8" s="1"/>
  <c r="J6" i="8"/>
  <c r="L6" i="8" s="1"/>
  <c r="J40" i="7"/>
  <c r="L40" i="7" s="1"/>
  <c r="J41" i="7"/>
  <c r="L41" i="7" s="1"/>
  <c r="J42" i="7"/>
  <c r="L42" i="7" s="1"/>
  <c r="J34" i="7"/>
  <c r="L34" i="7" s="1"/>
  <c r="J35" i="7"/>
  <c r="L35" i="7" s="1"/>
  <c r="J36" i="7"/>
  <c r="L36" i="7" s="1"/>
  <c r="J28" i="7"/>
  <c r="L28" i="7" s="1"/>
  <c r="J29" i="7"/>
  <c r="L29" i="7" s="1"/>
  <c r="J30" i="7"/>
  <c r="L30" i="7" s="1"/>
  <c r="J22" i="7"/>
  <c r="L22" i="7" s="1"/>
  <c r="J23" i="7"/>
  <c r="L23" i="7" s="1"/>
  <c r="J24" i="7"/>
  <c r="L24" i="7" s="1"/>
  <c r="J16" i="7"/>
  <c r="L16" i="7" s="1"/>
  <c r="J17" i="7"/>
  <c r="L17" i="7" s="1"/>
  <c r="J18" i="7"/>
  <c r="L18" i="7" s="1"/>
  <c r="J10" i="7"/>
  <c r="L10" i="7" s="1"/>
  <c r="J11" i="7"/>
  <c r="L11" i="7" s="1"/>
  <c r="J12" i="7"/>
  <c r="L12" i="7" s="1"/>
  <c r="J4" i="7"/>
  <c r="L4" i="7" s="1"/>
  <c r="J5" i="7"/>
  <c r="L5" i="7" s="1"/>
  <c r="J6" i="7"/>
  <c r="L6" i="7" s="1"/>
  <c r="F9" i="13"/>
  <c r="C57" i="13"/>
  <c r="D57" i="13"/>
  <c r="E57" i="13"/>
  <c r="F57" i="13"/>
  <c r="B57" i="13"/>
  <c r="C54" i="13"/>
  <c r="D54" i="13"/>
  <c r="E54" i="13"/>
  <c r="F54" i="13"/>
  <c r="B54" i="13"/>
  <c r="C51" i="13"/>
  <c r="D51" i="13"/>
  <c r="E51" i="13"/>
  <c r="F51" i="13"/>
  <c r="B51" i="13"/>
  <c r="N21" i="9"/>
  <c r="O21" i="9"/>
  <c r="P21" i="9"/>
  <c r="N22" i="9"/>
  <c r="Q22" i="9" s="1"/>
  <c r="O22" i="9"/>
  <c r="P22" i="9"/>
  <c r="N23" i="9"/>
  <c r="O23" i="9"/>
  <c r="P23" i="9"/>
  <c r="N24" i="9"/>
  <c r="O24" i="9"/>
  <c r="P24" i="9"/>
  <c r="M22" i="9"/>
  <c r="M23" i="9"/>
  <c r="M24" i="9"/>
  <c r="R24" i="9" s="1"/>
  <c r="M21" i="9"/>
  <c r="R21" i="9" s="1"/>
  <c r="J21" i="9"/>
  <c r="L21" i="9" s="1"/>
  <c r="E21" i="9"/>
  <c r="F21" i="9"/>
  <c r="G21" i="9"/>
  <c r="E22" i="9"/>
  <c r="F22" i="9"/>
  <c r="G22" i="9"/>
  <c r="E23" i="9"/>
  <c r="F23" i="9"/>
  <c r="G23" i="9"/>
  <c r="E24" i="9"/>
  <c r="F24" i="9"/>
  <c r="G24" i="9"/>
  <c r="D22" i="9"/>
  <c r="D23" i="9"/>
  <c r="D24" i="9"/>
  <c r="D21" i="9"/>
  <c r="C48" i="13"/>
  <c r="D48" i="13"/>
  <c r="E48" i="13"/>
  <c r="F48" i="13"/>
  <c r="B48" i="13"/>
  <c r="C45" i="13"/>
  <c r="D45" i="13"/>
  <c r="E45" i="13"/>
  <c r="F45" i="13"/>
  <c r="B45" i="13"/>
  <c r="C42" i="13"/>
  <c r="D42" i="13"/>
  <c r="E42" i="13"/>
  <c r="F42" i="13"/>
  <c r="B42" i="13"/>
  <c r="C39" i="13"/>
  <c r="D39" i="13"/>
  <c r="E39" i="13"/>
  <c r="F39" i="13"/>
  <c r="B39" i="13"/>
  <c r="C36" i="13"/>
  <c r="D36" i="13"/>
  <c r="E36" i="13"/>
  <c r="F36" i="13"/>
  <c r="B36" i="13"/>
  <c r="C33" i="13"/>
  <c r="D33" i="13"/>
  <c r="E33" i="13"/>
  <c r="F33" i="13"/>
  <c r="B33" i="13"/>
  <c r="C30" i="13"/>
  <c r="D30" i="13"/>
  <c r="E30" i="13"/>
  <c r="F30" i="13"/>
  <c r="B30" i="13"/>
  <c r="R23" i="9" l="1"/>
  <c r="R22" i="9"/>
  <c r="Q21" i="9"/>
  <c r="Q23" i="9"/>
  <c r="Q24" i="9"/>
  <c r="V24" i="9"/>
  <c r="V23" i="9"/>
  <c r="V22" i="9"/>
  <c r="S21" i="9"/>
  <c r="V21" i="9"/>
  <c r="J25" i="9"/>
  <c r="C27" i="13"/>
  <c r="D27" i="13"/>
  <c r="E27" i="13"/>
  <c r="F27" i="13"/>
  <c r="B27" i="13"/>
  <c r="C24" i="13"/>
  <c r="D24" i="13"/>
  <c r="E24" i="13"/>
  <c r="F24" i="13"/>
  <c r="B24" i="13"/>
  <c r="E3" i="8" l="1"/>
  <c r="F3" i="8"/>
  <c r="G3" i="8"/>
  <c r="E4" i="8"/>
  <c r="F4" i="8"/>
  <c r="G4" i="8"/>
  <c r="E5" i="8"/>
  <c r="F5" i="8"/>
  <c r="G5" i="8"/>
  <c r="E6" i="8"/>
  <c r="F6" i="8"/>
  <c r="G6" i="8"/>
  <c r="D4" i="8"/>
  <c r="D5" i="8"/>
  <c r="D6" i="8"/>
  <c r="D3" i="8"/>
  <c r="N39" i="7"/>
  <c r="O39" i="7"/>
  <c r="P39" i="7"/>
  <c r="N40" i="7"/>
  <c r="O40" i="7"/>
  <c r="P40" i="7"/>
  <c r="N41" i="7"/>
  <c r="O41" i="7"/>
  <c r="P41" i="7"/>
  <c r="N42" i="7"/>
  <c r="O42" i="7"/>
  <c r="P42" i="7"/>
  <c r="M40" i="7"/>
  <c r="R40" i="7" s="1"/>
  <c r="M41" i="7"/>
  <c r="R41" i="7" s="1"/>
  <c r="M42" i="7"/>
  <c r="M39" i="7"/>
  <c r="E39" i="7"/>
  <c r="F39" i="7"/>
  <c r="G39" i="7"/>
  <c r="E40" i="7"/>
  <c r="F40" i="7"/>
  <c r="G40" i="7"/>
  <c r="E41" i="7"/>
  <c r="F41" i="7"/>
  <c r="G41" i="7"/>
  <c r="E42" i="7"/>
  <c r="F42" i="7"/>
  <c r="G42" i="7"/>
  <c r="D40" i="7"/>
  <c r="D41" i="7"/>
  <c r="D42" i="7"/>
  <c r="J39" i="7"/>
  <c r="L39" i="7" s="1"/>
  <c r="D39" i="7"/>
  <c r="N33" i="7"/>
  <c r="O33" i="7"/>
  <c r="P33" i="7"/>
  <c r="N34" i="7"/>
  <c r="O34" i="7"/>
  <c r="P34" i="7"/>
  <c r="N35" i="7"/>
  <c r="O35" i="7"/>
  <c r="P35" i="7"/>
  <c r="N36" i="7"/>
  <c r="Q36" i="7" s="1"/>
  <c r="O36" i="7"/>
  <c r="P36" i="7"/>
  <c r="M34" i="7"/>
  <c r="R34" i="7" s="1"/>
  <c r="M35" i="7"/>
  <c r="R35" i="7" s="1"/>
  <c r="M36" i="7"/>
  <c r="M33" i="7"/>
  <c r="J33" i="7"/>
  <c r="L33" i="7" s="1"/>
  <c r="E33" i="7"/>
  <c r="F33" i="7"/>
  <c r="G33" i="7"/>
  <c r="E34" i="7"/>
  <c r="F34" i="7"/>
  <c r="G34" i="7"/>
  <c r="E35" i="7"/>
  <c r="F35" i="7"/>
  <c r="G35" i="7"/>
  <c r="E36" i="7"/>
  <c r="F36" i="7"/>
  <c r="G36" i="7"/>
  <c r="D34" i="7"/>
  <c r="D35" i="7"/>
  <c r="D36" i="7"/>
  <c r="D33" i="7"/>
  <c r="N27" i="7"/>
  <c r="O27" i="7"/>
  <c r="P27" i="7"/>
  <c r="N28" i="7"/>
  <c r="O28" i="7"/>
  <c r="P28" i="7"/>
  <c r="N29" i="7"/>
  <c r="O29" i="7"/>
  <c r="P29" i="7"/>
  <c r="N30" i="7"/>
  <c r="O30" i="7"/>
  <c r="P30" i="7"/>
  <c r="M28" i="7"/>
  <c r="R28" i="7" s="1"/>
  <c r="M29" i="7"/>
  <c r="M30" i="7"/>
  <c r="R30" i="7" s="1"/>
  <c r="M27" i="7"/>
  <c r="J27" i="7"/>
  <c r="L27" i="7" s="1"/>
  <c r="E27" i="7"/>
  <c r="F27" i="7"/>
  <c r="G27" i="7"/>
  <c r="E28" i="7"/>
  <c r="F28" i="7"/>
  <c r="G28" i="7"/>
  <c r="E29" i="7"/>
  <c r="F29" i="7"/>
  <c r="G29" i="7"/>
  <c r="E30" i="7"/>
  <c r="F30" i="7"/>
  <c r="G30" i="7"/>
  <c r="D28" i="7"/>
  <c r="D29" i="7"/>
  <c r="D30" i="7"/>
  <c r="D27" i="7"/>
  <c r="N21" i="7"/>
  <c r="O21" i="7"/>
  <c r="P21" i="7"/>
  <c r="N22" i="7"/>
  <c r="O22" i="7"/>
  <c r="P22" i="7"/>
  <c r="N23" i="7"/>
  <c r="O23" i="7"/>
  <c r="P23" i="7"/>
  <c r="N24" i="7"/>
  <c r="O24" i="7"/>
  <c r="P24" i="7"/>
  <c r="M22" i="7"/>
  <c r="M23" i="7"/>
  <c r="M24" i="7"/>
  <c r="R24" i="7" s="1"/>
  <c r="M21" i="7"/>
  <c r="R21" i="7" s="1"/>
  <c r="J21" i="7"/>
  <c r="L21" i="7" s="1"/>
  <c r="E21" i="7"/>
  <c r="F21" i="7"/>
  <c r="G21" i="7"/>
  <c r="E22" i="7"/>
  <c r="F22" i="7"/>
  <c r="G22" i="7"/>
  <c r="E23" i="7"/>
  <c r="F23" i="7"/>
  <c r="G23" i="7"/>
  <c r="E24" i="7"/>
  <c r="F24" i="7"/>
  <c r="G24" i="7"/>
  <c r="D22" i="7"/>
  <c r="D23" i="7"/>
  <c r="D24" i="7"/>
  <c r="D21" i="7"/>
  <c r="N15" i="7"/>
  <c r="O15" i="7"/>
  <c r="P15" i="7"/>
  <c r="N16" i="7"/>
  <c r="O16" i="7"/>
  <c r="P16" i="7"/>
  <c r="N17" i="7"/>
  <c r="Q17" i="7" s="1"/>
  <c r="O17" i="7"/>
  <c r="P17" i="7"/>
  <c r="N18" i="7"/>
  <c r="O18" i="7"/>
  <c r="P18" i="7"/>
  <c r="M16" i="7"/>
  <c r="R16" i="7" s="1"/>
  <c r="M17" i="7"/>
  <c r="M18" i="7"/>
  <c r="R18" i="7" s="1"/>
  <c r="M15" i="7"/>
  <c r="J15" i="7"/>
  <c r="L15" i="7" s="1"/>
  <c r="E15" i="7"/>
  <c r="F15" i="7"/>
  <c r="G15" i="7"/>
  <c r="E16" i="7"/>
  <c r="F16" i="7"/>
  <c r="G16" i="7"/>
  <c r="E17" i="7"/>
  <c r="F17" i="7"/>
  <c r="G17" i="7"/>
  <c r="E18" i="7"/>
  <c r="F18" i="7"/>
  <c r="G18" i="7"/>
  <c r="D16" i="7"/>
  <c r="D17" i="7"/>
  <c r="D18" i="7"/>
  <c r="D15" i="7"/>
  <c r="N9" i="7"/>
  <c r="O9" i="7"/>
  <c r="P9" i="7"/>
  <c r="N10" i="7"/>
  <c r="O10" i="7"/>
  <c r="P10" i="7"/>
  <c r="N11" i="7"/>
  <c r="O11" i="7"/>
  <c r="P11" i="7"/>
  <c r="N12" i="7"/>
  <c r="Q12" i="7" s="1"/>
  <c r="O12" i="7"/>
  <c r="P12" i="7"/>
  <c r="M10" i="7"/>
  <c r="M11" i="7"/>
  <c r="R11" i="7" s="1"/>
  <c r="M12" i="7"/>
  <c r="M9" i="7"/>
  <c r="J9" i="7"/>
  <c r="L9" i="7" s="1"/>
  <c r="E9" i="7"/>
  <c r="F9" i="7"/>
  <c r="G9" i="7"/>
  <c r="E10" i="7"/>
  <c r="F10" i="7"/>
  <c r="G10" i="7"/>
  <c r="E11" i="7"/>
  <c r="F11" i="7"/>
  <c r="G11" i="7"/>
  <c r="E12" i="7"/>
  <c r="F12" i="7"/>
  <c r="G12" i="7"/>
  <c r="D10" i="7"/>
  <c r="D11" i="7"/>
  <c r="D12" i="7"/>
  <c r="D9" i="7"/>
  <c r="N3" i="7"/>
  <c r="O3" i="7"/>
  <c r="P3" i="7"/>
  <c r="O4" i="7"/>
  <c r="P4" i="7"/>
  <c r="N5" i="7"/>
  <c r="O5" i="7"/>
  <c r="P5" i="7"/>
  <c r="N6" i="7"/>
  <c r="O6" i="7"/>
  <c r="P6" i="7"/>
  <c r="M4" i="7"/>
  <c r="R4" i="7" s="1"/>
  <c r="M5" i="7"/>
  <c r="M6" i="7"/>
  <c r="M3" i="7"/>
  <c r="J3" i="7"/>
  <c r="L3" i="7" s="1"/>
  <c r="L7" i="7" s="1"/>
  <c r="E3" i="7"/>
  <c r="F3" i="7"/>
  <c r="G3" i="7"/>
  <c r="E4" i="7"/>
  <c r="F4" i="7"/>
  <c r="G4" i="7"/>
  <c r="E5" i="7"/>
  <c r="F5" i="7"/>
  <c r="G5" i="7"/>
  <c r="E6" i="7"/>
  <c r="F6" i="7"/>
  <c r="G6" i="7"/>
  <c r="D4" i="7"/>
  <c r="D5" i="7"/>
  <c r="D6" i="7"/>
  <c r="D3" i="7"/>
  <c r="R33" i="7" l="1"/>
  <c r="R42" i="7"/>
  <c r="R27" i="7"/>
  <c r="R15" i="7"/>
  <c r="R29" i="7"/>
  <c r="R36" i="7"/>
  <c r="R39" i="7"/>
  <c r="Q27" i="7"/>
  <c r="Q41" i="7"/>
  <c r="R9" i="7"/>
  <c r="R12" i="7"/>
  <c r="R22" i="7"/>
  <c r="R10" i="7"/>
  <c r="R17" i="7"/>
  <c r="R23" i="7"/>
  <c r="Q33" i="7"/>
  <c r="Q42" i="7"/>
  <c r="Q10" i="7"/>
  <c r="Q15" i="7"/>
  <c r="Q29" i="7"/>
  <c r="Q34" i="7"/>
  <c r="Q39" i="7"/>
  <c r="Q11" i="7"/>
  <c r="Q16" i="7"/>
  <c r="Q30" i="7"/>
  <c r="Q35" i="7"/>
  <c r="Q40" i="7"/>
  <c r="Q9" i="7"/>
  <c r="Q18" i="7"/>
  <c r="Q21" i="7"/>
  <c r="Q22" i="7"/>
  <c r="Q23" i="7"/>
  <c r="Q24" i="7"/>
  <c r="R6" i="7"/>
  <c r="R5" i="7"/>
  <c r="R3" i="7"/>
  <c r="W6" i="7"/>
  <c r="W10" i="7"/>
  <c r="W24" i="7"/>
  <c r="W34" i="7"/>
  <c r="W16" i="7"/>
  <c r="W30" i="7"/>
  <c r="W40" i="7"/>
  <c r="W11" i="7"/>
  <c r="W35" i="7"/>
  <c r="W4" i="7"/>
  <c r="W18" i="7"/>
  <c r="W28" i="7"/>
  <c r="W42" i="7"/>
  <c r="W17" i="7"/>
  <c r="W41" i="7"/>
  <c r="S9" i="7"/>
  <c r="W9" i="7"/>
  <c r="S33" i="7"/>
  <c r="W33" i="7"/>
  <c r="W5" i="7"/>
  <c r="W12" i="7"/>
  <c r="S15" i="7"/>
  <c r="W15" i="7"/>
  <c r="W22" i="7"/>
  <c r="W29" i="7"/>
  <c r="W36" i="7"/>
  <c r="S39" i="7"/>
  <c r="W39" i="7"/>
  <c r="S21" i="7"/>
  <c r="W21" i="7"/>
  <c r="W3" i="7"/>
  <c r="S27" i="7"/>
  <c r="W27" i="7"/>
  <c r="W23" i="7"/>
  <c r="D22" i="11"/>
  <c r="E22" i="11"/>
  <c r="F22" i="11"/>
  <c r="G22" i="11"/>
  <c r="D23" i="11"/>
  <c r="E23" i="11"/>
  <c r="F23" i="11"/>
  <c r="G23" i="11"/>
  <c r="D24" i="11"/>
  <c r="E24" i="11"/>
  <c r="F24" i="11"/>
  <c r="G24" i="11"/>
  <c r="E21" i="11"/>
  <c r="F21" i="11"/>
  <c r="G21" i="11"/>
  <c r="D21" i="11"/>
  <c r="D16" i="11"/>
  <c r="E16" i="11"/>
  <c r="F16" i="11"/>
  <c r="G16" i="11"/>
  <c r="D17" i="11"/>
  <c r="E17" i="11"/>
  <c r="F17" i="11"/>
  <c r="G17" i="11"/>
  <c r="D18" i="11"/>
  <c r="E18" i="11"/>
  <c r="F18" i="11"/>
  <c r="G18" i="11"/>
  <c r="E15" i="11"/>
  <c r="F15" i="11"/>
  <c r="G15" i="11"/>
  <c r="D15" i="11"/>
  <c r="D10" i="11"/>
  <c r="E10" i="11"/>
  <c r="F10" i="11"/>
  <c r="G10" i="11"/>
  <c r="D11" i="11"/>
  <c r="E11" i="11"/>
  <c r="F11" i="11"/>
  <c r="G11" i="11"/>
  <c r="D12" i="11"/>
  <c r="E12" i="11"/>
  <c r="F12" i="11"/>
  <c r="G12" i="11"/>
  <c r="E9" i="11"/>
  <c r="F9" i="11"/>
  <c r="G9" i="11"/>
  <c r="D9" i="11"/>
  <c r="D4" i="11"/>
  <c r="E4" i="11"/>
  <c r="F4" i="11"/>
  <c r="G4" i="11"/>
  <c r="D5" i="11"/>
  <c r="E5" i="11"/>
  <c r="F5" i="11"/>
  <c r="G5" i="11"/>
  <c r="D6" i="11"/>
  <c r="E6" i="11"/>
  <c r="F6" i="11"/>
  <c r="G6" i="11"/>
  <c r="E3" i="11"/>
  <c r="F3" i="11"/>
  <c r="G3" i="11"/>
  <c r="D3" i="11"/>
  <c r="D28" i="10"/>
  <c r="E28" i="10"/>
  <c r="F28" i="10"/>
  <c r="G28" i="10"/>
  <c r="D29" i="10"/>
  <c r="E29" i="10"/>
  <c r="F29" i="10"/>
  <c r="G29" i="10"/>
  <c r="D30" i="10"/>
  <c r="E30" i="10"/>
  <c r="F30" i="10"/>
  <c r="G30" i="10"/>
  <c r="E27" i="10"/>
  <c r="F27" i="10"/>
  <c r="G27" i="10"/>
  <c r="D27" i="10"/>
  <c r="D22" i="10"/>
  <c r="E22" i="10"/>
  <c r="F22" i="10"/>
  <c r="G22" i="10"/>
  <c r="D23" i="10"/>
  <c r="E23" i="10"/>
  <c r="F23" i="10"/>
  <c r="G23" i="10"/>
  <c r="D24" i="10"/>
  <c r="E24" i="10"/>
  <c r="F24" i="10"/>
  <c r="G24" i="10"/>
  <c r="E21" i="10"/>
  <c r="F21" i="10"/>
  <c r="G21" i="10"/>
  <c r="D21" i="10"/>
  <c r="D16" i="10"/>
  <c r="E16" i="10"/>
  <c r="F16" i="10"/>
  <c r="G16" i="10"/>
  <c r="D17" i="10"/>
  <c r="E17" i="10"/>
  <c r="F17" i="10"/>
  <c r="G17" i="10"/>
  <c r="D18" i="10"/>
  <c r="E18" i="10"/>
  <c r="F18" i="10"/>
  <c r="G18" i="10"/>
  <c r="E15" i="10"/>
  <c r="F15" i="10"/>
  <c r="G15" i="10"/>
  <c r="D15" i="10"/>
  <c r="D10" i="10"/>
  <c r="E10" i="10"/>
  <c r="F10" i="10"/>
  <c r="G10" i="10"/>
  <c r="D11" i="10"/>
  <c r="E11" i="10"/>
  <c r="F11" i="10"/>
  <c r="G11" i="10"/>
  <c r="D12" i="10"/>
  <c r="E12" i="10"/>
  <c r="F12" i="10"/>
  <c r="G12" i="10"/>
  <c r="E9" i="10"/>
  <c r="F9" i="10"/>
  <c r="G9" i="10"/>
  <c r="D9" i="10"/>
  <c r="D4" i="10"/>
  <c r="E4" i="10"/>
  <c r="F4" i="10"/>
  <c r="G4" i="10"/>
  <c r="D5" i="10"/>
  <c r="E5" i="10"/>
  <c r="F5" i="10"/>
  <c r="G5" i="10"/>
  <c r="D6" i="10"/>
  <c r="E6" i="10"/>
  <c r="F6" i="10"/>
  <c r="G6" i="10"/>
  <c r="E3" i="10"/>
  <c r="F3" i="10"/>
  <c r="G3" i="10"/>
  <c r="D3" i="10"/>
  <c r="D40" i="9"/>
  <c r="E40" i="9"/>
  <c r="F40" i="9"/>
  <c r="G40" i="9"/>
  <c r="D41" i="9"/>
  <c r="E41" i="9"/>
  <c r="F41" i="9"/>
  <c r="G41" i="9"/>
  <c r="D42" i="9"/>
  <c r="E42" i="9"/>
  <c r="F42" i="9"/>
  <c r="G42" i="9"/>
  <c r="E39" i="9"/>
  <c r="F39" i="9"/>
  <c r="G39" i="9"/>
  <c r="D39" i="9"/>
  <c r="D34" i="9"/>
  <c r="E34" i="9"/>
  <c r="F34" i="9"/>
  <c r="G34" i="9"/>
  <c r="D35" i="9"/>
  <c r="E35" i="9"/>
  <c r="F35" i="9"/>
  <c r="G35" i="9"/>
  <c r="D36" i="9"/>
  <c r="E36" i="9"/>
  <c r="F36" i="9"/>
  <c r="G36" i="9"/>
  <c r="E33" i="9"/>
  <c r="F33" i="9"/>
  <c r="G33" i="9"/>
  <c r="D33" i="9"/>
  <c r="D28" i="9"/>
  <c r="E28" i="9"/>
  <c r="F28" i="9"/>
  <c r="G28" i="9"/>
  <c r="D29" i="9"/>
  <c r="E29" i="9"/>
  <c r="F29" i="9"/>
  <c r="G29" i="9"/>
  <c r="D30" i="9"/>
  <c r="E30" i="9"/>
  <c r="F30" i="9"/>
  <c r="G30" i="9"/>
  <c r="E27" i="9"/>
  <c r="F27" i="9"/>
  <c r="G27" i="9"/>
  <c r="D27" i="9"/>
  <c r="D16" i="9"/>
  <c r="E16" i="9"/>
  <c r="F16" i="9"/>
  <c r="G16" i="9"/>
  <c r="D17" i="9"/>
  <c r="E17" i="9"/>
  <c r="F17" i="9"/>
  <c r="G17" i="9"/>
  <c r="D18" i="9"/>
  <c r="E18" i="9"/>
  <c r="F18" i="9"/>
  <c r="G18" i="9"/>
  <c r="E15" i="9"/>
  <c r="F15" i="9"/>
  <c r="G15" i="9"/>
  <c r="D15" i="9"/>
  <c r="D10" i="9"/>
  <c r="E10" i="9"/>
  <c r="F10" i="9"/>
  <c r="G10" i="9"/>
  <c r="D11" i="9"/>
  <c r="E11" i="9"/>
  <c r="F11" i="9"/>
  <c r="G11" i="9"/>
  <c r="D12" i="9"/>
  <c r="E12" i="9"/>
  <c r="F12" i="9"/>
  <c r="G12" i="9"/>
  <c r="E9" i="9"/>
  <c r="F9" i="9"/>
  <c r="G9" i="9"/>
  <c r="D9" i="9"/>
  <c r="D4" i="9"/>
  <c r="E4" i="9"/>
  <c r="F4" i="9"/>
  <c r="G4" i="9"/>
  <c r="D5" i="9"/>
  <c r="E5" i="9"/>
  <c r="F5" i="9"/>
  <c r="G5" i="9"/>
  <c r="D6" i="9"/>
  <c r="E6" i="9"/>
  <c r="F6" i="9"/>
  <c r="G6" i="9"/>
  <c r="E3" i="9"/>
  <c r="F3" i="9"/>
  <c r="G3" i="9"/>
  <c r="D3" i="9"/>
  <c r="D34" i="8"/>
  <c r="E34" i="8"/>
  <c r="F34" i="8"/>
  <c r="G34" i="8"/>
  <c r="D35" i="8"/>
  <c r="E35" i="8"/>
  <c r="F35" i="8"/>
  <c r="G35" i="8"/>
  <c r="D36" i="8"/>
  <c r="E36" i="8"/>
  <c r="F36" i="8"/>
  <c r="G36" i="8"/>
  <c r="E33" i="8"/>
  <c r="F33" i="8"/>
  <c r="G33" i="8"/>
  <c r="D33" i="8"/>
  <c r="D28" i="8"/>
  <c r="E28" i="8"/>
  <c r="F28" i="8"/>
  <c r="G28" i="8"/>
  <c r="D29" i="8"/>
  <c r="E29" i="8"/>
  <c r="F29" i="8"/>
  <c r="G29" i="8"/>
  <c r="D30" i="8"/>
  <c r="E30" i="8"/>
  <c r="F30" i="8"/>
  <c r="G30" i="8"/>
  <c r="E27" i="8"/>
  <c r="F27" i="8"/>
  <c r="G27" i="8"/>
  <c r="D27" i="8"/>
  <c r="D22" i="8"/>
  <c r="E22" i="8"/>
  <c r="F22" i="8"/>
  <c r="G22" i="8"/>
  <c r="D23" i="8"/>
  <c r="E23" i="8"/>
  <c r="F23" i="8"/>
  <c r="G23" i="8"/>
  <c r="D24" i="8"/>
  <c r="E24" i="8"/>
  <c r="F24" i="8"/>
  <c r="G24" i="8"/>
  <c r="E21" i="8"/>
  <c r="F21" i="8"/>
  <c r="G21" i="8"/>
  <c r="D21" i="8"/>
  <c r="D16" i="8"/>
  <c r="E16" i="8"/>
  <c r="F16" i="8"/>
  <c r="G16" i="8"/>
  <c r="D17" i="8"/>
  <c r="E17" i="8"/>
  <c r="F17" i="8"/>
  <c r="G17" i="8"/>
  <c r="D18" i="8"/>
  <c r="E18" i="8"/>
  <c r="F18" i="8"/>
  <c r="G18" i="8"/>
  <c r="E15" i="8"/>
  <c r="F15" i="8"/>
  <c r="G15" i="8"/>
  <c r="D15" i="8"/>
  <c r="D10" i="8"/>
  <c r="E10" i="8"/>
  <c r="F10" i="8"/>
  <c r="G10" i="8"/>
  <c r="D11" i="8"/>
  <c r="E11" i="8"/>
  <c r="F11" i="8"/>
  <c r="G11" i="8"/>
  <c r="D12" i="8"/>
  <c r="G12" i="8"/>
  <c r="E9" i="8"/>
  <c r="F9" i="8"/>
  <c r="G9" i="8"/>
  <c r="D9" i="8"/>
  <c r="T1" i="11" l="1"/>
  <c r="T1" i="9"/>
  <c r="T1" i="8"/>
  <c r="M2" i="12" l="1"/>
  <c r="M3" i="12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" i="12"/>
  <c r="M22" i="11" l="1"/>
  <c r="N22" i="11"/>
  <c r="O22" i="11"/>
  <c r="P22" i="11"/>
  <c r="M23" i="11"/>
  <c r="N23" i="11"/>
  <c r="O23" i="11"/>
  <c r="P23" i="11"/>
  <c r="M24" i="11"/>
  <c r="N24" i="11"/>
  <c r="O24" i="11"/>
  <c r="P24" i="11"/>
  <c r="N21" i="11"/>
  <c r="O21" i="11"/>
  <c r="P21" i="11"/>
  <c r="M21" i="11"/>
  <c r="J21" i="11"/>
  <c r="L21" i="11" s="1"/>
  <c r="M16" i="11"/>
  <c r="N16" i="11"/>
  <c r="O16" i="11"/>
  <c r="P16" i="11"/>
  <c r="M17" i="11"/>
  <c r="N17" i="11"/>
  <c r="O17" i="11"/>
  <c r="P17" i="11"/>
  <c r="M18" i="11"/>
  <c r="N18" i="11"/>
  <c r="O18" i="11"/>
  <c r="P18" i="11"/>
  <c r="N15" i="11"/>
  <c r="O15" i="11"/>
  <c r="P15" i="11"/>
  <c r="M15" i="11"/>
  <c r="J15" i="11"/>
  <c r="L15" i="11" s="1"/>
  <c r="M10" i="11"/>
  <c r="N10" i="11"/>
  <c r="O10" i="11"/>
  <c r="P10" i="11"/>
  <c r="M11" i="11"/>
  <c r="N11" i="11"/>
  <c r="O11" i="11"/>
  <c r="P11" i="11"/>
  <c r="M12" i="11"/>
  <c r="N12" i="11"/>
  <c r="O12" i="11"/>
  <c r="P12" i="11"/>
  <c r="N9" i="11"/>
  <c r="O9" i="11"/>
  <c r="P9" i="11"/>
  <c r="M9" i="11"/>
  <c r="J9" i="11"/>
  <c r="L9" i="11" s="1"/>
  <c r="M4" i="11"/>
  <c r="N4" i="11"/>
  <c r="O4" i="11"/>
  <c r="P4" i="11"/>
  <c r="M5" i="11"/>
  <c r="N5" i="11"/>
  <c r="O5" i="11"/>
  <c r="P5" i="11"/>
  <c r="M6" i="11"/>
  <c r="N6" i="11"/>
  <c r="O6" i="11"/>
  <c r="P6" i="11"/>
  <c r="N3" i="11"/>
  <c r="O3" i="11"/>
  <c r="P3" i="11"/>
  <c r="M3" i="11"/>
  <c r="J3" i="11"/>
  <c r="L3" i="11" s="1"/>
  <c r="M28" i="10"/>
  <c r="N28" i="10"/>
  <c r="O28" i="10"/>
  <c r="P28" i="10"/>
  <c r="M29" i="10"/>
  <c r="N29" i="10"/>
  <c r="O29" i="10"/>
  <c r="P29" i="10"/>
  <c r="M30" i="10"/>
  <c r="N30" i="10"/>
  <c r="O30" i="10"/>
  <c r="P30" i="10"/>
  <c r="N27" i="10"/>
  <c r="O27" i="10"/>
  <c r="P27" i="10"/>
  <c r="M27" i="10"/>
  <c r="J27" i="10"/>
  <c r="L27" i="10" s="1"/>
  <c r="M22" i="10"/>
  <c r="N22" i="10"/>
  <c r="O22" i="10"/>
  <c r="P22" i="10"/>
  <c r="M23" i="10"/>
  <c r="N23" i="10"/>
  <c r="O23" i="10"/>
  <c r="P23" i="10"/>
  <c r="M24" i="10"/>
  <c r="N24" i="10"/>
  <c r="O24" i="10"/>
  <c r="P24" i="10"/>
  <c r="N21" i="10"/>
  <c r="O21" i="10"/>
  <c r="P21" i="10"/>
  <c r="M21" i="10"/>
  <c r="J21" i="10"/>
  <c r="L21" i="10" s="1"/>
  <c r="M16" i="10"/>
  <c r="N16" i="10"/>
  <c r="O16" i="10"/>
  <c r="P16" i="10"/>
  <c r="M17" i="10"/>
  <c r="N17" i="10"/>
  <c r="O17" i="10"/>
  <c r="P17" i="10"/>
  <c r="M18" i="10"/>
  <c r="N18" i="10"/>
  <c r="O18" i="10"/>
  <c r="P18" i="10"/>
  <c r="N15" i="10"/>
  <c r="O15" i="10"/>
  <c r="P15" i="10"/>
  <c r="M15" i="10"/>
  <c r="J15" i="10"/>
  <c r="L15" i="10" s="1"/>
  <c r="M10" i="10"/>
  <c r="N10" i="10"/>
  <c r="O10" i="10"/>
  <c r="P10" i="10"/>
  <c r="M11" i="10"/>
  <c r="N11" i="10"/>
  <c r="O11" i="10"/>
  <c r="P11" i="10"/>
  <c r="M12" i="10"/>
  <c r="N12" i="10"/>
  <c r="O12" i="10"/>
  <c r="P12" i="10"/>
  <c r="N9" i="10"/>
  <c r="O9" i="10"/>
  <c r="P9" i="10"/>
  <c r="M9" i="10"/>
  <c r="J9" i="10"/>
  <c r="L9" i="10" s="1"/>
  <c r="M4" i="10"/>
  <c r="N4" i="10"/>
  <c r="O4" i="10"/>
  <c r="P4" i="10"/>
  <c r="M5" i="10"/>
  <c r="N5" i="10"/>
  <c r="O5" i="10"/>
  <c r="P5" i="10"/>
  <c r="M6" i="10"/>
  <c r="N6" i="10"/>
  <c r="O6" i="10"/>
  <c r="P6" i="10"/>
  <c r="N3" i="10"/>
  <c r="O3" i="10"/>
  <c r="P3" i="10"/>
  <c r="M3" i="10"/>
  <c r="J3" i="10"/>
  <c r="L3" i="10" s="1"/>
  <c r="Q22" i="10" l="1"/>
  <c r="Q16" i="11"/>
  <c r="R6" i="10"/>
  <c r="R5" i="10"/>
  <c r="R4" i="10"/>
  <c r="R21" i="10"/>
  <c r="R30" i="10"/>
  <c r="R29" i="10"/>
  <c r="R28" i="10"/>
  <c r="R15" i="11"/>
  <c r="R24" i="11"/>
  <c r="R23" i="11"/>
  <c r="R22" i="11"/>
  <c r="Q16" i="10"/>
  <c r="Q10" i="11"/>
  <c r="Q9" i="10"/>
  <c r="R11" i="10"/>
  <c r="R10" i="10"/>
  <c r="Q18" i="10"/>
  <c r="Q17" i="10"/>
  <c r="R27" i="10"/>
  <c r="Q3" i="11"/>
  <c r="R6" i="11"/>
  <c r="R5" i="11"/>
  <c r="R4" i="11"/>
  <c r="Q12" i="11"/>
  <c r="Q11" i="11"/>
  <c r="R21" i="11"/>
  <c r="R9" i="10"/>
  <c r="R18" i="10"/>
  <c r="R17" i="10"/>
  <c r="R16" i="10"/>
  <c r="R3" i="11"/>
  <c r="R12" i="11"/>
  <c r="R11" i="11"/>
  <c r="R10" i="11"/>
  <c r="R3" i="10"/>
  <c r="R12" i="10"/>
  <c r="R15" i="10"/>
  <c r="R24" i="10"/>
  <c r="R23" i="10"/>
  <c r="R22" i="10"/>
  <c r="Q28" i="10"/>
  <c r="R9" i="11"/>
  <c r="R18" i="11"/>
  <c r="R17" i="11"/>
  <c r="R16" i="11"/>
  <c r="Q22" i="11"/>
  <c r="Q15" i="10"/>
  <c r="Q24" i="10"/>
  <c r="Q23" i="10"/>
  <c r="Q18" i="11"/>
  <c r="Q17" i="11"/>
  <c r="Q21" i="10"/>
  <c r="Q30" i="10"/>
  <c r="Q29" i="10"/>
  <c r="Q15" i="11"/>
  <c r="Q24" i="11"/>
  <c r="Q23" i="11"/>
  <c r="Q27" i="10"/>
  <c r="Q6" i="11"/>
  <c r="Q5" i="11"/>
  <c r="Q4" i="11"/>
  <c r="Q21" i="11"/>
  <c r="Q9" i="11"/>
  <c r="Q6" i="10"/>
  <c r="Q5" i="10"/>
  <c r="Q4" i="10"/>
  <c r="Q3" i="10"/>
  <c r="Q12" i="10"/>
  <c r="Q11" i="10"/>
  <c r="Q10" i="10"/>
  <c r="V9" i="10"/>
  <c r="V18" i="10"/>
  <c r="V17" i="10"/>
  <c r="V16" i="10"/>
  <c r="V24" i="10"/>
  <c r="V23" i="10"/>
  <c r="V22" i="10"/>
  <c r="V15" i="10"/>
  <c r="V6" i="10"/>
  <c r="V5" i="10"/>
  <c r="V4" i="10"/>
  <c r="V21" i="10"/>
  <c r="V30" i="10"/>
  <c r="V29" i="10"/>
  <c r="V28" i="10"/>
  <c r="V3" i="10"/>
  <c r="V12" i="10"/>
  <c r="V11" i="10"/>
  <c r="V10" i="10"/>
  <c r="V27" i="10"/>
  <c r="V6" i="11"/>
  <c r="V5" i="11"/>
  <c r="V24" i="11"/>
  <c r="S3" i="10"/>
  <c r="S11" i="10"/>
  <c r="S27" i="10"/>
  <c r="S4" i="11"/>
  <c r="U4" i="11" s="1"/>
  <c r="V4" i="11"/>
  <c r="S21" i="11"/>
  <c r="V21" i="11"/>
  <c r="S9" i="10"/>
  <c r="S3" i="11"/>
  <c r="T3" i="11" s="1"/>
  <c r="V3" i="11"/>
  <c r="V12" i="11"/>
  <c r="V11" i="11"/>
  <c r="V10" i="11"/>
  <c r="S15" i="10"/>
  <c r="S9" i="11"/>
  <c r="V9" i="11"/>
  <c r="V18" i="11"/>
  <c r="V17" i="11"/>
  <c r="V16" i="11"/>
  <c r="S21" i="10"/>
  <c r="S15" i="11"/>
  <c r="V15" i="11"/>
  <c r="V23" i="11"/>
  <c r="V22" i="11"/>
  <c r="M40" i="9"/>
  <c r="N40" i="9"/>
  <c r="O40" i="9"/>
  <c r="P40" i="9"/>
  <c r="M41" i="9"/>
  <c r="N41" i="9"/>
  <c r="O41" i="9"/>
  <c r="P41" i="9"/>
  <c r="M42" i="9"/>
  <c r="N42" i="9"/>
  <c r="O42" i="9"/>
  <c r="P42" i="9"/>
  <c r="N39" i="9"/>
  <c r="O39" i="9"/>
  <c r="P39" i="9"/>
  <c r="M39" i="9"/>
  <c r="J39" i="9"/>
  <c r="L39" i="9" s="1"/>
  <c r="M34" i="9"/>
  <c r="N34" i="9"/>
  <c r="O34" i="9"/>
  <c r="P34" i="9"/>
  <c r="M35" i="9"/>
  <c r="N35" i="9"/>
  <c r="O35" i="9"/>
  <c r="P35" i="9"/>
  <c r="M36" i="9"/>
  <c r="N36" i="9"/>
  <c r="O36" i="9"/>
  <c r="P36" i="9"/>
  <c r="N33" i="9"/>
  <c r="O33" i="9"/>
  <c r="P33" i="9"/>
  <c r="M33" i="9"/>
  <c r="J33" i="9"/>
  <c r="L33" i="9" s="1"/>
  <c r="M28" i="9"/>
  <c r="N28" i="9"/>
  <c r="O28" i="9"/>
  <c r="P28" i="9"/>
  <c r="M29" i="9"/>
  <c r="N29" i="9"/>
  <c r="O29" i="9"/>
  <c r="P29" i="9"/>
  <c r="M30" i="9"/>
  <c r="N30" i="9"/>
  <c r="O30" i="9"/>
  <c r="P30" i="9"/>
  <c r="N27" i="9"/>
  <c r="O27" i="9"/>
  <c r="P27" i="9"/>
  <c r="M27" i="9"/>
  <c r="J27" i="9"/>
  <c r="L27" i="9" s="1"/>
  <c r="M16" i="9"/>
  <c r="N16" i="9"/>
  <c r="O16" i="9"/>
  <c r="P16" i="9"/>
  <c r="M17" i="9"/>
  <c r="N17" i="9"/>
  <c r="O17" i="9"/>
  <c r="P17" i="9"/>
  <c r="M18" i="9"/>
  <c r="N18" i="9"/>
  <c r="O18" i="9"/>
  <c r="P18" i="9"/>
  <c r="N15" i="9"/>
  <c r="O15" i="9"/>
  <c r="P15" i="9"/>
  <c r="M15" i="9"/>
  <c r="J15" i="9"/>
  <c r="L15" i="9" s="1"/>
  <c r="L19" i="9" s="1"/>
  <c r="J9" i="9"/>
  <c r="L9" i="9" s="1"/>
  <c r="M10" i="9"/>
  <c r="N10" i="9"/>
  <c r="O10" i="9"/>
  <c r="P10" i="9"/>
  <c r="M11" i="9"/>
  <c r="N11" i="9"/>
  <c r="O11" i="9"/>
  <c r="P11" i="9"/>
  <c r="M12" i="9"/>
  <c r="N12" i="9"/>
  <c r="O12" i="9"/>
  <c r="P12" i="9"/>
  <c r="N9" i="9"/>
  <c r="O9" i="9"/>
  <c r="P9" i="9"/>
  <c r="M9" i="9"/>
  <c r="M4" i="9"/>
  <c r="N4" i="9"/>
  <c r="O4" i="9"/>
  <c r="P4" i="9"/>
  <c r="M5" i="9"/>
  <c r="N5" i="9"/>
  <c r="O5" i="9"/>
  <c r="P5" i="9"/>
  <c r="M6" i="9"/>
  <c r="N6" i="9"/>
  <c r="O6" i="9"/>
  <c r="P6" i="9"/>
  <c r="N3" i="9"/>
  <c r="O3" i="9"/>
  <c r="P3" i="9"/>
  <c r="M3" i="9"/>
  <c r="J3" i="9"/>
  <c r="L3" i="9" s="1"/>
  <c r="M34" i="8"/>
  <c r="N34" i="8"/>
  <c r="O34" i="8"/>
  <c r="P34" i="8"/>
  <c r="M35" i="8"/>
  <c r="N35" i="8"/>
  <c r="O35" i="8"/>
  <c r="P35" i="8"/>
  <c r="M36" i="8"/>
  <c r="N36" i="8"/>
  <c r="O36" i="8"/>
  <c r="P36" i="8"/>
  <c r="N33" i="8"/>
  <c r="O33" i="8"/>
  <c r="P33" i="8"/>
  <c r="M33" i="8"/>
  <c r="J33" i="8"/>
  <c r="L33" i="8" s="1"/>
  <c r="M28" i="8"/>
  <c r="N28" i="8"/>
  <c r="O28" i="8"/>
  <c r="P28" i="8"/>
  <c r="M29" i="8"/>
  <c r="N29" i="8"/>
  <c r="O29" i="8"/>
  <c r="P29" i="8"/>
  <c r="M30" i="8"/>
  <c r="N30" i="8"/>
  <c r="O30" i="8"/>
  <c r="P30" i="8"/>
  <c r="N27" i="8"/>
  <c r="O27" i="8"/>
  <c r="P27" i="8"/>
  <c r="M27" i="8"/>
  <c r="J27" i="8"/>
  <c r="L27" i="8" s="1"/>
  <c r="M22" i="8"/>
  <c r="N22" i="8"/>
  <c r="O22" i="8"/>
  <c r="P22" i="8"/>
  <c r="M23" i="8"/>
  <c r="N23" i="8"/>
  <c r="O23" i="8"/>
  <c r="P23" i="8"/>
  <c r="M24" i="8"/>
  <c r="N24" i="8"/>
  <c r="O24" i="8"/>
  <c r="P24" i="8"/>
  <c r="N21" i="8"/>
  <c r="O21" i="8"/>
  <c r="P21" i="8"/>
  <c r="M21" i="8"/>
  <c r="J21" i="8"/>
  <c r="L21" i="8" s="1"/>
  <c r="M16" i="8"/>
  <c r="N16" i="8"/>
  <c r="O16" i="8"/>
  <c r="P16" i="8"/>
  <c r="M17" i="8"/>
  <c r="N17" i="8"/>
  <c r="O17" i="8"/>
  <c r="P17" i="8"/>
  <c r="M18" i="8"/>
  <c r="N18" i="8"/>
  <c r="O18" i="8"/>
  <c r="P18" i="8"/>
  <c r="N15" i="8"/>
  <c r="O15" i="8"/>
  <c r="P15" i="8"/>
  <c r="M15" i="8"/>
  <c r="J15" i="8"/>
  <c r="L15" i="8" s="1"/>
  <c r="M10" i="8"/>
  <c r="N10" i="8"/>
  <c r="O10" i="8"/>
  <c r="P10" i="8"/>
  <c r="M11" i="8"/>
  <c r="N11" i="8"/>
  <c r="O11" i="8"/>
  <c r="P11" i="8"/>
  <c r="M12" i="8"/>
  <c r="N12" i="8"/>
  <c r="O12" i="8"/>
  <c r="P12" i="8"/>
  <c r="N9" i="8"/>
  <c r="O9" i="8"/>
  <c r="P9" i="8"/>
  <c r="M9" i="8"/>
  <c r="J9" i="8"/>
  <c r="L9" i="8" s="1"/>
  <c r="M4" i="8"/>
  <c r="N4" i="8"/>
  <c r="O4" i="8"/>
  <c r="P4" i="8"/>
  <c r="M5" i="8"/>
  <c r="N5" i="8"/>
  <c r="O5" i="8"/>
  <c r="P5" i="8"/>
  <c r="M6" i="8"/>
  <c r="N6" i="8"/>
  <c r="O6" i="8"/>
  <c r="P6" i="8"/>
  <c r="N3" i="8"/>
  <c r="O3" i="8"/>
  <c r="P3" i="8"/>
  <c r="M3" i="8"/>
  <c r="J3" i="8"/>
  <c r="L3" i="8" s="1"/>
  <c r="L7" i="8" s="1"/>
  <c r="S34" i="7"/>
  <c r="R15" i="8" l="1"/>
  <c r="R24" i="8"/>
  <c r="R23" i="8"/>
  <c r="R22" i="8"/>
  <c r="R3" i="9"/>
  <c r="R9" i="9"/>
  <c r="R33" i="9"/>
  <c r="R42" i="9"/>
  <c r="R41" i="9"/>
  <c r="R40" i="9"/>
  <c r="Q10" i="8"/>
  <c r="Q16" i="8"/>
  <c r="Q4" i="9"/>
  <c r="Q10" i="9"/>
  <c r="R27" i="9"/>
  <c r="R5" i="8"/>
  <c r="R4" i="8"/>
  <c r="Q12" i="8"/>
  <c r="Q11" i="8"/>
  <c r="R21" i="8"/>
  <c r="R30" i="8"/>
  <c r="R29" i="8"/>
  <c r="R28" i="8"/>
  <c r="Q36" i="8"/>
  <c r="Q35" i="8"/>
  <c r="R18" i="9"/>
  <c r="R17" i="9"/>
  <c r="R16" i="9"/>
  <c r="R39" i="9"/>
  <c r="R6" i="8"/>
  <c r="R12" i="8"/>
  <c r="R11" i="8"/>
  <c r="R10" i="8"/>
  <c r="R27" i="8"/>
  <c r="R36" i="8"/>
  <c r="R35" i="8"/>
  <c r="R34" i="8"/>
  <c r="R15" i="9"/>
  <c r="R30" i="9"/>
  <c r="R29" i="9"/>
  <c r="R28" i="9"/>
  <c r="Q36" i="9"/>
  <c r="Q3" i="8"/>
  <c r="R3" i="8"/>
  <c r="R9" i="8"/>
  <c r="R18" i="8"/>
  <c r="R17" i="8"/>
  <c r="R16" i="8"/>
  <c r="Q22" i="8"/>
  <c r="R33" i="8"/>
  <c r="R6" i="9"/>
  <c r="R5" i="9"/>
  <c r="R4" i="9"/>
  <c r="R12" i="9"/>
  <c r="R11" i="9"/>
  <c r="R10" i="9"/>
  <c r="R36" i="9"/>
  <c r="R35" i="9"/>
  <c r="R34" i="9"/>
  <c r="Q42" i="9"/>
  <c r="Q41" i="9"/>
  <c r="Q40" i="9"/>
  <c r="Q17" i="8"/>
  <c r="Q23" i="8"/>
  <c r="Q6" i="8"/>
  <c r="Q5" i="8"/>
  <c r="Q4" i="8"/>
  <c r="Q21" i="8"/>
  <c r="Q30" i="8"/>
  <c r="Q29" i="8"/>
  <c r="Q28" i="8"/>
  <c r="Q39" i="9"/>
  <c r="Q27" i="8"/>
  <c r="Q34" i="8"/>
  <c r="Q30" i="9"/>
  <c r="Q29" i="9"/>
  <c r="Q28" i="9"/>
  <c r="Q18" i="8"/>
  <c r="Q33" i="8"/>
  <c r="Q27" i="9"/>
  <c r="Q35" i="9"/>
  <c r="Q34" i="9"/>
  <c r="Q24" i="8"/>
  <c r="Q33" i="9"/>
  <c r="Q18" i="9"/>
  <c r="Q17" i="9"/>
  <c r="Q16" i="9"/>
  <c r="Q15" i="9"/>
  <c r="Q9" i="8"/>
  <c r="Q6" i="9"/>
  <c r="Q5" i="9"/>
  <c r="Q12" i="9"/>
  <c r="Q11" i="9"/>
  <c r="Q15" i="8"/>
  <c r="Q3" i="9"/>
  <c r="Q9" i="9"/>
  <c r="W18" i="8"/>
  <c r="W17" i="8"/>
  <c r="W16" i="8"/>
  <c r="V12" i="9"/>
  <c r="V11" i="9"/>
  <c r="V10" i="9"/>
  <c r="V27" i="9"/>
  <c r="V36" i="9"/>
  <c r="V35" i="9"/>
  <c r="W24" i="8"/>
  <c r="W23" i="8"/>
  <c r="W22" i="8"/>
  <c r="V41" i="9"/>
  <c r="V40" i="9"/>
  <c r="W6" i="8"/>
  <c r="W30" i="8"/>
  <c r="W29" i="8"/>
  <c r="W28" i="8"/>
  <c r="W5" i="8"/>
  <c r="W4" i="8"/>
  <c r="W12" i="8"/>
  <c r="W11" i="8"/>
  <c r="W10" i="8"/>
  <c r="W36" i="8"/>
  <c r="W35" i="8"/>
  <c r="W34" i="8"/>
  <c r="V15" i="9"/>
  <c r="V30" i="9"/>
  <c r="V29" i="9"/>
  <c r="V28" i="9"/>
  <c r="V6" i="9"/>
  <c r="V4" i="9"/>
  <c r="S3" i="9"/>
  <c r="V3" i="9"/>
  <c r="S33" i="9"/>
  <c r="V33" i="9"/>
  <c r="V18" i="9"/>
  <c r="V17" i="9"/>
  <c r="V16" i="9"/>
  <c r="S39" i="9"/>
  <c r="V39" i="9"/>
  <c r="V5" i="9"/>
  <c r="V34" i="9"/>
  <c r="S9" i="9"/>
  <c r="V9" i="9"/>
  <c r="S42" i="9"/>
  <c r="V42" i="9"/>
  <c r="X5" i="8"/>
  <c r="X28" i="8"/>
  <c r="X4" i="8"/>
  <c r="X30" i="8"/>
  <c r="X6" i="8"/>
  <c r="X21" i="8"/>
  <c r="X29" i="8"/>
  <c r="X3" i="8"/>
  <c r="X12" i="8"/>
  <c r="X11" i="8"/>
  <c r="X10" i="8"/>
  <c r="X27" i="8"/>
  <c r="X36" i="8"/>
  <c r="X35" i="8"/>
  <c r="X34" i="8"/>
  <c r="S15" i="8"/>
  <c r="W15" i="8"/>
  <c r="S21" i="8"/>
  <c r="W21" i="8"/>
  <c r="X17" i="8"/>
  <c r="X16" i="8"/>
  <c r="S27" i="8"/>
  <c r="W27" i="8"/>
  <c r="X33" i="8"/>
  <c r="S3" i="8"/>
  <c r="W3" i="8"/>
  <c r="X9" i="8"/>
  <c r="X18" i="8"/>
  <c r="S9" i="8"/>
  <c r="W9" i="8"/>
  <c r="X15" i="8"/>
  <c r="X24" i="8"/>
  <c r="X23" i="8"/>
  <c r="X22" i="8"/>
  <c r="S33" i="8"/>
  <c r="W33" i="8"/>
  <c r="U3" i="11"/>
  <c r="S27" i="9"/>
  <c r="S15" i="9"/>
  <c r="I7" i="10"/>
  <c r="S4" i="9"/>
  <c r="S5" i="9"/>
  <c r="S6" i="9"/>
  <c r="I25" i="11"/>
  <c r="H25" i="11"/>
  <c r="I19" i="11"/>
  <c r="H19" i="11"/>
  <c r="I13" i="11"/>
  <c r="H13" i="11"/>
  <c r="I7" i="11"/>
  <c r="H7" i="11"/>
  <c r="I31" i="10"/>
  <c r="H31" i="10"/>
  <c r="I25" i="10"/>
  <c r="H25" i="10"/>
  <c r="I19" i="10"/>
  <c r="H19" i="10"/>
  <c r="I13" i="10"/>
  <c r="H13" i="10"/>
  <c r="H7" i="10"/>
  <c r="I43" i="9"/>
  <c r="H43" i="9"/>
  <c r="I37" i="9"/>
  <c r="H37" i="9"/>
  <c r="I31" i="9"/>
  <c r="H31" i="9"/>
  <c r="I25" i="9"/>
  <c r="H25" i="9"/>
  <c r="I19" i="9"/>
  <c r="H19" i="9"/>
  <c r="I13" i="9"/>
  <c r="H13" i="9"/>
  <c r="I7" i="9"/>
  <c r="H7" i="9"/>
  <c r="I37" i="8"/>
  <c r="H37" i="8"/>
  <c r="I31" i="8"/>
  <c r="H31" i="8"/>
  <c r="I25" i="8"/>
  <c r="H25" i="8"/>
  <c r="I19" i="8"/>
  <c r="H19" i="8"/>
  <c r="I13" i="8"/>
  <c r="H13" i="8"/>
  <c r="H7" i="8"/>
  <c r="I7" i="8"/>
  <c r="H31" i="7"/>
  <c r="S24" i="7"/>
  <c r="S23" i="7"/>
  <c r="S22" i="7"/>
  <c r="S18" i="7"/>
  <c r="S17" i="7"/>
  <c r="S16" i="7"/>
  <c r="S12" i="7"/>
  <c r="S11" i="7"/>
  <c r="S10" i="7"/>
  <c r="S6" i="7"/>
  <c r="S5" i="7"/>
  <c r="S4" i="7"/>
  <c r="I19" i="7"/>
  <c r="H43" i="7"/>
  <c r="I43" i="7"/>
  <c r="H37" i="7"/>
  <c r="I37" i="7"/>
  <c r="I31" i="7"/>
  <c r="H25" i="7"/>
  <c r="I25" i="7"/>
  <c r="H19" i="7"/>
  <c r="H13" i="7"/>
  <c r="I13" i="7"/>
  <c r="H7" i="7"/>
  <c r="I7" i="7"/>
  <c r="H37" i="10" l="1"/>
  <c r="I37" i="10"/>
  <c r="I43" i="8"/>
  <c r="H43" i="8"/>
  <c r="I50" i="9"/>
  <c r="H50" i="9"/>
  <c r="I32" i="11"/>
  <c r="H32" i="11"/>
  <c r="H49" i="7"/>
  <c r="I49" i="7"/>
  <c r="L13" i="7"/>
  <c r="L25" i="7"/>
  <c r="L19" i="7"/>
  <c r="S22" i="11" l="1"/>
  <c r="S23" i="11"/>
  <c r="S24" i="11"/>
  <c r="S16" i="11"/>
  <c r="S17" i="11"/>
  <c r="S18" i="11"/>
  <c r="U9" i="11"/>
  <c r="S10" i="11"/>
  <c r="S11" i="11"/>
  <c r="S12" i="11"/>
  <c r="S5" i="11"/>
  <c r="S6" i="11"/>
  <c r="S28" i="10"/>
  <c r="S29" i="10"/>
  <c r="S30" i="10"/>
  <c r="S22" i="10"/>
  <c r="S23" i="10"/>
  <c r="S24" i="10"/>
  <c r="S16" i="10"/>
  <c r="S17" i="10"/>
  <c r="S18" i="10"/>
  <c r="S10" i="10"/>
  <c r="S12" i="10"/>
  <c r="S4" i="10"/>
  <c r="S5" i="10"/>
  <c r="S6" i="10"/>
  <c r="S40" i="9"/>
  <c r="S41" i="9"/>
  <c r="S34" i="9"/>
  <c r="S35" i="9"/>
  <c r="S36" i="9"/>
  <c r="S28" i="9"/>
  <c r="S29" i="9"/>
  <c r="S30" i="9"/>
  <c r="S22" i="9"/>
  <c r="S23" i="9"/>
  <c r="S24" i="9"/>
  <c r="S16" i="9"/>
  <c r="S17" i="9"/>
  <c r="S18" i="9"/>
  <c r="S10" i="9"/>
  <c r="S11" i="9"/>
  <c r="S12" i="9"/>
  <c r="S34" i="8"/>
  <c r="S35" i="8"/>
  <c r="S36" i="8"/>
  <c r="S28" i="8"/>
  <c r="S29" i="8"/>
  <c r="S30" i="8"/>
  <c r="S22" i="8"/>
  <c r="S23" i="8"/>
  <c r="S24" i="8"/>
  <c r="S16" i="8"/>
  <c r="S17" i="8"/>
  <c r="S18" i="8"/>
  <c r="S10" i="8"/>
  <c r="S11" i="8"/>
  <c r="S12" i="8"/>
  <c r="S4" i="8"/>
  <c r="S5" i="8"/>
  <c r="S6" i="8"/>
  <c r="S41" i="7"/>
  <c r="S42" i="7"/>
  <c r="S35" i="7"/>
  <c r="S36" i="7"/>
  <c r="S28" i="7"/>
  <c r="S29" i="7"/>
  <c r="S30" i="7"/>
  <c r="S3" i="7"/>
  <c r="U21" i="10" l="1"/>
  <c r="U5" i="11"/>
  <c r="U6" i="11"/>
  <c r="T12" i="11"/>
  <c r="U11" i="11"/>
  <c r="T10" i="11"/>
  <c r="U15" i="11"/>
  <c r="U9" i="10"/>
  <c r="U24" i="10"/>
  <c r="U3" i="9"/>
  <c r="U5" i="7"/>
  <c r="U12" i="7"/>
  <c r="U18" i="7"/>
  <c r="U24" i="7"/>
  <c r="U3" i="10"/>
  <c r="U21" i="7"/>
  <c r="U10" i="7"/>
  <c r="U27" i="7"/>
  <c r="U4" i="7"/>
  <c r="U11" i="7"/>
  <c r="U17" i="7"/>
  <c r="U23" i="7"/>
  <c r="U33" i="7"/>
  <c r="U3" i="8"/>
  <c r="U15" i="8"/>
  <c r="U27" i="8"/>
  <c r="U6" i="9"/>
  <c r="U15" i="9"/>
  <c r="U27" i="9"/>
  <c r="U39" i="9"/>
  <c r="U15" i="7"/>
  <c r="U36" i="7"/>
  <c r="U35" i="7"/>
  <c r="U34" i="7"/>
  <c r="U39" i="7"/>
  <c r="U9" i="8"/>
  <c r="U21" i="8"/>
  <c r="U33" i="8"/>
  <c r="U4" i="9"/>
  <c r="U9" i="9"/>
  <c r="U21" i="9"/>
  <c r="U33" i="9"/>
  <c r="U23" i="10"/>
  <c r="U22" i="10"/>
  <c r="U6" i="7"/>
  <c r="U3" i="7"/>
  <c r="U9" i="7"/>
  <c r="U16" i="7"/>
  <c r="U22" i="7"/>
  <c r="U42" i="7"/>
  <c r="U41" i="7"/>
  <c r="S40" i="7"/>
  <c r="U12" i="8"/>
  <c r="U11" i="8"/>
  <c r="U10" i="8"/>
  <c r="U23" i="8"/>
  <c r="U35" i="8"/>
  <c r="U5" i="9"/>
  <c r="U10" i="9"/>
  <c r="U36" i="9"/>
  <c r="U6" i="10"/>
  <c r="U5" i="10"/>
  <c r="U11" i="10"/>
  <c r="U15" i="10"/>
  <c r="U27" i="10"/>
  <c r="U18" i="11"/>
  <c r="U21" i="11"/>
  <c r="T3" i="7"/>
  <c r="L37" i="7"/>
  <c r="U6" i="8"/>
  <c r="U5" i="8"/>
  <c r="J7" i="8"/>
  <c r="B76" i="13" s="1"/>
  <c r="B77" i="13" s="1"/>
  <c r="U17" i="8"/>
  <c r="L19" i="8"/>
  <c r="J19" i="8"/>
  <c r="B43" i="13" s="1"/>
  <c r="B44" i="13" s="1"/>
  <c r="U29" i="8"/>
  <c r="L31" i="8"/>
  <c r="J31" i="8"/>
  <c r="B67" i="13" s="1"/>
  <c r="B68" i="13" s="1"/>
  <c r="T33" i="8"/>
  <c r="J7" i="9"/>
  <c r="B22" i="13" s="1"/>
  <c r="B23" i="13" s="1"/>
  <c r="T4" i="9"/>
  <c r="T9" i="9"/>
  <c r="U18" i="9"/>
  <c r="U16" i="9"/>
  <c r="J19" i="9"/>
  <c r="B37" i="13" s="1"/>
  <c r="B38" i="13" s="1"/>
  <c r="U30" i="9"/>
  <c r="U29" i="9"/>
  <c r="J31" i="9"/>
  <c r="B64" i="13" s="1"/>
  <c r="B65" i="13" s="1"/>
  <c r="T33" i="9"/>
  <c r="U41" i="9"/>
  <c r="J43" i="9"/>
  <c r="B94" i="13" s="1"/>
  <c r="B95" i="13" s="1"/>
  <c r="T3" i="10"/>
  <c r="U12" i="10"/>
  <c r="U18" i="10"/>
  <c r="U17" i="10"/>
  <c r="U16" i="10"/>
  <c r="L19" i="10"/>
  <c r="J19" i="10"/>
  <c r="B46" i="13" s="1"/>
  <c r="B47" i="13" s="1"/>
  <c r="T21" i="10"/>
  <c r="U30" i="10"/>
  <c r="U29" i="10"/>
  <c r="U28" i="10"/>
  <c r="L31" i="10"/>
  <c r="J31" i="10"/>
  <c r="B88" i="13" s="1"/>
  <c r="B89" i="13" s="1"/>
  <c r="T9" i="11"/>
  <c r="U24" i="11"/>
  <c r="U23" i="11"/>
  <c r="U22" i="11"/>
  <c r="L25" i="11"/>
  <c r="J25" i="11"/>
  <c r="B61" i="13" s="1"/>
  <c r="B62" i="13" s="1"/>
  <c r="S7" i="7"/>
  <c r="S13" i="7"/>
  <c r="S19" i="7"/>
  <c r="S25" i="7"/>
  <c r="T5" i="9"/>
  <c r="T11" i="10"/>
  <c r="L7" i="11"/>
  <c r="J7" i="11"/>
  <c r="B100" i="13" s="1"/>
  <c r="B101" i="13" s="1"/>
  <c r="T15" i="11"/>
  <c r="J13" i="8"/>
  <c r="B19" i="13" s="1"/>
  <c r="B20" i="13" s="1"/>
  <c r="T15" i="8"/>
  <c r="U22" i="8"/>
  <c r="J25" i="8"/>
  <c r="B55" i="13" s="1"/>
  <c r="B56" i="13" s="1"/>
  <c r="T27" i="8"/>
  <c r="U36" i="8"/>
  <c r="L37" i="8"/>
  <c r="J37" i="8"/>
  <c r="B70" i="13" s="1"/>
  <c r="B71" i="13" s="1"/>
  <c r="T6" i="9"/>
  <c r="U12" i="9"/>
  <c r="J13" i="9"/>
  <c r="B28" i="13" s="1"/>
  <c r="B29" i="13" s="1"/>
  <c r="L13" i="9"/>
  <c r="T15" i="9"/>
  <c r="U24" i="9"/>
  <c r="U22" i="9"/>
  <c r="B52" i="13"/>
  <c r="B53" i="13" s="1"/>
  <c r="U35" i="9"/>
  <c r="J37" i="9"/>
  <c r="B73" i="13" s="1"/>
  <c r="B74" i="13" s="1"/>
  <c r="L37" i="9"/>
  <c r="L7" i="10"/>
  <c r="J7" i="10"/>
  <c r="B31" i="13" s="1"/>
  <c r="B32" i="13" s="1"/>
  <c r="U10" i="10"/>
  <c r="J13" i="10"/>
  <c r="B34" i="13" s="1"/>
  <c r="B35" i="13" s="1"/>
  <c r="T15" i="10"/>
  <c r="L25" i="10"/>
  <c r="J25" i="10"/>
  <c r="B79" i="13" s="1"/>
  <c r="B80" i="13" s="1"/>
  <c r="T27" i="10"/>
  <c r="L13" i="11"/>
  <c r="J13" i="11"/>
  <c r="B40" i="13" s="1"/>
  <c r="B41" i="13" s="1"/>
  <c r="T21" i="11"/>
  <c r="T3" i="8"/>
  <c r="U30" i="7"/>
  <c r="U29" i="7"/>
  <c r="L31" i="7"/>
  <c r="T3" i="9"/>
  <c r="T4" i="11"/>
  <c r="U16" i="11"/>
  <c r="L19" i="11"/>
  <c r="J19" i="11"/>
  <c r="B49" i="13" s="1"/>
  <c r="B50" i="13" s="1"/>
  <c r="Q6" i="7"/>
  <c r="D25" i="11"/>
  <c r="D19" i="11"/>
  <c r="D13" i="11"/>
  <c r="D7" i="11"/>
  <c r="D31" i="10"/>
  <c r="D25" i="10"/>
  <c r="D19" i="10"/>
  <c r="D13" i="10"/>
  <c r="D7" i="10"/>
  <c r="D43" i="9"/>
  <c r="D37" i="9"/>
  <c r="D31" i="9"/>
  <c r="D25" i="9"/>
  <c r="D19" i="9"/>
  <c r="D13" i="9"/>
  <c r="D7" i="9"/>
  <c r="D37" i="8"/>
  <c r="D31" i="8"/>
  <c r="D25" i="8"/>
  <c r="D19" i="8"/>
  <c r="D13" i="8"/>
  <c r="D7" i="8"/>
  <c r="D32" i="11" l="1"/>
  <c r="D43" i="8"/>
  <c r="D37" i="10"/>
  <c r="D50" i="9"/>
  <c r="U12" i="11"/>
  <c r="L32" i="11"/>
  <c r="J32" i="11"/>
  <c r="B6" i="13" s="1"/>
  <c r="J37" i="10"/>
  <c r="B5" i="13" s="1"/>
  <c r="J50" i="9"/>
  <c r="B4" i="13" s="1"/>
  <c r="J43" i="8"/>
  <c r="B3" i="13" s="1"/>
  <c r="T18" i="11"/>
  <c r="T11" i="11"/>
  <c r="T12" i="10"/>
  <c r="T5" i="10"/>
  <c r="T29" i="8"/>
  <c r="T17" i="8"/>
  <c r="T6" i="11"/>
  <c r="T5" i="11"/>
  <c r="U10" i="11"/>
  <c r="S7" i="11"/>
  <c r="S13" i="11"/>
  <c r="T24" i="11"/>
  <c r="T22" i="11"/>
  <c r="T23" i="11"/>
  <c r="U25" i="10"/>
  <c r="T29" i="10"/>
  <c r="T24" i="10"/>
  <c r="T16" i="10"/>
  <c r="S25" i="10"/>
  <c r="T23" i="10"/>
  <c r="S19" i="10"/>
  <c r="T18" i="10"/>
  <c r="S31" i="10"/>
  <c r="T28" i="10"/>
  <c r="T30" i="10"/>
  <c r="T17" i="10"/>
  <c r="T22" i="10"/>
  <c r="T6" i="10"/>
  <c r="T16" i="9"/>
  <c r="T10" i="9"/>
  <c r="T41" i="9"/>
  <c r="T36" i="9"/>
  <c r="S31" i="9"/>
  <c r="S19" i="9"/>
  <c r="T29" i="9"/>
  <c r="T12" i="9"/>
  <c r="T23" i="8"/>
  <c r="T10" i="8"/>
  <c r="S7" i="8"/>
  <c r="T35" i="8"/>
  <c r="S31" i="8"/>
  <c r="S19" i="8"/>
  <c r="T5" i="8"/>
  <c r="T11" i="8"/>
  <c r="L43" i="7"/>
  <c r="L49" i="7" s="1"/>
  <c r="S37" i="7"/>
  <c r="T35" i="9"/>
  <c r="S43" i="9"/>
  <c r="U40" i="7"/>
  <c r="U43" i="7" s="1"/>
  <c r="S43" i="7"/>
  <c r="S31" i="7"/>
  <c r="U28" i="7"/>
  <c r="U31" i="7" s="1"/>
  <c r="S37" i="9"/>
  <c r="U34" i="9"/>
  <c r="S25" i="11"/>
  <c r="T17" i="11"/>
  <c r="U17" i="11"/>
  <c r="U19" i="11" s="1"/>
  <c r="T23" i="9"/>
  <c r="U23" i="9"/>
  <c r="U25" i="9" s="1"/>
  <c r="T18" i="9"/>
  <c r="S25" i="8"/>
  <c r="U24" i="8"/>
  <c r="U25" i="8" s="1"/>
  <c r="S13" i="10"/>
  <c r="T42" i="9"/>
  <c r="U42" i="9"/>
  <c r="T17" i="9"/>
  <c r="U17" i="9"/>
  <c r="U19" i="9" s="1"/>
  <c r="T30" i="8"/>
  <c r="U30" i="8"/>
  <c r="T18" i="8"/>
  <c r="U18" i="8"/>
  <c r="T12" i="8"/>
  <c r="U25" i="11"/>
  <c r="U31" i="10"/>
  <c r="U19" i="7"/>
  <c r="U7" i="7"/>
  <c r="S37" i="8"/>
  <c r="U34" i="8"/>
  <c r="U37" i="8" s="1"/>
  <c r="U19" i="10"/>
  <c r="U7" i="11"/>
  <c r="U37" i="7"/>
  <c r="U25" i="7"/>
  <c r="S7" i="10"/>
  <c r="U4" i="10"/>
  <c r="T24" i="9"/>
  <c r="T40" i="9"/>
  <c r="U40" i="9"/>
  <c r="T30" i="9"/>
  <c r="T28" i="8"/>
  <c r="U28" i="8"/>
  <c r="T16" i="8"/>
  <c r="U16" i="8"/>
  <c r="T6" i="8"/>
  <c r="T10" i="10"/>
  <c r="T22" i="9"/>
  <c r="S13" i="9"/>
  <c r="U11" i="9"/>
  <c r="U13" i="9" s="1"/>
  <c r="T36" i="8"/>
  <c r="T22" i="8"/>
  <c r="T16" i="11"/>
  <c r="U13" i="10"/>
  <c r="T4" i="10"/>
  <c r="T28" i="9"/>
  <c r="U28" i="9"/>
  <c r="T4" i="8"/>
  <c r="U4" i="8"/>
  <c r="U7" i="8" s="1"/>
  <c r="U13" i="8"/>
  <c r="U13" i="7"/>
  <c r="T9" i="10"/>
  <c r="L13" i="10"/>
  <c r="L37" i="10" s="1"/>
  <c r="T34" i="9"/>
  <c r="T11" i="9"/>
  <c r="T34" i="8"/>
  <c r="S13" i="8"/>
  <c r="T27" i="9"/>
  <c r="L31" i="9"/>
  <c r="S19" i="11"/>
  <c r="T39" i="9"/>
  <c r="L43" i="9"/>
  <c r="L7" i="9"/>
  <c r="T21" i="9"/>
  <c r="L25" i="9"/>
  <c r="T21" i="8"/>
  <c r="L25" i="8"/>
  <c r="T9" i="8"/>
  <c r="L13" i="8"/>
  <c r="S25" i="9"/>
  <c r="T24" i="8"/>
  <c r="D25" i="7"/>
  <c r="D43" i="7"/>
  <c r="D37" i="7"/>
  <c r="D31" i="7"/>
  <c r="D7" i="7"/>
  <c r="D19" i="7"/>
  <c r="D13" i="7"/>
  <c r="U13" i="11" l="1"/>
  <c r="U32" i="11" s="1"/>
  <c r="L43" i="8"/>
  <c r="L50" i="9"/>
  <c r="D49" i="7"/>
  <c r="S32" i="11"/>
  <c r="S37" i="10"/>
  <c r="S43" i="8"/>
  <c r="S49" i="7"/>
  <c r="U49" i="7"/>
  <c r="U19" i="8"/>
  <c r="U31" i="9"/>
  <c r="U37" i="9"/>
  <c r="U43" i="9"/>
  <c r="U31" i="8"/>
  <c r="U7" i="10"/>
  <c r="U37" i="10" s="1"/>
  <c r="S7" i="9"/>
  <c r="S50" i="9" s="1"/>
  <c r="U7" i="9"/>
  <c r="P31" i="10"/>
  <c r="F88" i="13" s="1"/>
  <c r="F89" i="13" s="1"/>
  <c r="G37" i="9"/>
  <c r="F31" i="8"/>
  <c r="T42" i="7"/>
  <c r="T36" i="7"/>
  <c r="T30" i="7"/>
  <c r="T24" i="7"/>
  <c r="U43" i="8" l="1"/>
  <c r="U50" i="9"/>
  <c r="F19" i="10"/>
  <c r="G13" i="11"/>
  <c r="O25" i="11"/>
  <c r="E61" i="13" s="1"/>
  <c r="E62" i="13" s="1"/>
  <c r="G25" i="11"/>
  <c r="F31" i="10"/>
  <c r="O13" i="11"/>
  <c r="E40" i="13" s="1"/>
  <c r="E41" i="13" s="1"/>
  <c r="M13" i="9"/>
  <c r="M43" i="9"/>
  <c r="T11" i="7"/>
  <c r="T17" i="7"/>
  <c r="T23" i="7"/>
  <c r="T21" i="7"/>
  <c r="T29" i="7"/>
  <c r="T35" i="7"/>
  <c r="T41" i="7"/>
  <c r="T6" i="7"/>
  <c r="T12" i="7"/>
  <c r="T10" i="7"/>
  <c r="T18" i="7"/>
  <c r="T16" i="7"/>
  <c r="T22" i="7"/>
  <c r="T28" i="7"/>
  <c r="T34" i="7"/>
  <c r="T40" i="7"/>
  <c r="T4" i="7"/>
  <c r="T5" i="7"/>
  <c r="T9" i="7"/>
  <c r="T15" i="7"/>
  <c r="T27" i="7"/>
  <c r="T33" i="7"/>
  <c r="T39" i="7"/>
  <c r="N19" i="11"/>
  <c r="D49" i="13" s="1"/>
  <c r="D50" i="13" s="1"/>
  <c r="G19" i="10"/>
  <c r="O19" i="11"/>
  <c r="E49" i="13" s="1"/>
  <c r="E50" i="13" s="1"/>
  <c r="N25" i="10"/>
  <c r="M19" i="11"/>
  <c r="G19" i="11"/>
  <c r="F13" i="11"/>
  <c r="F7" i="11"/>
  <c r="M25" i="9"/>
  <c r="P13" i="11"/>
  <c r="F40" i="13" s="1"/>
  <c r="F41" i="13" s="1"/>
  <c r="P19" i="11"/>
  <c r="F49" i="13" s="1"/>
  <c r="F50" i="13" s="1"/>
  <c r="M25" i="11"/>
  <c r="O13" i="10"/>
  <c r="E34" i="13" s="1"/>
  <c r="E35" i="13" s="1"/>
  <c r="G25" i="10"/>
  <c r="O31" i="10"/>
  <c r="E88" i="13" s="1"/>
  <c r="E89" i="13" s="1"/>
  <c r="N7" i="11"/>
  <c r="F19" i="11"/>
  <c r="E25" i="11"/>
  <c r="F37" i="9"/>
  <c r="F25" i="10"/>
  <c r="M31" i="10"/>
  <c r="P7" i="11"/>
  <c r="F100" i="13" s="1"/>
  <c r="F101" i="13" s="1"/>
  <c r="M31" i="8"/>
  <c r="P25" i="9"/>
  <c r="F52" i="13" s="1"/>
  <c r="F53" i="13" s="1"/>
  <c r="F43" i="9"/>
  <c r="O19" i="10"/>
  <c r="E46" i="13" s="1"/>
  <c r="E47" i="13" s="1"/>
  <c r="O25" i="10"/>
  <c r="E79" i="13" s="1"/>
  <c r="E80" i="13" s="1"/>
  <c r="N13" i="11"/>
  <c r="D40" i="13" s="1"/>
  <c r="D41" i="13" s="1"/>
  <c r="E19" i="11"/>
  <c r="P19" i="9"/>
  <c r="F37" i="13" s="1"/>
  <c r="F38" i="13" s="1"/>
  <c r="M31" i="9"/>
  <c r="P19" i="10"/>
  <c r="F46" i="13" s="1"/>
  <c r="F47" i="13" s="1"/>
  <c r="P25" i="10"/>
  <c r="F79" i="13" s="1"/>
  <c r="F80" i="13" s="1"/>
  <c r="M13" i="11"/>
  <c r="N37" i="9"/>
  <c r="D73" i="13" s="1"/>
  <c r="D74" i="13" s="1"/>
  <c r="F7" i="10"/>
  <c r="N31" i="10"/>
  <c r="E13" i="11"/>
  <c r="G31" i="10"/>
  <c r="M7" i="11"/>
  <c r="P25" i="11"/>
  <c r="F61" i="13" s="1"/>
  <c r="F62" i="13" s="1"/>
  <c r="G7" i="11"/>
  <c r="O7" i="11"/>
  <c r="E100" i="13" s="1"/>
  <c r="E101" i="13" s="1"/>
  <c r="F25" i="11"/>
  <c r="N25" i="11"/>
  <c r="D61" i="13" s="1"/>
  <c r="D62" i="13" s="1"/>
  <c r="E7" i="11"/>
  <c r="E31" i="10"/>
  <c r="M25" i="10"/>
  <c r="E25" i="10"/>
  <c r="M13" i="10"/>
  <c r="P13" i="10"/>
  <c r="F34" i="13" s="1"/>
  <c r="F35" i="13" s="1"/>
  <c r="N7" i="10"/>
  <c r="G13" i="10"/>
  <c r="F13" i="10"/>
  <c r="E19" i="10"/>
  <c r="M7" i="10"/>
  <c r="G31" i="9"/>
  <c r="F25" i="9"/>
  <c r="E13" i="10"/>
  <c r="P37" i="9"/>
  <c r="F73" i="13" s="1"/>
  <c r="F74" i="13" s="1"/>
  <c r="G43" i="9"/>
  <c r="N19" i="9"/>
  <c r="D37" i="13" s="1"/>
  <c r="D38" i="13" s="1"/>
  <c r="E7" i="10"/>
  <c r="M37" i="9"/>
  <c r="O37" i="9"/>
  <c r="E73" i="13" s="1"/>
  <c r="E74" i="13" s="1"/>
  <c r="P43" i="9"/>
  <c r="F94" i="13" s="1"/>
  <c r="F95" i="13" s="1"/>
  <c r="F13" i="9"/>
  <c r="F31" i="9"/>
  <c r="N43" i="9"/>
  <c r="D94" i="13" s="1"/>
  <c r="D95" i="13" s="1"/>
  <c r="G7" i="10"/>
  <c r="O7" i="10"/>
  <c r="E31" i="13" s="1"/>
  <c r="E32" i="13" s="1"/>
  <c r="M19" i="10"/>
  <c r="P7" i="10"/>
  <c r="F31" i="13" s="1"/>
  <c r="F32" i="13" s="1"/>
  <c r="N19" i="10"/>
  <c r="N13" i="10"/>
  <c r="E43" i="9"/>
  <c r="E37" i="9"/>
  <c r="M19" i="9"/>
  <c r="O13" i="9"/>
  <c r="E28" i="13" s="1"/>
  <c r="E29" i="13" s="1"/>
  <c r="P31" i="9"/>
  <c r="F64" i="13" s="1"/>
  <c r="F65" i="13" s="1"/>
  <c r="O31" i="9"/>
  <c r="E64" i="13" s="1"/>
  <c r="E65" i="13" s="1"/>
  <c r="G37" i="8"/>
  <c r="N31" i="9"/>
  <c r="D64" i="13" s="1"/>
  <c r="D65" i="13" s="1"/>
  <c r="E31" i="9"/>
  <c r="F13" i="8"/>
  <c r="G19" i="9"/>
  <c r="G25" i="9"/>
  <c r="N25" i="9"/>
  <c r="D52" i="13" s="1"/>
  <c r="D53" i="13" s="1"/>
  <c r="E25" i="9"/>
  <c r="P31" i="8"/>
  <c r="F67" i="13" s="1"/>
  <c r="F68" i="13" s="1"/>
  <c r="P13" i="9"/>
  <c r="F28" i="13" s="1"/>
  <c r="F29" i="13" s="1"/>
  <c r="N7" i="9"/>
  <c r="D22" i="13" s="1"/>
  <c r="D23" i="13" s="1"/>
  <c r="F19" i="9"/>
  <c r="E19" i="9"/>
  <c r="P37" i="8"/>
  <c r="F70" i="13" s="1"/>
  <c r="F71" i="13" s="1"/>
  <c r="N13" i="9"/>
  <c r="D28" i="13" s="1"/>
  <c r="D29" i="13" s="1"/>
  <c r="E13" i="9"/>
  <c r="F25" i="8"/>
  <c r="E7" i="9"/>
  <c r="O13" i="8"/>
  <c r="E19" i="13" s="1"/>
  <c r="E20" i="13" s="1"/>
  <c r="F19" i="8"/>
  <c r="G25" i="8"/>
  <c r="F7" i="9"/>
  <c r="G7" i="9"/>
  <c r="O7" i="9"/>
  <c r="E22" i="13" s="1"/>
  <c r="E23" i="13" s="1"/>
  <c r="P7" i="9"/>
  <c r="F22" i="13" s="1"/>
  <c r="F23" i="13" s="1"/>
  <c r="O25" i="9"/>
  <c r="E52" i="13" s="1"/>
  <c r="E53" i="13" s="1"/>
  <c r="M7" i="9"/>
  <c r="O19" i="9"/>
  <c r="E37" i="13" s="1"/>
  <c r="E38" i="13" s="1"/>
  <c r="O43" i="9"/>
  <c r="E94" i="13" s="1"/>
  <c r="E95" i="13" s="1"/>
  <c r="G13" i="9"/>
  <c r="O25" i="8"/>
  <c r="E55" i="13" s="1"/>
  <c r="E56" i="13" s="1"/>
  <c r="O31" i="8"/>
  <c r="E67" i="13" s="1"/>
  <c r="E68" i="13" s="1"/>
  <c r="M37" i="8"/>
  <c r="E37" i="8"/>
  <c r="O37" i="8"/>
  <c r="E70" i="13" s="1"/>
  <c r="E71" i="13" s="1"/>
  <c r="F37" i="8"/>
  <c r="F7" i="8"/>
  <c r="N31" i="8"/>
  <c r="P25" i="8"/>
  <c r="F55" i="13" s="1"/>
  <c r="F56" i="13" s="1"/>
  <c r="G31" i="8"/>
  <c r="E31" i="8"/>
  <c r="O19" i="8"/>
  <c r="E43" i="13" s="1"/>
  <c r="E44" i="13" s="1"/>
  <c r="M25" i="8"/>
  <c r="P13" i="8"/>
  <c r="F19" i="13" s="1"/>
  <c r="F20" i="13" s="1"/>
  <c r="E25" i="8"/>
  <c r="G19" i="8"/>
  <c r="M13" i="8"/>
  <c r="P19" i="8"/>
  <c r="F43" i="13" s="1"/>
  <c r="F44" i="13" s="1"/>
  <c r="E19" i="8"/>
  <c r="F43" i="7"/>
  <c r="E13" i="8"/>
  <c r="N43" i="7"/>
  <c r="D91" i="13" s="1"/>
  <c r="D92" i="13" s="1"/>
  <c r="M7" i="8"/>
  <c r="N7" i="8"/>
  <c r="E7" i="8"/>
  <c r="G37" i="7"/>
  <c r="E37" i="7"/>
  <c r="N37" i="7"/>
  <c r="D85" i="13" s="1"/>
  <c r="D86" i="13" s="1"/>
  <c r="F37" i="7"/>
  <c r="M37" i="7"/>
  <c r="O43" i="7"/>
  <c r="E91" i="13" s="1"/>
  <c r="E92" i="13" s="1"/>
  <c r="G43" i="7"/>
  <c r="M43" i="7"/>
  <c r="P43" i="7"/>
  <c r="F91" i="13" s="1"/>
  <c r="F92" i="13" s="1"/>
  <c r="J43" i="7"/>
  <c r="B91" i="13" s="1"/>
  <c r="B92" i="13" s="1"/>
  <c r="P37" i="7"/>
  <c r="F85" i="13" s="1"/>
  <c r="F86" i="13" s="1"/>
  <c r="J37" i="7"/>
  <c r="B85" i="13" s="1"/>
  <c r="B86" i="13" s="1"/>
  <c r="O37" i="7"/>
  <c r="E85" i="13" s="1"/>
  <c r="E86" i="13" s="1"/>
  <c r="G7" i="8"/>
  <c r="O7" i="8"/>
  <c r="E76" i="13" s="1"/>
  <c r="E77" i="13" s="1"/>
  <c r="M19" i="8"/>
  <c r="N25" i="8"/>
  <c r="P7" i="8"/>
  <c r="F76" i="13" s="1"/>
  <c r="F77" i="13" s="1"/>
  <c r="N19" i="8"/>
  <c r="N13" i="8"/>
  <c r="N37" i="8"/>
  <c r="G13" i="8"/>
  <c r="E43" i="7"/>
  <c r="E31" i="7"/>
  <c r="M31" i="7"/>
  <c r="P31" i="7"/>
  <c r="F58" i="13" s="1"/>
  <c r="F59" i="13" s="1"/>
  <c r="J31" i="7"/>
  <c r="B58" i="13" s="1"/>
  <c r="B59" i="13" s="1"/>
  <c r="O31" i="7"/>
  <c r="E58" i="13" s="1"/>
  <c r="E59" i="13" s="1"/>
  <c r="G31" i="7"/>
  <c r="N31" i="7"/>
  <c r="D58" i="13" s="1"/>
  <c r="D59" i="13" s="1"/>
  <c r="F31" i="7"/>
  <c r="E25" i="7"/>
  <c r="N25" i="7"/>
  <c r="F25" i="7"/>
  <c r="M25" i="7"/>
  <c r="P25" i="7"/>
  <c r="F25" i="13" s="1"/>
  <c r="F26" i="13" s="1"/>
  <c r="J25" i="7"/>
  <c r="B25" i="13" s="1"/>
  <c r="B26" i="13" s="1"/>
  <c r="G25" i="7"/>
  <c r="E19" i="7"/>
  <c r="E7" i="7"/>
  <c r="O7" i="7"/>
  <c r="E16" i="13" s="1"/>
  <c r="E17" i="13" s="1"/>
  <c r="P7" i="7"/>
  <c r="F16" i="13" s="1"/>
  <c r="F17" i="13" s="1"/>
  <c r="J7" i="7"/>
  <c r="B16" i="13" s="1"/>
  <c r="B17" i="13" s="1"/>
  <c r="M7" i="7"/>
  <c r="E13" i="7"/>
  <c r="P19" i="7"/>
  <c r="F97" i="13" s="1"/>
  <c r="F98" i="13" s="1"/>
  <c r="J19" i="7"/>
  <c r="B97" i="13" s="1"/>
  <c r="B98" i="13" s="1"/>
  <c r="O19" i="7"/>
  <c r="E97" i="13" s="1"/>
  <c r="E98" i="13" s="1"/>
  <c r="G19" i="7"/>
  <c r="F19" i="7"/>
  <c r="O25" i="7"/>
  <c r="E25" i="13" s="1"/>
  <c r="E26" i="13" s="1"/>
  <c r="M19" i="7"/>
  <c r="G13" i="7"/>
  <c r="N13" i="7"/>
  <c r="D82" i="13" s="1"/>
  <c r="D83" i="13" s="1"/>
  <c r="F13" i="7"/>
  <c r="P13" i="7"/>
  <c r="F82" i="13" s="1"/>
  <c r="F83" i="13" s="1"/>
  <c r="J13" i="7"/>
  <c r="B82" i="13" s="1"/>
  <c r="B83" i="13" s="1"/>
  <c r="N19" i="7"/>
  <c r="D97" i="13" s="1"/>
  <c r="D98" i="13" s="1"/>
  <c r="O13" i="7"/>
  <c r="E82" i="13" s="1"/>
  <c r="E83" i="13" s="1"/>
  <c r="N7" i="7"/>
  <c r="G7" i="7"/>
  <c r="M13" i="7"/>
  <c r="F7" i="7"/>
  <c r="C40" i="13" l="1"/>
  <c r="C41" i="13" s="1"/>
  <c r="R13" i="11"/>
  <c r="C49" i="13"/>
  <c r="C50" i="13" s="1"/>
  <c r="R19" i="11"/>
  <c r="C100" i="13"/>
  <c r="C101" i="13" s="1"/>
  <c r="R7" i="11"/>
  <c r="C61" i="13"/>
  <c r="C62" i="13" s="1"/>
  <c r="R25" i="11"/>
  <c r="R25" i="10"/>
  <c r="C64" i="13"/>
  <c r="C65" i="13" s="1"/>
  <c r="R31" i="9"/>
  <c r="R31" i="8"/>
  <c r="R7" i="8"/>
  <c r="R37" i="8"/>
  <c r="C37" i="13"/>
  <c r="C38" i="13" s="1"/>
  <c r="R19" i="9"/>
  <c r="R13" i="10"/>
  <c r="R31" i="10"/>
  <c r="C52" i="13"/>
  <c r="C53" i="13" s="1"/>
  <c r="R25" i="9"/>
  <c r="C94" i="13"/>
  <c r="C95" i="13" s="1"/>
  <c r="R43" i="9"/>
  <c r="R19" i="8"/>
  <c r="R13" i="8"/>
  <c r="R25" i="8"/>
  <c r="C22" i="13"/>
  <c r="C23" i="13" s="1"/>
  <c r="R7" i="9"/>
  <c r="R19" i="10"/>
  <c r="C73" i="13"/>
  <c r="C74" i="13" s="1"/>
  <c r="R37" i="9"/>
  <c r="R7" i="10"/>
  <c r="C28" i="13"/>
  <c r="C29" i="13" s="1"/>
  <c r="R13" i="9"/>
  <c r="C25" i="13"/>
  <c r="C26" i="13" s="1"/>
  <c r="R25" i="7"/>
  <c r="C82" i="13"/>
  <c r="C83" i="13" s="1"/>
  <c r="R13" i="7"/>
  <c r="C58" i="13"/>
  <c r="C59" i="13" s="1"/>
  <c r="R31" i="7"/>
  <c r="C85" i="13"/>
  <c r="C86" i="13" s="1"/>
  <c r="R37" i="7"/>
  <c r="C97" i="13"/>
  <c r="C98" i="13" s="1"/>
  <c r="R19" i="7"/>
  <c r="C16" i="13"/>
  <c r="C17" i="13" s="1"/>
  <c r="R7" i="7"/>
  <c r="C91" i="13"/>
  <c r="C92" i="13" s="1"/>
  <c r="R43" i="7"/>
  <c r="D43" i="13"/>
  <c r="D44" i="13" s="1"/>
  <c r="X19" i="8"/>
  <c r="D76" i="13"/>
  <c r="D77" i="13" s="1"/>
  <c r="X7" i="8"/>
  <c r="D67" i="13"/>
  <c r="D68" i="13" s="1"/>
  <c r="X31" i="8"/>
  <c r="D34" i="13"/>
  <c r="D35" i="13" s="1"/>
  <c r="C67" i="13"/>
  <c r="C68" i="13" s="1"/>
  <c r="W31" i="8"/>
  <c r="C76" i="13"/>
  <c r="C77" i="13" s="1"/>
  <c r="W7" i="8"/>
  <c r="C70" i="13"/>
  <c r="C71" i="13" s="1"/>
  <c r="W37" i="8"/>
  <c r="D46" i="13"/>
  <c r="D47" i="13" s="1"/>
  <c r="C34" i="13"/>
  <c r="C35" i="13" s="1"/>
  <c r="D55" i="13"/>
  <c r="D56" i="13" s="1"/>
  <c r="X25" i="8"/>
  <c r="D88" i="13"/>
  <c r="D89" i="13" s="1"/>
  <c r="C88" i="13"/>
  <c r="C89" i="13" s="1"/>
  <c r="D70" i="13"/>
  <c r="D71" i="13" s="1"/>
  <c r="X37" i="8"/>
  <c r="D19" i="13"/>
  <c r="D20" i="13" s="1"/>
  <c r="X13" i="8"/>
  <c r="C43" i="13"/>
  <c r="C44" i="13" s="1"/>
  <c r="W19" i="8"/>
  <c r="C19" i="13"/>
  <c r="C20" i="13" s="1"/>
  <c r="W13" i="8"/>
  <c r="C55" i="13"/>
  <c r="C56" i="13" s="1"/>
  <c r="W25" i="8"/>
  <c r="C46" i="13"/>
  <c r="C47" i="13" s="1"/>
  <c r="C31" i="13"/>
  <c r="C32" i="13" s="1"/>
  <c r="D31" i="13"/>
  <c r="D32" i="13" s="1"/>
  <c r="C79" i="13"/>
  <c r="C80" i="13" s="1"/>
  <c r="D79" i="13"/>
  <c r="D80" i="13" s="1"/>
  <c r="N49" i="7"/>
  <c r="D2" i="13" s="1"/>
  <c r="D100" i="13"/>
  <c r="D101" i="13" s="1"/>
  <c r="N32" i="11"/>
  <c r="D16" i="13"/>
  <c r="D17" i="13" s="1"/>
  <c r="G32" i="11"/>
  <c r="G37" i="10"/>
  <c r="E32" i="11"/>
  <c r="T25" i="7"/>
  <c r="D25" i="13"/>
  <c r="D26" i="13" s="1"/>
  <c r="F43" i="8"/>
  <c r="E43" i="8"/>
  <c r="M50" i="9"/>
  <c r="C4" i="13" s="1"/>
  <c r="G50" i="9"/>
  <c r="M32" i="11"/>
  <c r="C6" i="13" s="1"/>
  <c r="E37" i="10"/>
  <c r="E49" i="7"/>
  <c r="O43" i="8"/>
  <c r="E3" i="13" s="1"/>
  <c r="F50" i="9"/>
  <c r="E50" i="9"/>
  <c r="O37" i="10"/>
  <c r="E5" i="13" s="1"/>
  <c r="O32" i="11"/>
  <c r="E6" i="13" s="1"/>
  <c r="F49" i="7"/>
  <c r="N50" i="9"/>
  <c r="D4" i="13" s="1"/>
  <c r="M37" i="10"/>
  <c r="C5" i="13" s="1"/>
  <c r="N37" i="10"/>
  <c r="D5" i="13" s="1"/>
  <c r="F37" i="10"/>
  <c r="D6" i="13"/>
  <c r="F32" i="11"/>
  <c r="N43" i="8"/>
  <c r="D3" i="13" s="1"/>
  <c r="M49" i="7"/>
  <c r="C2" i="13" s="1"/>
  <c r="P49" i="7"/>
  <c r="F2" i="13" s="1"/>
  <c r="P43" i="8"/>
  <c r="F3" i="13" s="1"/>
  <c r="G43" i="8"/>
  <c r="M43" i="8"/>
  <c r="C3" i="13" s="1"/>
  <c r="P50" i="9"/>
  <c r="F4" i="13" s="1"/>
  <c r="P32" i="11"/>
  <c r="F6" i="13" s="1"/>
  <c r="G49" i="7"/>
  <c r="O49" i="7"/>
  <c r="E2" i="13" s="1"/>
  <c r="O50" i="9"/>
  <c r="E4" i="13" s="1"/>
  <c r="P37" i="10"/>
  <c r="F5" i="13" s="1"/>
  <c r="J49" i="7"/>
  <c r="B2" i="13" s="1"/>
  <c r="B7" i="13" s="1"/>
  <c r="B10" i="13" s="1"/>
  <c r="Q37" i="8"/>
  <c r="T37" i="8"/>
  <c r="Q25" i="8"/>
  <c r="T25" i="8"/>
  <c r="Q43" i="9"/>
  <c r="T43" i="9"/>
  <c r="Q25" i="11"/>
  <c r="T25" i="11"/>
  <c r="Q31" i="10"/>
  <c r="T31" i="10"/>
  <c r="Q13" i="8"/>
  <c r="T13" i="8"/>
  <c r="Q13" i="9"/>
  <c r="T13" i="9"/>
  <c r="Q7" i="9"/>
  <c r="T7" i="9"/>
  <c r="Q25" i="9"/>
  <c r="T25" i="9"/>
  <c r="Q7" i="10"/>
  <c r="T7" i="10"/>
  <c r="Q13" i="11"/>
  <c r="T13" i="11"/>
  <c r="Q7" i="11"/>
  <c r="T7" i="11"/>
  <c r="Q25" i="10"/>
  <c r="T25" i="10"/>
  <c r="Q19" i="11"/>
  <c r="T19" i="11"/>
  <c r="Q19" i="8"/>
  <c r="T19" i="8"/>
  <c r="Q7" i="8"/>
  <c r="T7" i="8"/>
  <c r="Q31" i="8"/>
  <c r="T31" i="8"/>
  <c r="Q31" i="9"/>
  <c r="T31" i="9"/>
  <c r="Q37" i="9"/>
  <c r="T37" i="9"/>
  <c r="T7" i="7"/>
  <c r="Q7" i="7"/>
  <c r="Q19" i="10"/>
  <c r="T19" i="10"/>
  <c r="Q19" i="9"/>
  <c r="T19" i="9"/>
  <c r="T13" i="10"/>
  <c r="Q13" i="10"/>
  <c r="Q31" i="7"/>
  <c r="Q37" i="7"/>
  <c r="Q43" i="7"/>
  <c r="Q25" i="7"/>
  <c r="Q19" i="7"/>
  <c r="Q13" i="7"/>
  <c r="T43" i="7"/>
  <c r="T31" i="7"/>
  <c r="T37" i="7"/>
  <c r="T19" i="7"/>
  <c r="T13" i="7"/>
  <c r="Q43" i="8" l="1"/>
  <c r="D7" i="13"/>
  <c r="D10" i="13" s="1"/>
  <c r="Q49" i="7"/>
  <c r="Q32" i="11"/>
  <c r="Q37" i="10"/>
  <c r="Q50" i="9"/>
  <c r="F7" i="13"/>
  <c r="F10" i="13" s="1"/>
  <c r="E7" i="13"/>
  <c r="E10" i="13" s="1"/>
  <c r="C7" i="13"/>
  <c r="C10" i="13" s="1"/>
  <c r="T32" i="11"/>
  <c r="T37" i="10"/>
  <c r="T50" i="9"/>
  <c r="T43" i="8"/>
  <c r="T49" i="7"/>
</calcChain>
</file>

<file path=xl/sharedStrings.xml><?xml version="1.0" encoding="utf-8"?>
<sst xmlns="http://schemas.openxmlformats.org/spreadsheetml/2006/main" count="1543" uniqueCount="148">
  <si>
    <t>Chamundeshwari Electricity Supply Corporation Ltd,(CESC)</t>
  </si>
  <si>
    <t>MR CODE</t>
  </si>
  <si>
    <t>TARIFF</t>
  </si>
  <si>
    <t>TOTAL Inst</t>
  </si>
  <si>
    <t>LIVE Inst</t>
  </si>
  <si>
    <t>BILLED Inst</t>
  </si>
  <si>
    <t>UNITS</t>
  </si>
  <si>
    <t>OB</t>
  </si>
  <si>
    <t>DEMAND</t>
  </si>
  <si>
    <t>COLLECTION</t>
  </si>
  <si>
    <t>ADJ</t>
  </si>
  <si>
    <t>CB</t>
  </si>
  <si>
    <t>LD/PD DIS CB</t>
  </si>
  <si>
    <t>BILLING EFF</t>
  </si>
  <si>
    <t>COLL EFF</t>
  </si>
  <si>
    <t>HT2A</t>
  </si>
  <si>
    <t>LT1</t>
  </si>
  <si>
    <t>LT2A(I)</t>
  </si>
  <si>
    <t>LT2A(II)</t>
  </si>
  <si>
    <t>LT3(II)</t>
  </si>
  <si>
    <t>LT4</t>
  </si>
  <si>
    <t>LT5B</t>
  </si>
  <si>
    <t>LT6A</t>
  </si>
  <si>
    <t>LT6B</t>
  </si>
  <si>
    <t>LT7A</t>
  </si>
  <si>
    <t>LT3(I)</t>
  </si>
  <si>
    <t>HT1</t>
  </si>
  <si>
    <t>LT2B(II)</t>
  </si>
  <si>
    <t>LT4B</t>
  </si>
  <si>
    <t>LT5A</t>
  </si>
  <si>
    <t>HT2C</t>
  </si>
  <si>
    <t>LT3(II)OL</t>
  </si>
  <si>
    <t>HT5</t>
  </si>
  <si>
    <t>HT3A</t>
  </si>
  <si>
    <t>LT2B(I)</t>
  </si>
  <si>
    <t>SECTION</t>
  </si>
  <si>
    <t>MR CODE NEW</t>
  </si>
  <si>
    <t>NAME</t>
  </si>
  <si>
    <t>BADANAVALU</t>
  </si>
  <si>
    <t>Pradeep N B</t>
  </si>
  <si>
    <t>1132101~1</t>
  </si>
  <si>
    <t>SHIVARAMU</t>
  </si>
  <si>
    <t>1132127~5</t>
  </si>
  <si>
    <t>BASAVARAJU</t>
  </si>
  <si>
    <t>1132132~8</t>
  </si>
  <si>
    <t>SRIKANTASWAMY</t>
  </si>
  <si>
    <t>1132104~12</t>
  </si>
  <si>
    <t>MAHADEVASWAMY</t>
  </si>
  <si>
    <t>1132117~32</t>
  </si>
  <si>
    <t>MALLESH R</t>
  </si>
  <si>
    <t>1132128~59</t>
  </si>
  <si>
    <t>MANJUNATHA S</t>
  </si>
  <si>
    <t>1132130~74</t>
  </si>
  <si>
    <t>THAGADURU</t>
  </si>
  <si>
    <t>MAHESH TP</t>
  </si>
  <si>
    <t>1132123~4</t>
  </si>
  <si>
    <t>DAS PUTTASWAMY</t>
  </si>
  <si>
    <t>1132102~10</t>
  </si>
  <si>
    <t>GURUSWAMY</t>
  </si>
  <si>
    <t>1132111~21</t>
  </si>
  <si>
    <t>MANJUNATH</t>
  </si>
  <si>
    <t>1132116~30</t>
  </si>
  <si>
    <t>RAKESH JMR</t>
  </si>
  <si>
    <t>1132120~36</t>
  </si>
  <si>
    <t>1132121~37</t>
  </si>
  <si>
    <t>HULLAHALLI</t>
  </si>
  <si>
    <t>VINOD Mech</t>
  </si>
  <si>
    <t>1132103~11</t>
  </si>
  <si>
    <t>GURUMURTHY JLM</t>
  </si>
  <si>
    <t>1132105~14</t>
  </si>
  <si>
    <t>PUTTASWAMY</t>
  </si>
  <si>
    <t>1132108~17</t>
  </si>
  <si>
    <t>1132115~29</t>
  </si>
  <si>
    <t>1132119~34</t>
  </si>
  <si>
    <t>VENUGOPAL</t>
  </si>
  <si>
    <t>1132122~39</t>
  </si>
  <si>
    <t>MAHADEVAIAH PM</t>
  </si>
  <si>
    <t>1132131~79</t>
  </si>
  <si>
    <t>HURA</t>
  </si>
  <si>
    <t>VENKATESH ALM</t>
  </si>
  <si>
    <t>1132106~15</t>
  </si>
  <si>
    <t>UMESH</t>
  </si>
  <si>
    <t>1132107~16</t>
  </si>
  <si>
    <t>YASHWANTH JMR</t>
  </si>
  <si>
    <t>1132112~23</t>
  </si>
  <si>
    <t>1132124~40</t>
  </si>
  <si>
    <t>KARIBUDDHI</t>
  </si>
  <si>
    <t>1132129~65</t>
  </si>
  <si>
    <t>CHANDRAWADI</t>
  </si>
  <si>
    <t>SHIVALINGU R</t>
  </si>
  <si>
    <t>1132135~9</t>
  </si>
  <si>
    <t>SIDDALINGAIAH</t>
  </si>
  <si>
    <t>1132110~20</t>
  </si>
  <si>
    <t>MRUTHYUNJAYA</t>
  </si>
  <si>
    <t>1132113~27</t>
  </si>
  <si>
    <t>SOMASHEKHAR</t>
  </si>
  <si>
    <t>1132118~33</t>
  </si>
  <si>
    <t>MR NAME</t>
  </si>
  <si>
    <t>NEW MR CODE</t>
  </si>
  <si>
    <t>MB NO</t>
  </si>
  <si>
    <t>LT2</t>
  </si>
  <si>
    <t>LT3</t>
  </si>
  <si>
    <t>LT5</t>
  </si>
  <si>
    <t>TOTAL</t>
  </si>
  <si>
    <t>MR WISE DEMAND AND COLLECTION From 01-Oct-2021 To 30-Oct-2021</t>
  </si>
  <si>
    <t>TARGET</t>
  </si>
  <si>
    <t>TAR EFF</t>
  </si>
  <si>
    <t>Row Labels</t>
  </si>
  <si>
    <t>Sum of TOTAL Inst</t>
  </si>
  <si>
    <t>Sum of LIVE Inst</t>
  </si>
  <si>
    <t>Sum of BILLED Inst</t>
  </si>
  <si>
    <t>Sum of UNITS</t>
  </si>
  <si>
    <t>Sum of OB</t>
  </si>
  <si>
    <t>Sum of DEMAND</t>
  </si>
  <si>
    <t>Sum of COLLECTION</t>
  </si>
  <si>
    <t>Sum of ADJ</t>
  </si>
  <si>
    <t>Sum of CB</t>
  </si>
  <si>
    <t>Grand Total</t>
  </si>
  <si>
    <t>TOTL INST</t>
  </si>
  <si>
    <t>DM EFF</t>
  </si>
  <si>
    <t>BADANAVALU SECTION MR WISE DCB</t>
  </si>
  <si>
    <t>THAGADURU SECTION MR WISE DCB</t>
  </si>
  <si>
    <t>HULLAHALLI SECTION MR WISE DCB</t>
  </si>
  <si>
    <t>HURA SECTION MR WISE DCB</t>
  </si>
  <si>
    <t>CHANDRAVADI SECTION MR WISE DCB</t>
  </si>
  <si>
    <t>LD INST</t>
  </si>
  <si>
    <t>COLL</t>
  </si>
  <si>
    <t>LD AMT</t>
  </si>
  <si>
    <t>TAR DIFF</t>
  </si>
  <si>
    <t>DMD</t>
  </si>
  <si>
    <t>CHANDRAVADI</t>
  </si>
  <si>
    <t>PIVO TABLE</t>
  </si>
  <si>
    <t>GRAND</t>
  </si>
  <si>
    <t>DIFFERENCE</t>
  </si>
  <si>
    <t>DIFF</t>
  </si>
  <si>
    <t>SUS OB</t>
  </si>
  <si>
    <t>(LD+SUSOB)-OB BAL</t>
  </si>
  <si>
    <t>LD+SUS-OB</t>
  </si>
  <si>
    <t>ANAND JLM</t>
  </si>
  <si>
    <t>MANJUNATHA LM</t>
  </si>
  <si>
    <t>DIFF AMT TO BE COLL 100%</t>
  </si>
  <si>
    <t>PRABHU</t>
  </si>
  <si>
    <t>PRAJWAL JLM</t>
  </si>
  <si>
    <t>MALLESH MR</t>
  </si>
  <si>
    <t>THYAGARAJU JMR</t>
  </si>
  <si>
    <t>MANJU JLM</t>
  </si>
  <si>
    <t>NINGESH VAALI MR</t>
  </si>
  <si>
    <t>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</si>
</sst>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Cambria"/>
      <family val="1"/>
      <scheme val="major"/>
    </font>
    <font>
      <b/>
      <sz val="11"/>
      <color rgb="FFC00000"/>
      <name val="Calibri"/>
      <family val="2"/>
    </font>
    <font>
      <b/>
      <sz val="11"/>
      <color rgb="FFFF0000"/>
      <name val="Calibri"/>
      <family val="2"/>
    </font>
    <font>
      <b/>
      <sz val="10"/>
      <name val="Cambria"/>
      <family val="1"/>
      <scheme val="major"/>
    </font>
    <font>
      <sz val="12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theme="6" tint="0.59999389629810485"/>
      <name val="Calibri"/>
      <family val="2"/>
    </font>
    <font>
      <sz val="11"/>
      <color theme="6" tint="0.59999389629810485"/>
      <name val="Calibri"/>
      <family val="2"/>
    </font>
    <font>
      <b/>
      <sz val="11"/>
      <color theme="4" tint="0.79998168889431442"/>
      <name val="Calibri"/>
      <family val="2"/>
    </font>
    <font>
      <b/>
      <sz val="8"/>
      <color rgb="FFC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0F8FF"/>
      </patternFill>
    </fill>
    <fill>
      <patternFill patternType="solid">
        <fgColor rgb="FF5D8AA8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77">
    <xf numFmtId="0" fontId="0" fillId="0" borderId="0" xfId="0" applyNumberFormat="1" applyFill="1" applyAlignment="1" applyProtection="1"/>
    <xf numFmtId="0" fontId="3" fillId="0" borderId="13" xfId="0" applyNumberFormat="1" applyFont="1" applyFill="1" applyBorder="1" applyAlignment="1" applyProtection="1"/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5" fillId="0" borderId="13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1" fontId="3" fillId="0" borderId="13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1" fontId="6" fillId="0" borderId="13" xfId="0" applyNumberFormat="1" applyFont="1" applyFill="1" applyBorder="1" applyAlignment="1" applyProtection="1">
      <alignment horizontal="center" vertical="center"/>
    </xf>
    <xf numFmtId="2" fontId="6" fillId="0" borderId="13" xfId="0" applyNumberFormat="1" applyFont="1" applyFill="1" applyBorder="1" applyAlignment="1" applyProtection="1">
      <alignment horizontal="center" vertical="center"/>
    </xf>
    <xf numFmtId="1" fontId="5" fillId="0" borderId="13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 wrapText="1"/>
    </xf>
    <xf numFmtId="0" fontId="8" fillId="0" borderId="0" xfId="0" applyNumberFormat="1" applyFont="1" applyFill="1" applyAlignment="1" applyProtection="1"/>
    <xf numFmtId="1" fontId="0" fillId="0" borderId="0" xfId="0" applyNumberFormat="1" applyFill="1" applyAlignment="1" applyProtection="1"/>
    <xf numFmtId="0" fontId="6" fillId="0" borderId="1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/>
    </xf>
    <xf numFmtId="1" fontId="5" fillId="0" borderId="13" xfId="0" applyNumberFormat="1" applyFont="1" applyFill="1" applyBorder="1" applyAlignment="1" applyProtection="1">
      <alignment horizont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ill="1" applyBorder="1" applyAlignment="1" applyProtection="1"/>
    <xf numFmtId="1" fontId="0" fillId="0" borderId="13" xfId="0" applyNumberFormat="1" applyFill="1" applyBorder="1" applyAlignment="1" applyProtection="1"/>
    <xf numFmtId="0" fontId="0" fillId="0" borderId="20" xfId="0" applyNumberFormat="1" applyFill="1" applyBorder="1" applyAlignment="1" applyProtection="1"/>
    <xf numFmtId="1" fontId="0" fillId="0" borderId="21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21" xfId="0" applyNumberFormat="1" applyFill="1" applyBorder="1" applyAlignment="1" applyProtection="1"/>
    <xf numFmtId="0" fontId="3" fillId="0" borderId="20" xfId="0" applyNumberFormat="1" applyFont="1" applyFill="1" applyBorder="1" applyAlignment="1" applyProtection="1"/>
    <xf numFmtId="1" fontId="3" fillId="0" borderId="13" xfId="0" applyNumberFormat="1" applyFont="1" applyFill="1" applyBorder="1" applyAlignment="1" applyProtection="1"/>
    <xf numFmtId="1" fontId="3" fillId="0" borderId="21" xfId="0" applyNumberFormat="1" applyFont="1" applyFill="1" applyBorder="1" applyAlignment="1" applyProtection="1"/>
    <xf numFmtId="0" fontId="3" fillId="0" borderId="17" xfId="0" applyNumberFormat="1" applyFont="1" applyFill="1" applyBorder="1" applyAlignment="1" applyProtection="1"/>
    <xf numFmtId="0" fontId="3" fillId="6" borderId="17" xfId="0" applyNumberFormat="1" applyFont="1" applyFill="1" applyBorder="1" applyAlignment="1" applyProtection="1"/>
    <xf numFmtId="1" fontId="3" fillId="6" borderId="18" xfId="0" applyNumberFormat="1" applyFont="1" applyFill="1" applyBorder="1" applyAlignment="1" applyProtection="1"/>
    <xf numFmtId="1" fontId="3" fillId="6" borderId="19" xfId="0" applyNumberFormat="1" applyFont="1" applyFill="1" applyBorder="1" applyAlignment="1" applyProtection="1"/>
    <xf numFmtId="0" fontId="3" fillId="7" borderId="20" xfId="0" applyNumberFormat="1" applyFont="1" applyFill="1" applyBorder="1" applyAlignment="1" applyProtection="1"/>
    <xf numFmtId="1" fontId="3" fillId="7" borderId="13" xfId="0" applyNumberFormat="1" applyFont="1" applyFill="1" applyBorder="1" applyAlignment="1" applyProtection="1"/>
    <xf numFmtId="1" fontId="3" fillId="7" borderId="21" xfId="0" applyNumberFormat="1" applyFont="1" applyFill="1" applyBorder="1" applyAlignment="1" applyProtection="1"/>
    <xf numFmtId="0" fontId="9" fillId="8" borderId="22" xfId="0" applyNumberFormat="1" applyFont="1" applyFill="1" applyBorder="1" applyAlignment="1" applyProtection="1">
      <alignment horizontal="right"/>
    </xf>
    <xf numFmtId="1" fontId="9" fillId="8" borderId="23" xfId="0" applyNumberFormat="1" applyFont="1" applyFill="1" applyBorder="1" applyAlignment="1" applyProtection="1"/>
    <xf numFmtId="1" fontId="9" fillId="8" borderId="24" xfId="0" applyNumberFormat="1" applyFont="1" applyFill="1" applyBorder="1" applyAlignment="1" applyProtection="1"/>
    <xf numFmtId="0" fontId="3" fillId="0" borderId="18" xfId="0" applyNumberFormat="1" applyFont="1" applyFill="1" applyBorder="1" applyAlignment="1" applyProtection="1"/>
    <xf numFmtId="0" fontId="3" fillId="0" borderId="19" xfId="0" applyNumberFormat="1" applyFont="1" applyFill="1" applyBorder="1" applyAlignment="1" applyProtection="1"/>
    <xf numFmtId="0" fontId="10" fillId="4" borderId="22" xfId="0" applyNumberFormat="1" applyFont="1" applyFill="1" applyBorder="1" applyAlignment="1" applyProtection="1"/>
    <xf numFmtId="1" fontId="10" fillId="4" borderId="23" xfId="0" applyNumberFormat="1" applyFont="1" applyFill="1" applyBorder="1" applyAlignment="1" applyProtection="1"/>
    <xf numFmtId="1" fontId="10" fillId="4" borderId="24" xfId="0" applyNumberFormat="1" applyFont="1" applyFill="1" applyBorder="1" applyAlignment="1" applyProtection="1"/>
    <xf numFmtId="0" fontId="11" fillId="0" borderId="0" xfId="0" applyNumberFormat="1" applyFont="1" applyFill="1" applyAlignment="1" applyProtection="1"/>
    <xf numFmtId="0" fontId="12" fillId="5" borderId="0" xfId="0" applyNumberFormat="1" applyFont="1" applyFill="1" applyAlignment="1" applyProtection="1"/>
    <xf numFmtId="0" fontId="3" fillId="6" borderId="2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0" fillId="0" borderId="26" xfId="0" applyNumberFormat="1" applyFill="1" applyBorder="1" applyAlignment="1" applyProtection="1"/>
    <xf numFmtId="0" fontId="13" fillId="0" borderId="13" xfId="0" applyNumberFormat="1" applyFont="1" applyFill="1" applyBorder="1" applyAlignment="1" applyProtection="1">
      <alignment horizontal="center" vertical="center" wrapText="1"/>
    </xf>
    <xf numFmtId="2" fontId="6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wrapText="1"/>
    </xf>
    <xf numFmtId="0" fontId="1" fillId="2" borderId="0" xfId="0" applyNumberFormat="1" applyFont="1" applyFill="1" applyAlignment="1" applyProtection="1">
      <alignment horizontal="center"/>
    </xf>
    <xf numFmtId="0" fontId="2" fillId="3" borderId="0" xfId="0" applyNumberFormat="1" applyFont="1" applyFill="1" applyAlignment="1" applyProtection="1">
      <alignment horizontal="center"/>
    </xf>
    <xf numFmtId="0" fontId="4" fillId="0" borderId="13" xfId="0" applyFont="1" applyFill="1" applyBorder="1" applyAlignment="1">
      <alignment horizontal="center" vertical="center" textRotation="90"/>
    </xf>
    <xf numFmtId="0" fontId="4" fillId="0" borderId="5" xfId="0" applyFont="1" applyFill="1" applyBorder="1" applyAlignment="1">
      <alignment horizontal="center" vertical="center" textRotation="90"/>
    </xf>
    <xf numFmtId="0" fontId="4" fillId="0" borderId="9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/>
    </xf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Table1" displayName="Table1" ref="A4:N351" totalsRowShown="0">
  <autoFilter ref="A4:N351">
    <filterColumn colId="0">
      <filters>
        <filter val="1132101"/>
      </filters>
    </filterColumn>
  </autoFilter>
  <tableColumns count="14">
    <tableColumn id="1" name="MR CODE"/>
    <tableColumn id="2" name="TARIFF"/>
    <tableColumn id="3" name="TOTAL Inst"/>
    <tableColumn id="4" name="LIVE Inst"/>
    <tableColumn id="5" name="BILLED Inst"/>
    <tableColumn id="6" name="UNITS"/>
    <tableColumn id="7" name="OB"/>
    <tableColumn id="8" name="DEMAND"/>
    <tableColumn id="9" name="COLLECTION"/>
    <tableColumn id="10" name="ADJ"/>
    <tableColumn id="11" name="CB"/>
    <tableColumn id="12" name="LD/PD DIS CB"/>
    <tableColumn id="13" name="BILLING EFF"/>
    <tableColumn id="14" name="COLL EFF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1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10.42578125" customWidth="1"/>
    <col min="3" max="3" width="13.7109375" customWidth="1"/>
    <col min="4" max="4" width="11.85546875" customWidth="1"/>
    <col min="5" max="5" width="13.85546875" customWidth="1"/>
    <col min="6" max="6" width="9.7109375" customWidth="1"/>
    <col min="7" max="7" width="18.28515625" customWidth="1"/>
    <col min="8" max="8" width="12.5703125" customWidth="1"/>
    <col min="9" max="9" width="15.28515625" customWidth="1"/>
    <col min="10" max="10" width="10.85546875" customWidth="1"/>
    <col min="11" max="11" width="20" customWidth="1"/>
    <col min="12" max="12" width="15.85546875" customWidth="1"/>
    <col min="13" max="13" width="14.5703125" customWidth="1"/>
    <col min="14" max="14" width="12.28515625" customWidth="1"/>
  </cols>
  <sheetData>
    <row r="1" spans="1:14" x14ac:dyDescent="0.25">
      <c r="A1" s="67" t="s">
        <v>0</v>
      </c>
      <c r="B1" s="67" t="s">
        <v>0</v>
      </c>
      <c r="C1" s="67" t="s">
        <v>0</v>
      </c>
      <c r="D1" s="67" t="s">
        <v>0</v>
      </c>
      <c r="E1" s="67" t="s">
        <v>0</v>
      </c>
      <c r="F1" s="67" t="s">
        <v>0</v>
      </c>
      <c r="G1" s="67" t="s">
        <v>0</v>
      </c>
      <c r="H1" s="67" t="s">
        <v>0</v>
      </c>
      <c r="I1" s="67" t="s">
        <v>0</v>
      </c>
      <c r="J1" s="67" t="s">
        <v>0</v>
      </c>
      <c r="K1" s="67" t="s">
        <v>0</v>
      </c>
      <c r="L1" s="67" t="s">
        <v>0</v>
      </c>
      <c r="M1" s="67" t="s">
        <v>0</v>
      </c>
      <c r="N1" s="67" t="s">
        <v>0</v>
      </c>
    </row>
    <row r="2" spans="1:14" ht="15.75" x14ac:dyDescent="0.25">
      <c r="A2" s="68" t="s">
        <v>104</v>
      </c>
      <c r="B2" s="68" t="s">
        <v>104</v>
      </c>
      <c r="C2" s="68" t="s">
        <v>104</v>
      </c>
      <c r="D2" s="68" t="s">
        <v>104</v>
      </c>
      <c r="E2" s="68" t="s">
        <v>104</v>
      </c>
      <c r="F2" s="68" t="s">
        <v>104</v>
      </c>
      <c r="G2" s="68" t="s">
        <v>104</v>
      </c>
      <c r="H2" s="68" t="s">
        <v>104</v>
      </c>
      <c r="I2" s="68" t="s">
        <v>104</v>
      </c>
      <c r="J2" s="68" t="s">
        <v>104</v>
      </c>
      <c r="K2" s="68" t="s">
        <v>104</v>
      </c>
      <c r="L2" s="68" t="s">
        <v>104</v>
      </c>
      <c r="M2" s="68" t="s">
        <v>104</v>
      </c>
      <c r="N2" s="68" t="s">
        <v>104</v>
      </c>
    </row>
    <row r="4" spans="1:14" x14ac:dyDescent="0.25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9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x14ac:dyDescent="0.25">
      <c r="A5">
        <v>1132101</v>
      </c>
      <c r="B5" t="s">
        <v>15</v>
      </c>
      <c r="C5">
        <v>3</v>
      </c>
      <c r="D5">
        <v>3</v>
      </c>
      <c r="E5">
        <v>3</v>
      </c>
      <c r="F5">
        <v>57594</v>
      </c>
      <c r="G5">
        <v>3621.34</v>
      </c>
      <c r="H5">
        <v>536401.03</v>
      </c>
      <c r="I5">
        <v>539981</v>
      </c>
      <c r="J5">
        <v>0</v>
      </c>
      <c r="K5">
        <v>41.369999999995301</v>
      </c>
      <c r="L5">
        <v>0</v>
      </c>
      <c r="M5">
        <v>100</v>
      </c>
      <c r="N5">
        <v>100.67</v>
      </c>
    </row>
    <row r="6" spans="1:14" x14ac:dyDescent="0.25">
      <c r="A6">
        <v>1132101</v>
      </c>
      <c r="B6" t="s">
        <v>16</v>
      </c>
      <c r="C6">
        <v>301</v>
      </c>
      <c r="D6">
        <v>301</v>
      </c>
      <c r="E6">
        <v>301</v>
      </c>
      <c r="F6">
        <v>5023</v>
      </c>
      <c r="G6">
        <v>539143.91000000096</v>
      </c>
      <c r="H6">
        <v>49099.62</v>
      </c>
      <c r="I6">
        <v>7137</v>
      </c>
      <c r="J6">
        <v>42732.88</v>
      </c>
      <c r="K6">
        <v>538373.65</v>
      </c>
      <c r="L6">
        <v>0</v>
      </c>
      <c r="M6">
        <v>100</v>
      </c>
      <c r="N6">
        <v>14.54</v>
      </c>
    </row>
    <row r="7" spans="1:14" x14ac:dyDescent="0.25">
      <c r="A7">
        <v>1132101</v>
      </c>
      <c r="B7" t="s">
        <v>17</v>
      </c>
      <c r="C7">
        <v>7</v>
      </c>
      <c r="D7">
        <v>6</v>
      </c>
      <c r="E7">
        <v>6</v>
      </c>
      <c r="F7">
        <v>69</v>
      </c>
      <c r="G7">
        <v>1767.88</v>
      </c>
      <c r="H7">
        <v>991.6</v>
      </c>
      <c r="I7">
        <v>342</v>
      </c>
      <c r="J7">
        <v>0</v>
      </c>
      <c r="K7">
        <v>2417.48</v>
      </c>
      <c r="L7">
        <v>1</v>
      </c>
      <c r="M7">
        <v>100</v>
      </c>
      <c r="N7">
        <v>34.49</v>
      </c>
    </row>
    <row r="8" spans="1:14" x14ac:dyDescent="0.25">
      <c r="A8">
        <v>1132101</v>
      </c>
      <c r="B8" t="s">
        <v>18</v>
      </c>
      <c r="C8">
        <v>834</v>
      </c>
      <c r="D8">
        <v>774</v>
      </c>
      <c r="E8">
        <v>774</v>
      </c>
      <c r="F8">
        <v>14486</v>
      </c>
      <c r="G8">
        <v>492152.01999999903</v>
      </c>
      <c r="H8">
        <v>132547.56</v>
      </c>
      <c r="I8">
        <v>124078</v>
      </c>
      <c r="J8">
        <v>1077.07</v>
      </c>
      <c r="K8">
        <v>499544.50999999902</v>
      </c>
      <c r="L8">
        <v>60</v>
      </c>
      <c r="M8">
        <v>100</v>
      </c>
      <c r="N8">
        <v>93.61</v>
      </c>
    </row>
    <row r="9" spans="1:14" x14ac:dyDescent="0.25">
      <c r="A9">
        <v>1132101</v>
      </c>
      <c r="B9" t="s">
        <v>19</v>
      </c>
      <c r="C9">
        <v>14</v>
      </c>
      <c r="D9">
        <v>14</v>
      </c>
      <c r="E9">
        <v>14</v>
      </c>
      <c r="F9">
        <v>2777</v>
      </c>
      <c r="G9">
        <v>13662.25</v>
      </c>
      <c r="H9">
        <v>30986.98</v>
      </c>
      <c r="I9">
        <v>23771</v>
      </c>
      <c r="J9">
        <v>0</v>
      </c>
      <c r="K9">
        <v>20878.23</v>
      </c>
      <c r="L9">
        <v>0</v>
      </c>
      <c r="M9">
        <v>100</v>
      </c>
      <c r="N9">
        <v>76.709999999999994</v>
      </c>
    </row>
    <row r="10" spans="1:14" x14ac:dyDescent="0.25">
      <c r="A10">
        <v>1132101</v>
      </c>
      <c r="B10" t="s">
        <v>20</v>
      </c>
      <c r="C10">
        <v>543</v>
      </c>
      <c r="D10">
        <v>543</v>
      </c>
      <c r="E10">
        <v>0</v>
      </c>
      <c r="F10">
        <v>0</v>
      </c>
      <c r="G10">
        <v>37103506.770000003</v>
      </c>
      <c r="H10">
        <v>0</v>
      </c>
      <c r="I10">
        <v>0</v>
      </c>
      <c r="J10">
        <v>0</v>
      </c>
      <c r="K10">
        <v>37103506.770000003</v>
      </c>
      <c r="L10">
        <v>0</v>
      </c>
      <c r="M10">
        <v>0</v>
      </c>
      <c r="N10">
        <v>0</v>
      </c>
    </row>
    <row r="11" spans="1:14" x14ac:dyDescent="0.25">
      <c r="A11">
        <v>1132101</v>
      </c>
      <c r="B11" t="s">
        <v>21</v>
      </c>
      <c r="C11">
        <v>6</v>
      </c>
      <c r="D11">
        <v>5</v>
      </c>
      <c r="E11">
        <v>5</v>
      </c>
      <c r="F11">
        <v>504</v>
      </c>
      <c r="G11">
        <v>3510.79</v>
      </c>
      <c r="H11">
        <v>5618.95</v>
      </c>
      <c r="I11">
        <v>5589</v>
      </c>
      <c r="J11">
        <v>0</v>
      </c>
      <c r="K11">
        <v>3540.74</v>
      </c>
      <c r="L11">
        <v>1</v>
      </c>
      <c r="M11">
        <v>100</v>
      </c>
      <c r="N11">
        <v>99.47</v>
      </c>
    </row>
    <row r="12" spans="1:14" x14ac:dyDescent="0.25">
      <c r="A12">
        <v>1132101</v>
      </c>
      <c r="B12" t="s">
        <v>22</v>
      </c>
      <c r="C12">
        <v>25</v>
      </c>
      <c r="D12">
        <v>25</v>
      </c>
      <c r="E12">
        <v>24</v>
      </c>
      <c r="F12">
        <v>18252</v>
      </c>
      <c r="G12">
        <v>4423710.25</v>
      </c>
      <c r="H12">
        <v>227554.22</v>
      </c>
      <c r="I12">
        <v>0</v>
      </c>
      <c r="J12">
        <v>0</v>
      </c>
      <c r="K12">
        <v>4651264.47</v>
      </c>
      <c r="L12">
        <v>0</v>
      </c>
      <c r="M12">
        <v>0</v>
      </c>
      <c r="N12">
        <v>0</v>
      </c>
    </row>
    <row r="13" spans="1:14" x14ac:dyDescent="0.25">
      <c r="A13">
        <v>1132101</v>
      </c>
      <c r="B13" t="s">
        <v>23</v>
      </c>
      <c r="C13">
        <v>12</v>
      </c>
      <c r="D13">
        <v>12</v>
      </c>
      <c r="E13">
        <v>12</v>
      </c>
      <c r="F13">
        <v>678</v>
      </c>
      <c r="G13">
        <v>579123.71</v>
      </c>
      <c r="H13">
        <v>11927.89</v>
      </c>
      <c r="I13">
        <v>0</v>
      </c>
      <c r="J13">
        <v>0</v>
      </c>
      <c r="K13">
        <v>591051.6</v>
      </c>
      <c r="L13">
        <v>0</v>
      </c>
      <c r="M13">
        <v>100</v>
      </c>
      <c r="N13">
        <v>0</v>
      </c>
    </row>
    <row r="14" spans="1:14" x14ac:dyDescent="0.25">
      <c r="A14">
        <v>1132101</v>
      </c>
      <c r="B14" t="s">
        <v>24</v>
      </c>
      <c r="C14">
        <v>3</v>
      </c>
      <c r="D14">
        <v>0</v>
      </c>
      <c r="E14">
        <v>0</v>
      </c>
      <c r="F14">
        <v>0</v>
      </c>
      <c r="G14">
        <v>-10480.11</v>
      </c>
      <c r="H14">
        <v>0</v>
      </c>
      <c r="I14">
        <v>0</v>
      </c>
      <c r="J14">
        <v>0</v>
      </c>
      <c r="K14">
        <v>-10480.11</v>
      </c>
      <c r="L14">
        <v>3</v>
      </c>
      <c r="M14">
        <v>0</v>
      </c>
      <c r="N14">
        <v>0</v>
      </c>
    </row>
    <row r="15" spans="1:14" hidden="1" x14ac:dyDescent="0.25">
      <c r="A15">
        <v>1132102</v>
      </c>
      <c r="B15" t="s">
        <v>16</v>
      </c>
      <c r="C15">
        <v>977</v>
      </c>
      <c r="D15">
        <v>973</v>
      </c>
      <c r="E15">
        <v>973</v>
      </c>
      <c r="F15">
        <v>22596</v>
      </c>
      <c r="G15">
        <v>5713413.47000001</v>
      </c>
      <c r="H15">
        <v>216093.57</v>
      </c>
      <c r="I15">
        <v>35301</v>
      </c>
      <c r="J15">
        <v>166250.63</v>
      </c>
      <c r="K15">
        <v>5727955.4100000104</v>
      </c>
      <c r="L15">
        <v>4</v>
      </c>
      <c r="M15">
        <v>100</v>
      </c>
      <c r="N15">
        <v>16.34</v>
      </c>
    </row>
    <row r="16" spans="1:14" hidden="1" x14ac:dyDescent="0.25">
      <c r="A16">
        <v>1132102</v>
      </c>
      <c r="B16" t="s">
        <v>17</v>
      </c>
      <c r="C16">
        <v>15</v>
      </c>
      <c r="D16">
        <v>15</v>
      </c>
      <c r="E16">
        <v>15</v>
      </c>
      <c r="F16">
        <v>241</v>
      </c>
      <c r="G16">
        <v>22453</v>
      </c>
      <c r="H16">
        <v>2825.34</v>
      </c>
      <c r="I16">
        <v>2447</v>
      </c>
      <c r="J16">
        <v>0</v>
      </c>
      <c r="K16">
        <v>22831.34</v>
      </c>
      <c r="L16">
        <v>0</v>
      </c>
      <c r="M16">
        <v>100</v>
      </c>
      <c r="N16">
        <v>86.61</v>
      </c>
    </row>
    <row r="17" spans="1:14" hidden="1" x14ac:dyDescent="0.25">
      <c r="A17">
        <v>1132102</v>
      </c>
      <c r="B17" t="s">
        <v>18</v>
      </c>
      <c r="C17">
        <v>1131</v>
      </c>
      <c r="D17">
        <v>1019</v>
      </c>
      <c r="E17">
        <v>1019</v>
      </c>
      <c r="F17">
        <v>22799</v>
      </c>
      <c r="G17">
        <v>730666.88999999897</v>
      </c>
      <c r="H17">
        <v>199530.91</v>
      </c>
      <c r="I17">
        <v>190034</v>
      </c>
      <c r="J17">
        <v>128.88</v>
      </c>
      <c r="K17">
        <v>740034.91999999899</v>
      </c>
      <c r="L17">
        <v>112</v>
      </c>
      <c r="M17">
        <v>100</v>
      </c>
      <c r="N17">
        <v>95.24</v>
      </c>
    </row>
    <row r="18" spans="1:14" hidden="1" x14ac:dyDescent="0.25">
      <c r="A18">
        <v>1132102</v>
      </c>
      <c r="B18" t="s">
        <v>25</v>
      </c>
      <c r="C18">
        <v>5</v>
      </c>
      <c r="D18">
        <v>4</v>
      </c>
      <c r="E18">
        <v>4</v>
      </c>
      <c r="F18">
        <v>2545</v>
      </c>
      <c r="G18">
        <v>5599.17</v>
      </c>
      <c r="H18">
        <v>29005.4</v>
      </c>
      <c r="I18">
        <v>14619</v>
      </c>
      <c r="J18">
        <v>14749.33</v>
      </c>
      <c r="K18">
        <v>5236.24</v>
      </c>
      <c r="L18">
        <v>1</v>
      </c>
      <c r="M18">
        <v>100</v>
      </c>
      <c r="N18">
        <v>50.4</v>
      </c>
    </row>
    <row r="19" spans="1:14" hidden="1" x14ac:dyDescent="0.25">
      <c r="A19">
        <v>1132102</v>
      </c>
      <c r="B19" t="s">
        <v>19</v>
      </c>
      <c r="C19">
        <v>35</v>
      </c>
      <c r="D19">
        <v>32</v>
      </c>
      <c r="E19">
        <v>32</v>
      </c>
      <c r="F19">
        <v>9216</v>
      </c>
      <c r="G19">
        <v>321372.90000000002</v>
      </c>
      <c r="H19">
        <v>99011.839999999997</v>
      </c>
      <c r="I19">
        <v>101037</v>
      </c>
      <c r="J19">
        <v>0</v>
      </c>
      <c r="K19">
        <v>319347.74</v>
      </c>
      <c r="L19">
        <v>3</v>
      </c>
      <c r="M19">
        <v>100</v>
      </c>
      <c r="N19">
        <v>102.05</v>
      </c>
    </row>
    <row r="20" spans="1:14" hidden="1" x14ac:dyDescent="0.25">
      <c r="A20">
        <v>1132102</v>
      </c>
      <c r="B20" t="s">
        <v>20</v>
      </c>
      <c r="C20">
        <v>477</v>
      </c>
      <c r="D20">
        <v>477</v>
      </c>
      <c r="E20">
        <v>0</v>
      </c>
      <c r="F20">
        <v>0</v>
      </c>
      <c r="G20">
        <v>35015157.079999998</v>
      </c>
      <c r="H20">
        <v>0</v>
      </c>
      <c r="I20">
        <v>0</v>
      </c>
      <c r="J20">
        <v>0</v>
      </c>
      <c r="K20">
        <v>35015157.079999998</v>
      </c>
      <c r="L20">
        <v>0</v>
      </c>
      <c r="M20">
        <v>0</v>
      </c>
      <c r="N20">
        <v>0</v>
      </c>
    </row>
    <row r="21" spans="1:14" hidden="1" x14ac:dyDescent="0.25">
      <c r="A21">
        <v>1132102</v>
      </c>
      <c r="B21" t="s">
        <v>21</v>
      </c>
      <c r="C21">
        <v>15</v>
      </c>
      <c r="D21">
        <v>13</v>
      </c>
      <c r="E21">
        <v>13</v>
      </c>
      <c r="F21">
        <v>936</v>
      </c>
      <c r="G21">
        <v>11716.94</v>
      </c>
      <c r="H21">
        <v>12647.45</v>
      </c>
      <c r="I21">
        <v>8905</v>
      </c>
      <c r="J21">
        <v>0</v>
      </c>
      <c r="K21">
        <v>15459.39</v>
      </c>
      <c r="L21">
        <v>2</v>
      </c>
      <c r="M21">
        <v>100</v>
      </c>
      <c r="N21">
        <v>70.41</v>
      </c>
    </row>
    <row r="22" spans="1:14" hidden="1" x14ac:dyDescent="0.25">
      <c r="A22">
        <v>1132102</v>
      </c>
      <c r="B22" t="s">
        <v>22</v>
      </c>
      <c r="C22">
        <v>40</v>
      </c>
      <c r="D22">
        <v>39</v>
      </c>
      <c r="E22">
        <v>38</v>
      </c>
      <c r="F22">
        <v>6557</v>
      </c>
      <c r="G22">
        <v>5333011.26</v>
      </c>
      <c r="H22">
        <v>138248.98000000001</v>
      </c>
      <c r="I22">
        <v>430000</v>
      </c>
      <c r="J22">
        <v>0</v>
      </c>
      <c r="K22">
        <v>5041260.24</v>
      </c>
      <c r="L22">
        <v>1</v>
      </c>
      <c r="M22">
        <v>0</v>
      </c>
      <c r="N22">
        <v>311.02999999999997</v>
      </c>
    </row>
    <row r="23" spans="1:14" hidden="1" x14ac:dyDescent="0.25">
      <c r="A23">
        <v>1132102</v>
      </c>
      <c r="B23" t="s">
        <v>23</v>
      </c>
      <c r="C23">
        <v>26</v>
      </c>
      <c r="D23">
        <v>26</v>
      </c>
      <c r="E23">
        <v>26</v>
      </c>
      <c r="F23">
        <v>2674</v>
      </c>
      <c r="G23">
        <v>1409044.4</v>
      </c>
      <c r="H23">
        <v>39825.75</v>
      </c>
      <c r="I23">
        <v>60368</v>
      </c>
      <c r="J23">
        <v>0</v>
      </c>
      <c r="K23">
        <v>1388502.15</v>
      </c>
      <c r="L23">
        <v>0</v>
      </c>
      <c r="M23">
        <v>100</v>
      </c>
      <c r="N23">
        <v>151.58000000000001</v>
      </c>
    </row>
    <row r="24" spans="1:14" hidden="1" x14ac:dyDescent="0.25">
      <c r="A24">
        <v>1132102</v>
      </c>
      <c r="B24" t="s">
        <v>24</v>
      </c>
      <c r="C24">
        <v>1</v>
      </c>
      <c r="D24">
        <v>1</v>
      </c>
      <c r="E24">
        <v>0</v>
      </c>
      <c r="F24">
        <v>0</v>
      </c>
      <c r="G24">
        <v>-10124.44</v>
      </c>
      <c r="H24">
        <v>0</v>
      </c>
      <c r="I24">
        <v>0</v>
      </c>
      <c r="J24">
        <v>0</v>
      </c>
      <c r="K24">
        <v>-10124.44</v>
      </c>
      <c r="L24">
        <v>0</v>
      </c>
      <c r="M24">
        <v>0</v>
      </c>
      <c r="N24">
        <v>0</v>
      </c>
    </row>
    <row r="25" spans="1:14" hidden="1" x14ac:dyDescent="0.25">
      <c r="A25">
        <v>1132103</v>
      </c>
      <c r="B25" t="s">
        <v>26</v>
      </c>
      <c r="C25">
        <v>1</v>
      </c>
      <c r="D25">
        <v>1</v>
      </c>
      <c r="E25">
        <v>1</v>
      </c>
      <c r="F25">
        <v>86113</v>
      </c>
      <c r="G25">
        <v>388568.74</v>
      </c>
      <c r="H25">
        <v>0</v>
      </c>
      <c r="I25">
        <v>0</v>
      </c>
      <c r="J25">
        <v>0</v>
      </c>
      <c r="K25">
        <v>388568.74</v>
      </c>
      <c r="L25">
        <v>0</v>
      </c>
      <c r="M25">
        <v>100</v>
      </c>
      <c r="N25">
        <v>0</v>
      </c>
    </row>
    <row r="26" spans="1:14" hidden="1" x14ac:dyDescent="0.25">
      <c r="A26">
        <v>1132103</v>
      </c>
      <c r="B26" t="s">
        <v>16</v>
      </c>
      <c r="C26">
        <v>435</v>
      </c>
      <c r="D26">
        <v>435</v>
      </c>
      <c r="E26">
        <v>435</v>
      </c>
      <c r="F26">
        <v>10953</v>
      </c>
      <c r="G26">
        <v>2017939.4</v>
      </c>
      <c r="H26">
        <v>102989.42</v>
      </c>
      <c r="I26">
        <v>20374</v>
      </c>
      <c r="J26">
        <v>79810.2</v>
      </c>
      <c r="K26">
        <v>2020744.62</v>
      </c>
      <c r="L26">
        <v>0</v>
      </c>
      <c r="M26">
        <v>100</v>
      </c>
      <c r="N26">
        <v>19.78</v>
      </c>
    </row>
    <row r="27" spans="1:14" hidden="1" x14ac:dyDescent="0.25">
      <c r="A27">
        <v>1132103</v>
      </c>
      <c r="B27" t="s">
        <v>17</v>
      </c>
      <c r="C27">
        <v>793</v>
      </c>
      <c r="D27">
        <v>658</v>
      </c>
      <c r="E27">
        <v>657</v>
      </c>
      <c r="F27">
        <v>24010</v>
      </c>
      <c r="G27">
        <v>797455.74</v>
      </c>
      <c r="H27">
        <v>204981.75</v>
      </c>
      <c r="I27">
        <v>223279</v>
      </c>
      <c r="J27">
        <v>1107.18</v>
      </c>
      <c r="K27">
        <v>778051.31</v>
      </c>
      <c r="L27">
        <v>135</v>
      </c>
      <c r="M27">
        <v>0</v>
      </c>
      <c r="N27">
        <v>108.93</v>
      </c>
    </row>
    <row r="28" spans="1:14" hidden="1" x14ac:dyDescent="0.25">
      <c r="A28">
        <v>1132103</v>
      </c>
      <c r="B28" t="s">
        <v>18</v>
      </c>
      <c r="C28">
        <v>242</v>
      </c>
      <c r="D28">
        <v>238</v>
      </c>
      <c r="E28">
        <v>238</v>
      </c>
      <c r="F28">
        <v>9546</v>
      </c>
      <c r="G28">
        <v>146782</v>
      </c>
      <c r="H28">
        <v>72569.3</v>
      </c>
      <c r="I28">
        <v>68663</v>
      </c>
      <c r="J28">
        <v>0</v>
      </c>
      <c r="K28">
        <v>150688.29999999999</v>
      </c>
      <c r="L28">
        <v>4</v>
      </c>
      <c r="M28">
        <v>100</v>
      </c>
      <c r="N28">
        <v>94.62</v>
      </c>
    </row>
    <row r="29" spans="1:14" hidden="1" x14ac:dyDescent="0.25">
      <c r="A29">
        <v>1132103</v>
      </c>
      <c r="B29" t="s">
        <v>27</v>
      </c>
      <c r="C29">
        <v>2</v>
      </c>
      <c r="D29">
        <v>2</v>
      </c>
      <c r="E29">
        <v>2</v>
      </c>
      <c r="F29">
        <v>135</v>
      </c>
      <c r="G29">
        <v>-21.32</v>
      </c>
      <c r="H29">
        <v>1327.56</v>
      </c>
      <c r="I29">
        <v>456</v>
      </c>
      <c r="J29">
        <v>0</v>
      </c>
      <c r="K29">
        <v>850.24</v>
      </c>
      <c r="L29">
        <v>0</v>
      </c>
      <c r="M29">
        <v>100</v>
      </c>
      <c r="N29">
        <v>34.35</v>
      </c>
    </row>
    <row r="30" spans="1:14" hidden="1" x14ac:dyDescent="0.25">
      <c r="A30">
        <v>1132103</v>
      </c>
      <c r="B30" t="s">
        <v>25</v>
      </c>
      <c r="C30">
        <v>243</v>
      </c>
      <c r="D30">
        <v>176</v>
      </c>
      <c r="E30">
        <v>176</v>
      </c>
      <c r="F30">
        <v>5232</v>
      </c>
      <c r="G30">
        <v>301504.17</v>
      </c>
      <c r="H30">
        <v>81767.149999999994</v>
      </c>
      <c r="I30">
        <v>91474</v>
      </c>
      <c r="J30">
        <v>894.88</v>
      </c>
      <c r="K30">
        <v>290902.44</v>
      </c>
      <c r="L30">
        <v>67</v>
      </c>
      <c r="M30">
        <v>100</v>
      </c>
      <c r="N30">
        <v>111.87</v>
      </c>
    </row>
    <row r="31" spans="1:14" hidden="1" x14ac:dyDescent="0.25">
      <c r="A31">
        <v>1132103</v>
      </c>
      <c r="B31" t="s">
        <v>19</v>
      </c>
      <c r="C31">
        <v>72</v>
      </c>
      <c r="D31">
        <v>70</v>
      </c>
      <c r="E31">
        <v>70</v>
      </c>
      <c r="F31">
        <v>2116</v>
      </c>
      <c r="G31">
        <v>37166.18</v>
      </c>
      <c r="H31">
        <v>30321.87</v>
      </c>
      <c r="I31">
        <v>34422</v>
      </c>
      <c r="J31">
        <v>0</v>
      </c>
      <c r="K31">
        <v>33066.050000000003</v>
      </c>
      <c r="L31">
        <v>2</v>
      </c>
      <c r="M31">
        <v>100</v>
      </c>
      <c r="N31">
        <v>113.52</v>
      </c>
    </row>
    <row r="32" spans="1:14" hidden="1" x14ac:dyDescent="0.25">
      <c r="A32">
        <v>1132103</v>
      </c>
      <c r="B32" t="s">
        <v>20</v>
      </c>
      <c r="C32">
        <v>147</v>
      </c>
      <c r="D32">
        <v>147</v>
      </c>
      <c r="E32">
        <v>0</v>
      </c>
      <c r="F32">
        <v>0</v>
      </c>
      <c r="G32">
        <v>3739694.52</v>
      </c>
      <c r="H32">
        <v>0</v>
      </c>
      <c r="I32">
        <v>0</v>
      </c>
      <c r="J32">
        <v>0</v>
      </c>
      <c r="K32">
        <v>3739694.52</v>
      </c>
      <c r="L32">
        <v>0</v>
      </c>
      <c r="M32">
        <v>0</v>
      </c>
      <c r="N32">
        <v>0</v>
      </c>
    </row>
    <row r="33" spans="1:14" hidden="1" x14ac:dyDescent="0.25">
      <c r="A33">
        <v>1132103</v>
      </c>
      <c r="B33" t="s">
        <v>28</v>
      </c>
      <c r="C33">
        <v>1</v>
      </c>
      <c r="D33">
        <v>0</v>
      </c>
      <c r="E33">
        <v>0</v>
      </c>
      <c r="F33">
        <v>0</v>
      </c>
      <c r="G33">
        <v>26345.41</v>
      </c>
      <c r="H33">
        <v>0</v>
      </c>
      <c r="I33">
        <v>0</v>
      </c>
      <c r="J33">
        <v>0</v>
      </c>
      <c r="K33">
        <v>26345.41</v>
      </c>
      <c r="L33">
        <v>1</v>
      </c>
      <c r="M33">
        <v>0</v>
      </c>
      <c r="N33">
        <v>0</v>
      </c>
    </row>
    <row r="34" spans="1:14" hidden="1" x14ac:dyDescent="0.25">
      <c r="A34">
        <v>1132103</v>
      </c>
      <c r="B34" t="s">
        <v>21</v>
      </c>
      <c r="C34">
        <v>34</v>
      </c>
      <c r="D34">
        <v>20</v>
      </c>
      <c r="E34">
        <v>20</v>
      </c>
      <c r="F34">
        <v>5241</v>
      </c>
      <c r="G34">
        <v>56753.03</v>
      </c>
      <c r="H34">
        <v>55546.85</v>
      </c>
      <c r="I34">
        <v>55603</v>
      </c>
      <c r="J34">
        <v>0</v>
      </c>
      <c r="K34">
        <v>56696.88</v>
      </c>
      <c r="L34">
        <v>14</v>
      </c>
      <c r="M34">
        <v>100</v>
      </c>
      <c r="N34">
        <v>100.1</v>
      </c>
    </row>
    <row r="35" spans="1:14" hidden="1" x14ac:dyDescent="0.25">
      <c r="A35">
        <v>1132103</v>
      </c>
      <c r="B35" t="s">
        <v>22</v>
      </c>
      <c r="C35">
        <v>10</v>
      </c>
      <c r="D35">
        <v>9</v>
      </c>
      <c r="E35">
        <v>8</v>
      </c>
      <c r="F35">
        <v>7272</v>
      </c>
      <c r="G35">
        <v>5397030.71</v>
      </c>
      <c r="H35">
        <v>151436.84</v>
      </c>
      <c r="I35">
        <v>300000</v>
      </c>
      <c r="J35">
        <v>0</v>
      </c>
      <c r="K35">
        <v>5248467.55</v>
      </c>
      <c r="L35">
        <v>1</v>
      </c>
      <c r="M35">
        <v>0</v>
      </c>
      <c r="N35">
        <v>198.1</v>
      </c>
    </row>
    <row r="36" spans="1:14" hidden="1" x14ac:dyDescent="0.25">
      <c r="A36">
        <v>1132103</v>
      </c>
      <c r="B36" t="s">
        <v>23</v>
      </c>
      <c r="C36">
        <v>7</v>
      </c>
      <c r="D36">
        <v>7</v>
      </c>
      <c r="E36">
        <v>7</v>
      </c>
      <c r="F36">
        <v>754</v>
      </c>
      <c r="G36">
        <v>33852.03</v>
      </c>
      <c r="H36">
        <v>7864.19</v>
      </c>
      <c r="I36">
        <v>0</v>
      </c>
      <c r="J36">
        <v>0</v>
      </c>
      <c r="K36">
        <v>41716.22</v>
      </c>
      <c r="L36">
        <v>0</v>
      </c>
      <c r="M36">
        <v>100</v>
      </c>
      <c r="N36">
        <v>0</v>
      </c>
    </row>
    <row r="37" spans="1:14" hidden="1" x14ac:dyDescent="0.25">
      <c r="A37">
        <v>1132103</v>
      </c>
      <c r="B37" t="s">
        <v>24</v>
      </c>
      <c r="C37">
        <v>60</v>
      </c>
      <c r="D37">
        <v>2</v>
      </c>
      <c r="E37">
        <v>0</v>
      </c>
      <c r="F37">
        <v>0</v>
      </c>
      <c r="G37">
        <v>-9176.3400000000493</v>
      </c>
      <c r="H37">
        <v>0</v>
      </c>
      <c r="I37">
        <v>1014</v>
      </c>
      <c r="J37">
        <v>0</v>
      </c>
      <c r="K37">
        <v>-10190.34</v>
      </c>
      <c r="L37">
        <v>58</v>
      </c>
      <c r="M37">
        <v>0</v>
      </c>
      <c r="N37">
        <v>0</v>
      </c>
    </row>
    <row r="38" spans="1:14" hidden="1" x14ac:dyDescent="0.25">
      <c r="A38">
        <v>1132104</v>
      </c>
      <c r="B38" t="s">
        <v>16</v>
      </c>
      <c r="C38">
        <v>735</v>
      </c>
      <c r="D38">
        <v>735</v>
      </c>
      <c r="E38">
        <v>735</v>
      </c>
      <c r="F38">
        <v>14012</v>
      </c>
      <c r="G38">
        <v>3727571.8</v>
      </c>
      <c r="H38">
        <v>144589.81</v>
      </c>
      <c r="I38">
        <v>47447</v>
      </c>
      <c r="J38">
        <v>101394.11</v>
      </c>
      <c r="K38">
        <v>3723320.5</v>
      </c>
      <c r="L38">
        <v>0</v>
      </c>
      <c r="M38">
        <v>100</v>
      </c>
      <c r="N38">
        <v>32.81</v>
      </c>
    </row>
    <row r="39" spans="1:14" hidden="1" x14ac:dyDescent="0.25">
      <c r="A39">
        <v>1132104</v>
      </c>
      <c r="B39" t="s">
        <v>17</v>
      </c>
      <c r="C39">
        <v>8</v>
      </c>
      <c r="D39">
        <v>8</v>
      </c>
      <c r="E39">
        <v>8</v>
      </c>
      <c r="F39">
        <v>80</v>
      </c>
      <c r="G39">
        <v>3242.74</v>
      </c>
      <c r="H39">
        <v>1198.8</v>
      </c>
      <c r="I39">
        <v>1943</v>
      </c>
      <c r="J39">
        <v>0</v>
      </c>
      <c r="K39">
        <v>2498.54</v>
      </c>
      <c r="L39">
        <v>0</v>
      </c>
      <c r="M39">
        <v>100</v>
      </c>
      <c r="N39">
        <v>162.08000000000001</v>
      </c>
    </row>
    <row r="40" spans="1:14" hidden="1" x14ac:dyDescent="0.25">
      <c r="A40">
        <v>1132104</v>
      </c>
      <c r="B40" t="s">
        <v>18</v>
      </c>
      <c r="C40">
        <v>1085</v>
      </c>
      <c r="D40">
        <v>1020</v>
      </c>
      <c r="E40">
        <v>1020</v>
      </c>
      <c r="F40">
        <v>19147</v>
      </c>
      <c r="G40">
        <v>616772.63999999897</v>
      </c>
      <c r="H40">
        <v>182672.14</v>
      </c>
      <c r="I40">
        <v>213476</v>
      </c>
      <c r="J40">
        <v>1635.75</v>
      </c>
      <c r="K40">
        <v>584333.02999999898</v>
      </c>
      <c r="L40">
        <v>65</v>
      </c>
      <c r="M40">
        <v>100</v>
      </c>
      <c r="N40">
        <v>116.86</v>
      </c>
    </row>
    <row r="41" spans="1:14" hidden="1" x14ac:dyDescent="0.25">
      <c r="A41">
        <v>1132104</v>
      </c>
      <c r="B41" t="s">
        <v>25</v>
      </c>
      <c r="C41">
        <v>5</v>
      </c>
      <c r="D41">
        <v>5</v>
      </c>
      <c r="E41">
        <v>5</v>
      </c>
      <c r="F41">
        <v>33</v>
      </c>
      <c r="G41">
        <v>1379.16</v>
      </c>
      <c r="H41">
        <v>900.39</v>
      </c>
      <c r="I41">
        <v>821</v>
      </c>
      <c r="J41">
        <v>0</v>
      </c>
      <c r="K41">
        <v>1458.55</v>
      </c>
      <c r="L41">
        <v>0</v>
      </c>
      <c r="M41">
        <v>100</v>
      </c>
      <c r="N41">
        <v>91.18</v>
      </c>
    </row>
    <row r="42" spans="1:14" hidden="1" x14ac:dyDescent="0.25">
      <c r="A42">
        <v>1132104</v>
      </c>
      <c r="B42" t="s">
        <v>19</v>
      </c>
      <c r="C42">
        <v>79</v>
      </c>
      <c r="D42">
        <v>71</v>
      </c>
      <c r="E42">
        <v>71</v>
      </c>
      <c r="F42">
        <v>9605</v>
      </c>
      <c r="G42">
        <v>95971.63</v>
      </c>
      <c r="H42">
        <v>105048.06</v>
      </c>
      <c r="I42">
        <v>151857</v>
      </c>
      <c r="J42">
        <v>410.77</v>
      </c>
      <c r="K42">
        <v>48751.92</v>
      </c>
      <c r="L42">
        <v>8</v>
      </c>
      <c r="M42">
        <v>100</v>
      </c>
      <c r="N42">
        <v>144.56</v>
      </c>
    </row>
    <row r="43" spans="1:14" hidden="1" x14ac:dyDescent="0.25">
      <c r="A43">
        <v>1132104</v>
      </c>
      <c r="B43" t="s">
        <v>20</v>
      </c>
      <c r="C43">
        <v>97</v>
      </c>
      <c r="D43">
        <v>97</v>
      </c>
      <c r="E43">
        <v>0</v>
      </c>
      <c r="F43">
        <v>0</v>
      </c>
      <c r="G43">
        <v>5637640.5999999996</v>
      </c>
      <c r="H43">
        <v>0</v>
      </c>
      <c r="I43">
        <v>0</v>
      </c>
      <c r="J43">
        <v>0</v>
      </c>
      <c r="K43">
        <v>5637640.5999999996</v>
      </c>
      <c r="L43">
        <v>0</v>
      </c>
      <c r="M43">
        <v>0</v>
      </c>
      <c r="N43">
        <v>0</v>
      </c>
    </row>
    <row r="44" spans="1:14" hidden="1" x14ac:dyDescent="0.25">
      <c r="A44">
        <v>1132104</v>
      </c>
      <c r="B44" t="s">
        <v>21</v>
      </c>
      <c r="C44">
        <v>16</v>
      </c>
      <c r="D44">
        <v>10</v>
      </c>
      <c r="E44">
        <v>10</v>
      </c>
      <c r="F44">
        <v>783</v>
      </c>
      <c r="G44">
        <v>46320.76</v>
      </c>
      <c r="H44">
        <v>10322.42</v>
      </c>
      <c r="I44">
        <v>12371</v>
      </c>
      <c r="J44">
        <v>1094.53</v>
      </c>
      <c r="K44">
        <v>43177.65</v>
      </c>
      <c r="L44">
        <v>6</v>
      </c>
      <c r="M44">
        <v>100</v>
      </c>
      <c r="N44">
        <v>119.85</v>
      </c>
    </row>
    <row r="45" spans="1:14" hidden="1" x14ac:dyDescent="0.25">
      <c r="A45">
        <v>1132104</v>
      </c>
      <c r="B45" t="s">
        <v>22</v>
      </c>
      <c r="C45">
        <v>36</v>
      </c>
      <c r="D45">
        <v>36</v>
      </c>
      <c r="E45">
        <v>33</v>
      </c>
      <c r="F45">
        <v>34121</v>
      </c>
      <c r="G45">
        <v>10654966.220000001</v>
      </c>
      <c r="H45">
        <v>348996.09</v>
      </c>
      <c r="I45">
        <v>1016</v>
      </c>
      <c r="J45">
        <v>0</v>
      </c>
      <c r="K45">
        <v>11002946.310000001</v>
      </c>
      <c r="L45">
        <v>0</v>
      </c>
      <c r="M45">
        <v>0</v>
      </c>
      <c r="N45">
        <v>0.28999999999999998</v>
      </c>
    </row>
    <row r="46" spans="1:14" hidden="1" x14ac:dyDescent="0.25">
      <c r="A46">
        <v>1132104</v>
      </c>
      <c r="B46" t="s">
        <v>23</v>
      </c>
      <c r="C46">
        <v>19</v>
      </c>
      <c r="D46">
        <v>19</v>
      </c>
      <c r="E46">
        <v>19</v>
      </c>
      <c r="F46">
        <v>3247</v>
      </c>
      <c r="G46">
        <v>1286008.67</v>
      </c>
      <c r="H46">
        <v>41730.33</v>
      </c>
      <c r="I46">
        <v>0</v>
      </c>
      <c r="J46">
        <v>0</v>
      </c>
      <c r="K46">
        <v>1327739</v>
      </c>
      <c r="L46">
        <v>0</v>
      </c>
      <c r="M46">
        <v>100</v>
      </c>
      <c r="N46">
        <v>0</v>
      </c>
    </row>
    <row r="47" spans="1:14" hidden="1" x14ac:dyDescent="0.25">
      <c r="A47">
        <v>1132104</v>
      </c>
      <c r="B47" t="s">
        <v>24</v>
      </c>
      <c r="C47">
        <v>1</v>
      </c>
      <c r="D47">
        <v>0</v>
      </c>
      <c r="E47">
        <v>0</v>
      </c>
      <c r="F47">
        <v>0</v>
      </c>
      <c r="G47">
        <v>44300.78</v>
      </c>
      <c r="H47">
        <v>0</v>
      </c>
      <c r="I47">
        <v>0</v>
      </c>
      <c r="J47">
        <v>0</v>
      </c>
      <c r="K47">
        <v>44300.78</v>
      </c>
      <c r="L47">
        <v>1</v>
      </c>
      <c r="M47">
        <v>0</v>
      </c>
      <c r="N47">
        <v>0</v>
      </c>
    </row>
    <row r="48" spans="1:14" hidden="1" x14ac:dyDescent="0.25">
      <c r="A48">
        <v>1132105</v>
      </c>
      <c r="B48" t="s">
        <v>26</v>
      </c>
      <c r="C48">
        <v>1</v>
      </c>
      <c r="D48">
        <v>1</v>
      </c>
      <c r="E48">
        <v>1</v>
      </c>
      <c r="F48">
        <v>789000</v>
      </c>
      <c r="G48">
        <v>59934586.710000001</v>
      </c>
      <c r="H48">
        <v>5703396.1399999997</v>
      </c>
      <c r="I48">
        <v>0</v>
      </c>
      <c r="J48">
        <v>0</v>
      </c>
      <c r="K48">
        <v>65637982.850000001</v>
      </c>
      <c r="L48">
        <v>0</v>
      </c>
      <c r="M48">
        <v>100</v>
      </c>
      <c r="N48">
        <v>0</v>
      </c>
    </row>
    <row r="49" spans="1:14" hidden="1" x14ac:dyDescent="0.25">
      <c r="A49">
        <v>1132105</v>
      </c>
      <c r="B49" t="s">
        <v>16</v>
      </c>
      <c r="C49">
        <v>842</v>
      </c>
      <c r="D49">
        <v>840</v>
      </c>
      <c r="E49">
        <v>840</v>
      </c>
      <c r="F49">
        <v>23388</v>
      </c>
      <c r="G49">
        <v>9651183.4399999902</v>
      </c>
      <c r="H49">
        <v>249790.59</v>
      </c>
      <c r="I49">
        <v>28450</v>
      </c>
      <c r="J49">
        <v>184090.28</v>
      </c>
      <c r="K49">
        <v>9688433.7499999907</v>
      </c>
      <c r="L49">
        <v>2</v>
      </c>
      <c r="M49">
        <v>100</v>
      </c>
      <c r="N49">
        <v>11.39</v>
      </c>
    </row>
    <row r="50" spans="1:14" hidden="1" x14ac:dyDescent="0.25">
      <c r="A50">
        <v>1132105</v>
      </c>
      <c r="B50" t="s">
        <v>17</v>
      </c>
      <c r="C50">
        <v>24</v>
      </c>
      <c r="D50">
        <v>24</v>
      </c>
      <c r="E50">
        <v>24</v>
      </c>
      <c r="F50">
        <v>252</v>
      </c>
      <c r="G50">
        <v>28153.33</v>
      </c>
      <c r="H50">
        <v>3837.66</v>
      </c>
      <c r="I50">
        <v>3510</v>
      </c>
      <c r="J50">
        <v>0</v>
      </c>
      <c r="K50">
        <v>28480.99</v>
      </c>
      <c r="L50">
        <v>0</v>
      </c>
      <c r="M50">
        <v>100</v>
      </c>
      <c r="N50">
        <v>91.46</v>
      </c>
    </row>
    <row r="51" spans="1:14" hidden="1" x14ac:dyDescent="0.25">
      <c r="A51">
        <v>1132105</v>
      </c>
      <c r="B51" t="s">
        <v>18</v>
      </c>
      <c r="C51">
        <v>1324</v>
      </c>
      <c r="D51">
        <v>1150</v>
      </c>
      <c r="E51">
        <v>1150</v>
      </c>
      <c r="F51">
        <v>22974</v>
      </c>
      <c r="G51">
        <v>862319.55999999901</v>
      </c>
      <c r="H51">
        <v>213166.33</v>
      </c>
      <c r="I51">
        <v>175220</v>
      </c>
      <c r="J51">
        <v>0</v>
      </c>
      <c r="K51">
        <v>900265.88999999897</v>
      </c>
      <c r="L51">
        <v>174</v>
      </c>
      <c r="M51">
        <v>100</v>
      </c>
      <c r="N51">
        <v>82.2</v>
      </c>
    </row>
    <row r="52" spans="1:14" hidden="1" x14ac:dyDescent="0.25">
      <c r="A52">
        <v>1132105</v>
      </c>
      <c r="B52" t="s">
        <v>27</v>
      </c>
      <c r="C52">
        <v>1</v>
      </c>
      <c r="D52">
        <v>1</v>
      </c>
      <c r="E52">
        <v>1</v>
      </c>
      <c r="F52">
        <v>0</v>
      </c>
      <c r="G52">
        <v>3540.37</v>
      </c>
      <c r="H52">
        <v>155.08000000000001</v>
      </c>
      <c r="I52">
        <v>0</v>
      </c>
      <c r="J52">
        <v>0</v>
      </c>
      <c r="K52">
        <v>3695.45</v>
      </c>
      <c r="L52">
        <v>0</v>
      </c>
      <c r="M52">
        <v>100</v>
      </c>
      <c r="N52">
        <v>0</v>
      </c>
    </row>
    <row r="53" spans="1:14" hidden="1" x14ac:dyDescent="0.25">
      <c r="A53">
        <v>1132105</v>
      </c>
      <c r="B53" t="s">
        <v>19</v>
      </c>
      <c r="C53">
        <v>41</v>
      </c>
      <c r="D53">
        <v>33</v>
      </c>
      <c r="E53">
        <v>33</v>
      </c>
      <c r="F53">
        <v>7403</v>
      </c>
      <c r="G53">
        <v>59577.72</v>
      </c>
      <c r="H53">
        <v>81378.429999999993</v>
      </c>
      <c r="I53">
        <v>91693</v>
      </c>
      <c r="J53">
        <v>0</v>
      </c>
      <c r="K53">
        <v>49263.15</v>
      </c>
      <c r="L53">
        <v>8</v>
      </c>
      <c r="M53">
        <v>100</v>
      </c>
      <c r="N53">
        <v>112.67</v>
      </c>
    </row>
    <row r="54" spans="1:14" hidden="1" x14ac:dyDescent="0.25">
      <c r="A54">
        <v>1132105</v>
      </c>
      <c r="B54" t="s">
        <v>20</v>
      </c>
      <c r="C54">
        <v>804</v>
      </c>
      <c r="D54">
        <v>804</v>
      </c>
      <c r="E54">
        <v>0</v>
      </c>
      <c r="F54">
        <v>0</v>
      </c>
      <c r="G54">
        <v>20959514.52</v>
      </c>
      <c r="H54">
        <v>0</v>
      </c>
      <c r="I54">
        <v>0</v>
      </c>
      <c r="J54">
        <v>0</v>
      </c>
      <c r="K54">
        <v>20959514.52</v>
      </c>
      <c r="L54">
        <v>0</v>
      </c>
      <c r="M54">
        <v>0</v>
      </c>
      <c r="N54">
        <v>0</v>
      </c>
    </row>
    <row r="55" spans="1:14" hidden="1" x14ac:dyDescent="0.25">
      <c r="A55">
        <v>1132105</v>
      </c>
      <c r="B55" t="s">
        <v>29</v>
      </c>
      <c r="C55">
        <v>2</v>
      </c>
      <c r="D55">
        <v>2</v>
      </c>
      <c r="E55">
        <v>2</v>
      </c>
      <c r="F55">
        <v>127</v>
      </c>
      <c r="G55">
        <v>16721.55</v>
      </c>
      <c r="H55">
        <v>2500.2199999999998</v>
      </c>
      <c r="I55">
        <v>19329</v>
      </c>
      <c r="J55">
        <v>0</v>
      </c>
      <c r="K55">
        <v>-107.23</v>
      </c>
      <c r="L55">
        <v>0</v>
      </c>
      <c r="M55">
        <v>100</v>
      </c>
      <c r="N55">
        <v>773.09</v>
      </c>
    </row>
    <row r="56" spans="1:14" hidden="1" x14ac:dyDescent="0.25">
      <c r="A56">
        <v>1132105</v>
      </c>
      <c r="B56" t="s">
        <v>21</v>
      </c>
      <c r="C56">
        <v>37</v>
      </c>
      <c r="D56">
        <v>30</v>
      </c>
      <c r="E56">
        <v>30</v>
      </c>
      <c r="F56">
        <v>2427</v>
      </c>
      <c r="G56">
        <v>84825.84</v>
      </c>
      <c r="H56">
        <v>35003.9</v>
      </c>
      <c r="I56">
        <v>19210</v>
      </c>
      <c r="J56">
        <v>0</v>
      </c>
      <c r="K56">
        <v>100619.74</v>
      </c>
      <c r="L56">
        <v>7</v>
      </c>
      <c r="M56">
        <v>100</v>
      </c>
      <c r="N56">
        <v>54.88</v>
      </c>
    </row>
    <row r="57" spans="1:14" hidden="1" x14ac:dyDescent="0.25">
      <c r="A57">
        <v>1132105</v>
      </c>
      <c r="B57" t="s">
        <v>22</v>
      </c>
      <c r="C57">
        <v>27</v>
      </c>
      <c r="D57">
        <v>25</v>
      </c>
      <c r="E57">
        <v>23</v>
      </c>
      <c r="F57">
        <v>11374</v>
      </c>
      <c r="G57">
        <v>3026118.32</v>
      </c>
      <c r="H57">
        <v>162121.79999999999</v>
      </c>
      <c r="I57">
        <v>100000</v>
      </c>
      <c r="J57">
        <v>0</v>
      </c>
      <c r="K57">
        <v>3088240.12</v>
      </c>
      <c r="L57">
        <v>2</v>
      </c>
      <c r="M57">
        <v>0</v>
      </c>
      <c r="N57">
        <v>61.68</v>
      </c>
    </row>
    <row r="58" spans="1:14" hidden="1" x14ac:dyDescent="0.25">
      <c r="A58">
        <v>1132105</v>
      </c>
      <c r="B58" t="s">
        <v>23</v>
      </c>
      <c r="C58">
        <v>17</v>
      </c>
      <c r="D58">
        <v>17</v>
      </c>
      <c r="E58">
        <v>17</v>
      </c>
      <c r="F58">
        <v>2236</v>
      </c>
      <c r="G58">
        <v>1307386.73</v>
      </c>
      <c r="H58">
        <v>31019.68</v>
      </c>
      <c r="I58">
        <v>0</v>
      </c>
      <c r="J58">
        <v>0</v>
      </c>
      <c r="K58">
        <v>1338406.4099999999</v>
      </c>
      <c r="L58">
        <v>0</v>
      </c>
      <c r="M58">
        <v>100</v>
      </c>
      <c r="N58">
        <v>0</v>
      </c>
    </row>
    <row r="59" spans="1:14" hidden="1" x14ac:dyDescent="0.25">
      <c r="A59">
        <v>1132105</v>
      </c>
      <c r="B59" t="s">
        <v>24</v>
      </c>
      <c r="C59">
        <v>11</v>
      </c>
      <c r="D59">
        <v>1</v>
      </c>
      <c r="E59">
        <v>0</v>
      </c>
      <c r="F59">
        <v>0</v>
      </c>
      <c r="G59">
        <v>23066.02</v>
      </c>
      <c r="H59">
        <v>0</v>
      </c>
      <c r="I59">
        <v>0</v>
      </c>
      <c r="J59">
        <v>0</v>
      </c>
      <c r="K59">
        <v>23066.02</v>
      </c>
      <c r="L59">
        <v>10</v>
      </c>
      <c r="M59">
        <v>0</v>
      </c>
      <c r="N59">
        <v>0</v>
      </c>
    </row>
    <row r="60" spans="1:14" hidden="1" x14ac:dyDescent="0.25">
      <c r="A60">
        <v>1132106</v>
      </c>
      <c r="B60" t="s">
        <v>30</v>
      </c>
      <c r="C60">
        <v>1</v>
      </c>
      <c r="D60">
        <v>1</v>
      </c>
      <c r="E60">
        <v>1</v>
      </c>
      <c r="F60">
        <v>1619</v>
      </c>
      <c r="G60">
        <v>25.27</v>
      </c>
      <c r="H60">
        <v>21536.43</v>
      </c>
      <c r="I60">
        <v>21562</v>
      </c>
      <c r="J60">
        <v>0</v>
      </c>
      <c r="K60">
        <v>-0.29999999999927202</v>
      </c>
      <c r="L60">
        <v>0</v>
      </c>
      <c r="M60">
        <v>100</v>
      </c>
      <c r="N60">
        <v>100.12</v>
      </c>
    </row>
    <row r="61" spans="1:14" hidden="1" x14ac:dyDescent="0.25">
      <c r="A61">
        <v>1132106</v>
      </c>
      <c r="B61" t="s">
        <v>16</v>
      </c>
      <c r="C61">
        <v>870</v>
      </c>
      <c r="D61">
        <v>870</v>
      </c>
      <c r="E61">
        <v>870</v>
      </c>
      <c r="F61">
        <v>18531</v>
      </c>
      <c r="G61">
        <v>6953555.9400000097</v>
      </c>
      <c r="H61">
        <v>196582</v>
      </c>
      <c r="I61">
        <v>48630</v>
      </c>
      <c r="J61">
        <v>129226.26</v>
      </c>
      <c r="K61">
        <v>6972281.6800000099</v>
      </c>
      <c r="L61">
        <v>0</v>
      </c>
      <c r="M61">
        <v>100</v>
      </c>
      <c r="N61">
        <v>24.74</v>
      </c>
    </row>
    <row r="62" spans="1:14" hidden="1" x14ac:dyDescent="0.25">
      <c r="A62">
        <v>1132106</v>
      </c>
      <c r="B62" t="s">
        <v>17</v>
      </c>
      <c r="C62">
        <v>7</v>
      </c>
      <c r="D62">
        <v>7</v>
      </c>
      <c r="E62">
        <v>7</v>
      </c>
      <c r="F62">
        <v>124</v>
      </c>
      <c r="G62">
        <v>1643.62</v>
      </c>
      <c r="H62">
        <v>1233.8499999999999</v>
      </c>
      <c r="I62">
        <v>695</v>
      </c>
      <c r="J62">
        <v>0</v>
      </c>
      <c r="K62">
        <v>2182.4699999999998</v>
      </c>
      <c r="L62">
        <v>0</v>
      </c>
      <c r="M62">
        <v>100</v>
      </c>
      <c r="N62">
        <v>56.33</v>
      </c>
    </row>
    <row r="63" spans="1:14" hidden="1" x14ac:dyDescent="0.25">
      <c r="A63">
        <v>1132106</v>
      </c>
      <c r="B63" t="s">
        <v>18</v>
      </c>
      <c r="C63">
        <v>722</v>
      </c>
      <c r="D63">
        <v>633</v>
      </c>
      <c r="E63">
        <v>633</v>
      </c>
      <c r="F63">
        <v>14484</v>
      </c>
      <c r="G63">
        <v>435065.56</v>
      </c>
      <c r="H63">
        <v>132697.98000000001</v>
      </c>
      <c r="I63">
        <v>104670</v>
      </c>
      <c r="J63">
        <v>3956.74</v>
      </c>
      <c r="K63">
        <v>459136.8</v>
      </c>
      <c r="L63">
        <v>89</v>
      </c>
      <c r="M63">
        <v>100</v>
      </c>
      <c r="N63">
        <v>78.88</v>
      </c>
    </row>
    <row r="64" spans="1:14" hidden="1" x14ac:dyDescent="0.25">
      <c r="A64">
        <v>1132106</v>
      </c>
      <c r="B64" t="s">
        <v>27</v>
      </c>
      <c r="C64">
        <v>3</v>
      </c>
      <c r="D64">
        <v>3</v>
      </c>
      <c r="E64">
        <v>3</v>
      </c>
      <c r="F64">
        <v>86</v>
      </c>
      <c r="G64">
        <v>4145.3999999999996</v>
      </c>
      <c r="H64">
        <v>4882.08</v>
      </c>
      <c r="I64">
        <v>4726</v>
      </c>
      <c r="J64">
        <v>0</v>
      </c>
      <c r="K64">
        <v>4301.4799999999996</v>
      </c>
      <c r="L64">
        <v>0</v>
      </c>
      <c r="M64">
        <v>100</v>
      </c>
      <c r="N64">
        <v>96.8</v>
      </c>
    </row>
    <row r="65" spans="1:14" hidden="1" x14ac:dyDescent="0.25">
      <c r="A65">
        <v>1132106</v>
      </c>
      <c r="B65" t="s">
        <v>25</v>
      </c>
      <c r="C65">
        <v>7</v>
      </c>
      <c r="D65">
        <v>7</v>
      </c>
      <c r="E65">
        <v>7</v>
      </c>
      <c r="F65">
        <v>312</v>
      </c>
      <c r="G65">
        <v>2131.85</v>
      </c>
      <c r="H65">
        <v>3867.8</v>
      </c>
      <c r="I65">
        <v>2317</v>
      </c>
      <c r="J65">
        <v>0</v>
      </c>
      <c r="K65">
        <v>3682.65</v>
      </c>
      <c r="L65">
        <v>0</v>
      </c>
      <c r="M65">
        <v>100</v>
      </c>
      <c r="N65">
        <v>59.9</v>
      </c>
    </row>
    <row r="66" spans="1:14" hidden="1" x14ac:dyDescent="0.25">
      <c r="A66">
        <v>1132106</v>
      </c>
      <c r="B66" t="s">
        <v>19</v>
      </c>
      <c r="C66">
        <v>115</v>
      </c>
      <c r="D66">
        <v>88</v>
      </c>
      <c r="E66">
        <v>88</v>
      </c>
      <c r="F66">
        <v>9170</v>
      </c>
      <c r="G66">
        <v>230150.33</v>
      </c>
      <c r="H66">
        <v>103985.48</v>
      </c>
      <c r="I66">
        <v>111903</v>
      </c>
      <c r="J66">
        <v>242.18</v>
      </c>
      <c r="K66">
        <v>221990.63</v>
      </c>
      <c r="L66">
        <v>27</v>
      </c>
      <c r="M66">
        <v>100</v>
      </c>
      <c r="N66">
        <v>107.61</v>
      </c>
    </row>
    <row r="67" spans="1:14" hidden="1" x14ac:dyDescent="0.25">
      <c r="A67">
        <v>1132106</v>
      </c>
      <c r="B67" t="s">
        <v>31</v>
      </c>
      <c r="C67">
        <v>1</v>
      </c>
      <c r="D67">
        <v>1</v>
      </c>
      <c r="E67">
        <v>1</v>
      </c>
      <c r="F67">
        <v>456</v>
      </c>
      <c r="G67">
        <v>-407.85</v>
      </c>
      <c r="H67">
        <v>4586.97</v>
      </c>
      <c r="I67">
        <v>0</v>
      </c>
      <c r="J67">
        <v>4506</v>
      </c>
      <c r="K67">
        <v>-326.88</v>
      </c>
      <c r="L67">
        <v>0</v>
      </c>
      <c r="M67">
        <v>100</v>
      </c>
      <c r="N67">
        <v>0</v>
      </c>
    </row>
    <row r="68" spans="1:14" hidden="1" x14ac:dyDescent="0.25">
      <c r="A68">
        <v>1132106</v>
      </c>
      <c r="B68" t="s">
        <v>20</v>
      </c>
      <c r="C68">
        <v>595</v>
      </c>
      <c r="D68">
        <v>595</v>
      </c>
      <c r="E68">
        <v>0</v>
      </c>
      <c r="F68">
        <v>0</v>
      </c>
      <c r="G68">
        <v>8687261.6099999994</v>
      </c>
      <c r="H68">
        <v>0</v>
      </c>
      <c r="I68">
        <v>0</v>
      </c>
      <c r="J68">
        <v>0</v>
      </c>
      <c r="K68">
        <v>8687261.6099999994</v>
      </c>
      <c r="L68">
        <v>0</v>
      </c>
      <c r="M68">
        <v>0</v>
      </c>
      <c r="N68">
        <v>0</v>
      </c>
    </row>
    <row r="69" spans="1:14" hidden="1" x14ac:dyDescent="0.25">
      <c r="A69">
        <v>1132106</v>
      </c>
      <c r="B69" t="s">
        <v>21</v>
      </c>
      <c r="C69">
        <v>16</v>
      </c>
      <c r="D69">
        <v>12</v>
      </c>
      <c r="E69">
        <v>12</v>
      </c>
      <c r="F69">
        <v>3032</v>
      </c>
      <c r="G69">
        <v>-1632.77</v>
      </c>
      <c r="H69">
        <v>41796.6</v>
      </c>
      <c r="I69">
        <v>46437</v>
      </c>
      <c r="J69">
        <v>0</v>
      </c>
      <c r="K69">
        <v>-6273.17</v>
      </c>
      <c r="L69">
        <v>4</v>
      </c>
      <c r="M69">
        <v>100</v>
      </c>
      <c r="N69">
        <v>111.1</v>
      </c>
    </row>
    <row r="70" spans="1:14" hidden="1" x14ac:dyDescent="0.25">
      <c r="A70">
        <v>1132106</v>
      </c>
      <c r="B70" t="s">
        <v>22</v>
      </c>
      <c r="C70">
        <v>19</v>
      </c>
      <c r="D70">
        <v>19</v>
      </c>
      <c r="E70">
        <v>19</v>
      </c>
      <c r="F70">
        <v>8510</v>
      </c>
      <c r="G70">
        <v>2395064.94</v>
      </c>
      <c r="H70">
        <v>89395.27</v>
      </c>
      <c r="I70">
        <v>218080</v>
      </c>
      <c r="J70">
        <v>5927.44</v>
      </c>
      <c r="K70">
        <v>2260452.77</v>
      </c>
      <c r="L70">
        <v>0</v>
      </c>
      <c r="M70">
        <v>100</v>
      </c>
      <c r="N70">
        <v>243.95</v>
      </c>
    </row>
    <row r="71" spans="1:14" hidden="1" x14ac:dyDescent="0.25">
      <c r="A71">
        <v>1132106</v>
      </c>
      <c r="B71" t="s">
        <v>23</v>
      </c>
      <c r="C71">
        <v>24</v>
      </c>
      <c r="D71">
        <v>24</v>
      </c>
      <c r="E71">
        <v>22</v>
      </c>
      <c r="F71">
        <v>2300</v>
      </c>
      <c r="G71">
        <v>2311298.6800000002</v>
      </c>
      <c r="H71">
        <v>37286.57</v>
      </c>
      <c r="I71">
        <v>4267</v>
      </c>
      <c r="J71">
        <v>0</v>
      </c>
      <c r="K71">
        <v>2344318.25</v>
      </c>
      <c r="L71">
        <v>0</v>
      </c>
      <c r="M71">
        <v>0</v>
      </c>
      <c r="N71">
        <v>11.44</v>
      </c>
    </row>
    <row r="72" spans="1:14" hidden="1" x14ac:dyDescent="0.25">
      <c r="A72">
        <v>1132106</v>
      </c>
      <c r="B72" t="s">
        <v>24</v>
      </c>
      <c r="C72">
        <v>23</v>
      </c>
      <c r="D72">
        <v>4</v>
      </c>
      <c r="E72">
        <v>0</v>
      </c>
      <c r="F72">
        <v>0</v>
      </c>
      <c r="G72">
        <v>-385615.01</v>
      </c>
      <c r="H72">
        <v>0</v>
      </c>
      <c r="I72">
        <v>0</v>
      </c>
      <c r="J72">
        <v>0</v>
      </c>
      <c r="K72">
        <v>-385615.01</v>
      </c>
      <c r="L72">
        <v>19</v>
      </c>
      <c r="M72">
        <v>0</v>
      </c>
      <c r="N72">
        <v>0</v>
      </c>
    </row>
    <row r="73" spans="1:14" hidden="1" x14ac:dyDescent="0.25">
      <c r="A73">
        <v>1132107</v>
      </c>
      <c r="B73" t="s">
        <v>16</v>
      </c>
      <c r="C73">
        <v>990</v>
      </c>
      <c r="D73">
        <v>984</v>
      </c>
      <c r="E73">
        <v>984</v>
      </c>
      <c r="F73">
        <v>16533</v>
      </c>
      <c r="G73">
        <v>7212132.5499999896</v>
      </c>
      <c r="H73">
        <v>198371.55</v>
      </c>
      <c r="I73">
        <v>65391</v>
      </c>
      <c r="J73">
        <v>136046.99</v>
      </c>
      <c r="K73">
        <v>7209066.1099999901</v>
      </c>
      <c r="L73">
        <v>6</v>
      </c>
      <c r="M73">
        <v>100</v>
      </c>
      <c r="N73">
        <v>32.96</v>
      </c>
    </row>
    <row r="74" spans="1:14" hidden="1" x14ac:dyDescent="0.25">
      <c r="A74">
        <v>1132107</v>
      </c>
      <c r="B74" t="s">
        <v>17</v>
      </c>
      <c r="C74">
        <v>10</v>
      </c>
      <c r="D74">
        <v>8</v>
      </c>
      <c r="E74">
        <v>8</v>
      </c>
      <c r="F74">
        <v>158</v>
      </c>
      <c r="G74">
        <v>8474.5499999999993</v>
      </c>
      <c r="H74">
        <v>1623.22</v>
      </c>
      <c r="I74">
        <v>1923</v>
      </c>
      <c r="J74">
        <v>0</v>
      </c>
      <c r="K74">
        <v>8174.77</v>
      </c>
      <c r="L74">
        <v>2</v>
      </c>
      <c r="M74">
        <v>100</v>
      </c>
      <c r="N74">
        <v>118.47</v>
      </c>
    </row>
    <row r="75" spans="1:14" hidden="1" x14ac:dyDescent="0.25">
      <c r="A75">
        <v>1132107</v>
      </c>
      <c r="B75" t="s">
        <v>18</v>
      </c>
      <c r="C75">
        <v>520</v>
      </c>
      <c r="D75">
        <v>477</v>
      </c>
      <c r="E75">
        <v>477</v>
      </c>
      <c r="F75">
        <v>7623</v>
      </c>
      <c r="G75">
        <v>324631.90000000002</v>
      </c>
      <c r="H75">
        <v>84101.71</v>
      </c>
      <c r="I75">
        <v>76910</v>
      </c>
      <c r="J75">
        <v>4826.42</v>
      </c>
      <c r="K75">
        <v>326997.19</v>
      </c>
      <c r="L75">
        <v>43</v>
      </c>
      <c r="M75">
        <v>100</v>
      </c>
      <c r="N75">
        <v>91.45</v>
      </c>
    </row>
    <row r="76" spans="1:14" hidden="1" x14ac:dyDescent="0.25">
      <c r="A76">
        <v>1132107</v>
      </c>
      <c r="B76" t="s">
        <v>19</v>
      </c>
      <c r="C76">
        <v>18</v>
      </c>
      <c r="D76">
        <v>14</v>
      </c>
      <c r="E76">
        <v>14</v>
      </c>
      <c r="F76">
        <v>3863</v>
      </c>
      <c r="G76">
        <v>25958.68</v>
      </c>
      <c r="H76">
        <v>42360.22</v>
      </c>
      <c r="I76">
        <v>53085</v>
      </c>
      <c r="J76">
        <v>0</v>
      </c>
      <c r="K76">
        <v>15233.9</v>
      </c>
      <c r="L76">
        <v>4</v>
      </c>
      <c r="M76">
        <v>100</v>
      </c>
      <c r="N76">
        <v>125.32</v>
      </c>
    </row>
    <row r="77" spans="1:14" hidden="1" x14ac:dyDescent="0.25">
      <c r="A77">
        <v>1132107</v>
      </c>
      <c r="B77" t="s">
        <v>20</v>
      </c>
      <c r="C77">
        <v>353</v>
      </c>
      <c r="D77">
        <v>353</v>
      </c>
      <c r="E77">
        <v>0</v>
      </c>
      <c r="F77">
        <v>0</v>
      </c>
      <c r="G77">
        <v>5908372.25</v>
      </c>
      <c r="H77">
        <v>0</v>
      </c>
      <c r="I77">
        <v>0</v>
      </c>
      <c r="J77">
        <v>0</v>
      </c>
      <c r="K77">
        <v>5908372.25</v>
      </c>
      <c r="L77">
        <v>0</v>
      </c>
      <c r="M77">
        <v>0</v>
      </c>
      <c r="N77">
        <v>0</v>
      </c>
    </row>
    <row r="78" spans="1:14" hidden="1" x14ac:dyDescent="0.25">
      <c r="A78">
        <v>1132107</v>
      </c>
      <c r="B78" t="s">
        <v>21</v>
      </c>
      <c r="C78">
        <v>10</v>
      </c>
      <c r="D78">
        <v>6</v>
      </c>
      <c r="E78">
        <v>6</v>
      </c>
      <c r="F78">
        <v>1857</v>
      </c>
      <c r="G78">
        <v>31491.79</v>
      </c>
      <c r="H78">
        <v>19086.900000000001</v>
      </c>
      <c r="I78">
        <v>19150</v>
      </c>
      <c r="J78">
        <v>0</v>
      </c>
      <c r="K78">
        <v>31428.69</v>
      </c>
      <c r="L78">
        <v>4</v>
      </c>
      <c r="M78">
        <v>100</v>
      </c>
      <c r="N78">
        <v>100.33</v>
      </c>
    </row>
    <row r="79" spans="1:14" hidden="1" x14ac:dyDescent="0.25">
      <c r="A79">
        <v>1132107</v>
      </c>
      <c r="B79" t="s">
        <v>22</v>
      </c>
      <c r="C79">
        <v>22</v>
      </c>
      <c r="D79">
        <v>22</v>
      </c>
      <c r="E79">
        <v>22</v>
      </c>
      <c r="F79">
        <v>12492</v>
      </c>
      <c r="G79">
        <v>2950397.32</v>
      </c>
      <c r="H79">
        <v>112368.8</v>
      </c>
      <c r="I79">
        <v>186608</v>
      </c>
      <c r="J79">
        <v>0</v>
      </c>
      <c r="K79">
        <v>2876158.12</v>
      </c>
      <c r="L79">
        <v>0</v>
      </c>
      <c r="M79">
        <v>100</v>
      </c>
      <c r="N79">
        <v>166.07</v>
      </c>
    </row>
    <row r="80" spans="1:14" hidden="1" x14ac:dyDescent="0.25">
      <c r="A80">
        <v>1132107</v>
      </c>
      <c r="B80" t="s">
        <v>23</v>
      </c>
      <c r="C80">
        <v>18</v>
      </c>
      <c r="D80">
        <v>18</v>
      </c>
      <c r="E80">
        <v>18</v>
      </c>
      <c r="F80">
        <v>1065</v>
      </c>
      <c r="G80">
        <v>828858.84</v>
      </c>
      <c r="H80">
        <v>19436.8</v>
      </c>
      <c r="I80">
        <v>0</v>
      </c>
      <c r="J80">
        <v>0</v>
      </c>
      <c r="K80">
        <v>848295.64</v>
      </c>
      <c r="L80">
        <v>0</v>
      </c>
      <c r="M80">
        <v>100</v>
      </c>
      <c r="N80">
        <v>0</v>
      </c>
    </row>
    <row r="81" spans="1:14" hidden="1" x14ac:dyDescent="0.25">
      <c r="A81">
        <v>1132107</v>
      </c>
      <c r="B81" t="s">
        <v>24</v>
      </c>
      <c r="C81">
        <v>1</v>
      </c>
      <c r="D81">
        <v>0</v>
      </c>
      <c r="E81">
        <v>0</v>
      </c>
      <c r="F81">
        <v>0</v>
      </c>
      <c r="G81">
        <v>5839.65</v>
      </c>
      <c r="H81">
        <v>0</v>
      </c>
      <c r="I81">
        <v>0</v>
      </c>
      <c r="J81">
        <v>0</v>
      </c>
      <c r="K81">
        <v>5839.65</v>
      </c>
      <c r="L81">
        <v>1</v>
      </c>
      <c r="M81">
        <v>0</v>
      </c>
      <c r="N81">
        <v>0</v>
      </c>
    </row>
    <row r="82" spans="1:14" hidden="1" x14ac:dyDescent="0.25">
      <c r="A82">
        <v>1132108</v>
      </c>
      <c r="B82" t="s">
        <v>16</v>
      </c>
      <c r="C82">
        <v>959</v>
      </c>
      <c r="D82">
        <v>959</v>
      </c>
      <c r="E82">
        <v>959</v>
      </c>
      <c r="F82">
        <v>18965</v>
      </c>
      <c r="G82">
        <v>7077214.5499999998</v>
      </c>
      <c r="H82">
        <v>184012.19</v>
      </c>
      <c r="I82">
        <v>20370</v>
      </c>
      <c r="J82">
        <v>104645.01</v>
      </c>
      <c r="K82">
        <v>7136211.7300000004</v>
      </c>
      <c r="L82">
        <v>0</v>
      </c>
      <c r="M82">
        <v>100</v>
      </c>
      <c r="N82">
        <v>11.07</v>
      </c>
    </row>
    <row r="83" spans="1:14" hidden="1" x14ac:dyDescent="0.25">
      <c r="A83">
        <v>1132108</v>
      </c>
      <c r="B83" t="s">
        <v>17</v>
      </c>
      <c r="C83">
        <v>23</v>
      </c>
      <c r="D83">
        <v>22</v>
      </c>
      <c r="E83">
        <v>22</v>
      </c>
      <c r="F83">
        <v>142</v>
      </c>
      <c r="G83">
        <v>40179.17</v>
      </c>
      <c r="H83">
        <v>3409.14</v>
      </c>
      <c r="I83">
        <v>0</v>
      </c>
      <c r="J83">
        <v>0</v>
      </c>
      <c r="K83">
        <v>43588.31</v>
      </c>
      <c r="L83">
        <v>1</v>
      </c>
      <c r="M83">
        <v>100</v>
      </c>
      <c r="N83">
        <v>0</v>
      </c>
    </row>
    <row r="84" spans="1:14" hidden="1" x14ac:dyDescent="0.25">
      <c r="A84">
        <v>1132108</v>
      </c>
      <c r="B84" t="s">
        <v>18</v>
      </c>
      <c r="C84">
        <v>957</v>
      </c>
      <c r="D84">
        <v>883</v>
      </c>
      <c r="E84">
        <v>883</v>
      </c>
      <c r="F84">
        <v>18073</v>
      </c>
      <c r="G84">
        <v>455166.44</v>
      </c>
      <c r="H84">
        <v>156336.26</v>
      </c>
      <c r="I84">
        <v>100319</v>
      </c>
      <c r="J84">
        <v>0</v>
      </c>
      <c r="K84">
        <v>511183.7</v>
      </c>
      <c r="L84">
        <v>74</v>
      </c>
      <c r="M84">
        <v>100</v>
      </c>
      <c r="N84">
        <v>64.17</v>
      </c>
    </row>
    <row r="85" spans="1:14" hidden="1" x14ac:dyDescent="0.25">
      <c r="A85">
        <v>1132108</v>
      </c>
      <c r="B85" t="s">
        <v>19</v>
      </c>
      <c r="C85">
        <v>31</v>
      </c>
      <c r="D85">
        <v>25</v>
      </c>
      <c r="E85">
        <v>25</v>
      </c>
      <c r="F85">
        <v>1800</v>
      </c>
      <c r="G85">
        <v>41507.730000000003</v>
      </c>
      <c r="H85">
        <v>23232.69</v>
      </c>
      <c r="I85">
        <v>36911</v>
      </c>
      <c r="J85">
        <v>0</v>
      </c>
      <c r="K85">
        <v>27829.42</v>
      </c>
      <c r="L85">
        <v>6</v>
      </c>
      <c r="M85">
        <v>100</v>
      </c>
      <c r="N85">
        <v>158.88</v>
      </c>
    </row>
    <row r="86" spans="1:14" hidden="1" x14ac:dyDescent="0.25">
      <c r="A86">
        <v>1132108</v>
      </c>
      <c r="B86" t="s">
        <v>20</v>
      </c>
      <c r="C86">
        <v>329</v>
      </c>
      <c r="D86">
        <v>329</v>
      </c>
      <c r="E86">
        <v>0</v>
      </c>
      <c r="F86">
        <v>0</v>
      </c>
      <c r="G86">
        <v>17267003.039999999</v>
      </c>
      <c r="H86">
        <v>0</v>
      </c>
      <c r="I86">
        <v>0</v>
      </c>
      <c r="J86">
        <v>0</v>
      </c>
      <c r="K86">
        <v>17267003.039999999</v>
      </c>
      <c r="L86">
        <v>0</v>
      </c>
      <c r="M86">
        <v>0</v>
      </c>
      <c r="N86">
        <v>0</v>
      </c>
    </row>
    <row r="87" spans="1:14" hidden="1" x14ac:dyDescent="0.25">
      <c r="A87">
        <v>1132108</v>
      </c>
      <c r="B87" t="s">
        <v>21</v>
      </c>
      <c r="C87">
        <v>14</v>
      </c>
      <c r="D87">
        <v>12</v>
      </c>
      <c r="E87">
        <v>12</v>
      </c>
      <c r="F87">
        <v>9822</v>
      </c>
      <c r="G87">
        <v>41396.46</v>
      </c>
      <c r="H87">
        <v>79550.84</v>
      </c>
      <c r="I87">
        <v>81776</v>
      </c>
      <c r="J87">
        <v>0</v>
      </c>
      <c r="K87">
        <v>39171.300000000003</v>
      </c>
      <c r="L87">
        <v>2</v>
      </c>
      <c r="M87">
        <v>100</v>
      </c>
      <c r="N87">
        <v>102.8</v>
      </c>
    </row>
    <row r="88" spans="1:14" hidden="1" x14ac:dyDescent="0.25">
      <c r="A88">
        <v>1132108</v>
      </c>
      <c r="B88" t="s">
        <v>22</v>
      </c>
      <c r="C88">
        <v>26</v>
      </c>
      <c r="D88">
        <v>26</v>
      </c>
      <c r="E88">
        <v>24</v>
      </c>
      <c r="F88">
        <v>1224</v>
      </c>
      <c r="G88">
        <v>-74909.13</v>
      </c>
      <c r="H88">
        <v>40189.14</v>
      </c>
      <c r="I88">
        <v>0</v>
      </c>
      <c r="J88">
        <v>0</v>
      </c>
      <c r="K88">
        <v>-34719.99</v>
      </c>
      <c r="L88">
        <v>0</v>
      </c>
      <c r="M88">
        <v>0</v>
      </c>
      <c r="N88">
        <v>0</v>
      </c>
    </row>
    <row r="89" spans="1:14" hidden="1" x14ac:dyDescent="0.25">
      <c r="A89">
        <v>1132108</v>
      </c>
      <c r="B89" t="s">
        <v>23</v>
      </c>
      <c r="C89">
        <v>11</v>
      </c>
      <c r="D89">
        <v>11</v>
      </c>
      <c r="E89">
        <v>11</v>
      </c>
      <c r="F89">
        <v>932</v>
      </c>
      <c r="G89">
        <v>85312.37</v>
      </c>
      <c r="H89">
        <v>9415.89</v>
      </c>
      <c r="I89">
        <v>0</v>
      </c>
      <c r="J89">
        <v>0</v>
      </c>
      <c r="K89">
        <v>94728.26</v>
      </c>
      <c r="L89">
        <v>0</v>
      </c>
      <c r="M89">
        <v>100</v>
      </c>
      <c r="N89">
        <v>0</v>
      </c>
    </row>
    <row r="90" spans="1:14" hidden="1" x14ac:dyDescent="0.25">
      <c r="A90">
        <v>1132108</v>
      </c>
      <c r="B90" t="s">
        <v>24</v>
      </c>
      <c r="C90">
        <v>1</v>
      </c>
      <c r="D90">
        <v>0</v>
      </c>
      <c r="E90">
        <v>0</v>
      </c>
      <c r="F90">
        <v>0</v>
      </c>
      <c r="G90">
        <v>-4177.47</v>
      </c>
      <c r="H90">
        <v>0</v>
      </c>
      <c r="I90">
        <v>0</v>
      </c>
      <c r="J90">
        <v>0</v>
      </c>
      <c r="K90">
        <v>-4177.47</v>
      </c>
      <c r="L90">
        <v>1</v>
      </c>
      <c r="M90">
        <v>0</v>
      </c>
      <c r="N90">
        <v>0</v>
      </c>
    </row>
    <row r="91" spans="1:14" hidden="1" x14ac:dyDescent="0.25">
      <c r="A91">
        <v>1132109</v>
      </c>
      <c r="B91" t="s">
        <v>20</v>
      </c>
      <c r="C91">
        <v>4</v>
      </c>
      <c r="D91">
        <v>4</v>
      </c>
      <c r="E91">
        <v>0</v>
      </c>
      <c r="F91">
        <v>0</v>
      </c>
      <c r="G91">
        <v>12926.2</v>
      </c>
      <c r="H91">
        <v>0</v>
      </c>
      <c r="I91">
        <v>0</v>
      </c>
      <c r="J91">
        <v>0</v>
      </c>
      <c r="K91">
        <v>12926.2</v>
      </c>
      <c r="L91">
        <v>0</v>
      </c>
      <c r="M91">
        <v>0</v>
      </c>
      <c r="N91">
        <v>0</v>
      </c>
    </row>
    <row r="92" spans="1:14" hidden="1" x14ac:dyDescent="0.25">
      <c r="A92">
        <v>1132110</v>
      </c>
      <c r="B92" t="s">
        <v>16</v>
      </c>
      <c r="C92">
        <v>985</v>
      </c>
      <c r="D92">
        <v>985</v>
      </c>
      <c r="E92">
        <v>985</v>
      </c>
      <c r="F92">
        <v>19612</v>
      </c>
      <c r="G92">
        <v>3643596.38</v>
      </c>
      <c r="H92">
        <v>179006.45</v>
      </c>
      <c r="I92">
        <v>36350</v>
      </c>
      <c r="J92">
        <v>132987.18</v>
      </c>
      <c r="K92">
        <v>3653265.65</v>
      </c>
      <c r="L92">
        <v>0</v>
      </c>
      <c r="M92">
        <v>100</v>
      </c>
      <c r="N92">
        <v>20.309999999999999</v>
      </c>
    </row>
    <row r="93" spans="1:14" hidden="1" x14ac:dyDescent="0.25">
      <c r="A93">
        <v>1132110</v>
      </c>
      <c r="B93" t="s">
        <v>17</v>
      </c>
      <c r="C93">
        <v>23</v>
      </c>
      <c r="D93">
        <v>23</v>
      </c>
      <c r="E93">
        <v>23</v>
      </c>
      <c r="F93">
        <v>257</v>
      </c>
      <c r="G93">
        <v>17680.77</v>
      </c>
      <c r="H93">
        <v>3805</v>
      </c>
      <c r="I93">
        <v>555</v>
      </c>
      <c r="J93">
        <v>0</v>
      </c>
      <c r="K93">
        <v>20930.77</v>
      </c>
      <c r="L93">
        <v>0</v>
      </c>
      <c r="M93">
        <v>100</v>
      </c>
      <c r="N93">
        <v>14.59</v>
      </c>
    </row>
    <row r="94" spans="1:14" hidden="1" x14ac:dyDescent="0.25">
      <c r="A94">
        <v>1132110</v>
      </c>
      <c r="B94" t="s">
        <v>18</v>
      </c>
      <c r="C94">
        <v>988</v>
      </c>
      <c r="D94">
        <v>891</v>
      </c>
      <c r="E94">
        <v>891</v>
      </c>
      <c r="F94">
        <v>16509</v>
      </c>
      <c r="G94">
        <v>470365.29</v>
      </c>
      <c r="H94">
        <v>158887.54999999999</v>
      </c>
      <c r="I94">
        <v>144801</v>
      </c>
      <c r="J94">
        <v>0</v>
      </c>
      <c r="K94">
        <v>484451.84000000003</v>
      </c>
      <c r="L94">
        <v>97</v>
      </c>
      <c r="M94">
        <v>100</v>
      </c>
      <c r="N94">
        <v>91.13</v>
      </c>
    </row>
    <row r="95" spans="1:14" hidden="1" x14ac:dyDescent="0.25">
      <c r="A95">
        <v>1132110</v>
      </c>
      <c r="B95" t="s">
        <v>19</v>
      </c>
      <c r="C95">
        <v>38</v>
      </c>
      <c r="D95">
        <v>37</v>
      </c>
      <c r="E95">
        <v>37</v>
      </c>
      <c r="F95">
        <v>8807</v>
      </c>
      <c r="G95">
        <v>74616.08</v>
      </c>
      <c r="H95">
        <v>93522.47</v>
      </c>
      <c r="I95">
        <v>141834</v>
      </c>
      <c r="J95">
        <v>0</v>
      </c>
      <c r="K95">
        <v>26304.55</v>
      </c>
      <c r="L95">
        <v>1</v>
      </c>
      <c r="M95">
        <v>100</v>
      </c>
      <c r="N95">
        <v>151.66</v>
      </c>
    </row>
    <row r="96" spans="1:14" hidden="1" x14ac:dyDescent="0.25">
      <c r="A96">
        <v>1132110</v>
      </c>
      <c r="B96" t="s">
        <v>20</v>
      </c>
      <c r="C96">
        <v>345</v>
      </c>
      <c r="D96">
        <v>345</v>
      </c>
      <c r="E96">
        <v>0</v>
      </c>
      <c r="F96">
        <v>0</v>
      </c>
      <c r="G96">
        <v>1846825.9</v>
      </c>
      <c r="H96">
        <v>0</v>
      </c>
      <c r="I96">
        <v>0</v>
      </c>
      <c r="J96">
        <v>0</v>
      </c>
      <c r="K96">
        <v>1846825.9</v>
      </c>
      <c r="L96">
        <v>0</v>
      </c>
      <c r="M96">
        <v>0</v>
      </c>
      <c r="N96">
        <v>0</v>
      </c>
    </row>
    <row r="97" spans="1:14" hidden="1" x14ac:dyDescent="0.25">
      <c r="A97">
        <v>1132110</v>
      </c>
      <c r="B97" t="s">
        <v>21</v>
      </c>
      <c r="C97">
        <v>14</v>
      </c>
      <c r="D97">
        <v>10</v>
      </c>
      <c r="E97">
        <v>10</v>
      </c>
      <c r="F97">
        <v>834</v>
      </c>
      <c r="G97">
        <v>21898.27</v>
      </c>
      <c r="H97">
        <v>12925.28</v>
      </c>
      <c r="I97">
        <v>15646</v>
      </c>
      <c r="J97">
        <v>0</v>
      </c>
      <c r="K97">
        <v>19177.55</v>
      </c>
      <c r="L97">
        <v>4</v>
      </c>
      <c r="M97">
        <v>100</v>
      </c>
      <c r="N97">
        <v>121.05</v>
      </c>
    </row>
    <row r="98" spans="1:14" hidden="1" x14ac:dyDescent="0.25">
      <c r="A98">
        <v>1132110</v>
      </c>
      <c r="B98" t="s">
        <v>22</v>
      </c>
      <c r="C98">
        <v>29</v>
      </c>
      <c r="D98">
        <v>29</v>
      </c>
      <c r="E98">
        <v>29</v>
      </c>
      <c r="F98">
        <v>6618</v>
      </c>
      <c r="G98">
        <v>261227.57</v>
      </c>
      <c r="H98">
        <v>87490.2</v>
      </c>
      <c r="I98">
        <v>0</v>
      </c>
      <c r="J98">
        <v>0</v>
      </c>
      <c r="K98">
        <v>348717.77</v>
      </c>
      <c r="L98">
        <v>0</v>
      </c>
      <c r="M98">
        <v>100</v>
      </c>
      <c r="N98">
        <v>0</v>
      </c>
    </row>
    <row r="99" spans="1:14" hidden="1" x14ac:dyDescent="0.25">
      <c r="A99">
        <v>1132110</v>
      </c>
      <c r="B99" t="s">
        <v>23</v>
      </c>
      <c r="C99">
        <v>18</v>
      </c>
      <c r="D99">
        <v>18</v>
      </c>
      <c r="E99">
        <v>18</v>
      </c>
      <c r="F99">
        <v>1177</v>
      </c>
      <c r="G99">
        <v>102211.25</v>
      </c>
      <c r="H99">
        <v>14573.19</v>
      </c>
      <c r="I99">
        <v>0</v>
      </c>
      <c r="J99">
        <v>0</v>
      </c>
      <c r="K99">
        <v>116784.44</v>
      </c>
      <c r="L99">
        <v>0</v>
      </c>
      <c r="M99">
        <v>100</v>
      </c>
      <c r="N99">
        <v>0</v>
      </c>
    </row>
    <row r="100" spans="1:14" hidden="1" x14ac:dyDescent="0.25">
      <c r="A100">
        <v>1132110</v>
      </c>
      <c r="B100" t="s">
        <v>24</v>
      </c>
      <c r="C100">
        <v>6</v>
      </c>
      <c r="D100">
        <v>1</v>
      </c>
      <c r="E100">
        <v>0</v>
      </c>
      <c r="F100">
        <v>0</v>
      </c>
      <c r="G100">
        <v>-660825.5</v>
      </c>
      <c r="H100">
        <v>0</v>
      </c>
      <c r="I100">
        <v>0</v>
      </c>
      <c r="J100">
        <v>0</v>
      </c>
      <c r="K100">
        <v>-660825.5</v>
      </c>
      <c r="L100">
        <v>5</v>
      </c>
      <c r="M100">
        <v>0</v>
      </c>
      <c r="N100">
        <v>0</v>
      </c>
    </row>
    <row r="101" spans="1:14" hidden="1" x14ac:dyDescent="0.25">
      <c r="A101">
        <v>1132111</v>
      </c>
      <c r="B101" t="s">
        <v>16</v>
      </c>
      <c r="C101">
        <v>1009</v>
      </c>
      <c r="D101">
        <v>1009</v>
      </c>
      <c r="E101">
        <v>1008</v>
      </c>
      <c r="F101">
        <v>26557</v>
      </c>
      <c r="G101">
        <v>4217163.91</v>
      </c>
      <c r="H101">
        <v>216011.22</v>
      </c>
      <c r="I101">
        <v>50576</v>
      </c>
      <c r="J101">
        <v>121189.02</v>
      </c>
      <c r="K101">
        <v>4261410.1100000096</v>
      </c>
      <c r="L101">
        <v>0</v>
      </c>
      <c r="M101">
        <v>0</v>
      </c>
      <c r="N101">
        <v>23.41</v>
      </c>
    </row>
    <row r="102" spans="1:14" hidden="1" x14ac:dyDescent="0.25">
      <c r="A102">
        <v>1132111</v>
      </c>
      <c r="B102" t="s">
        <v>17</v>
      </c>
      <c r="C102">
        <v>17</v>
      </c>
      <c r="D102">
        <v>16</v>
      </c>
      <c r="E102">
        <v>16</v>
      </c>
      <c r="F102">
        <v>229</v>
      </c>
      <c r="G102">
        <v>22682.92</v>
      </c>
      <c r="H102">
        <v>3025.01</v>
      </c>
      <c r="I102">
        <v>5661</v>
      </c>
      <c r="J102">
        <v>0</v>
      </c>
      <c r="K102">
        <v>20046.93</v>
      </c>
      <c r="L102">
        <v>1</v>
      </c>
      <c r="M102">
        <v>100</v>
      </c>
      <c r="N102">
        <v>187.14</v>
      </c>
    </row>
    <row r="103" spans="1:14" hidden="1" x14ac:dyDescent="0.25">
      <c r="A103">
        <v>1132111</v>
      </c>
      <c r="B103" t="s">
        <v>18</v>
      </c>
      <c r="C103">
        <v>1284</v>
      </c>
      <c r="D103">
        <v>1108</v>
      </c>
      <c r="E103">
        <v>1107</v>
      </c>
      <c r="F103">
        <v>22445</v>
      </c>
      <c r="G103">
        <v>916845.73</v>
      </c>
      <c r="H103">
        <v>207502.07</v>
      </c>
      <c r="I103">
        <v>158348</v>
      </c>
      <c r="J103">
        <v>1440.26</v>
      </c>
      <c r="K103">
        <v>964559.54</v>
      </c>
      <c r="L103">
        <v>176</v>
      </c>
      <c r="M103">
        <v>0</v>
      </c>
      <c r="N103">
        <v>76.31</v>
      </c>
    </row>
    <row r="104" spans="1:14" hidden="1" x14ac:dyDescent="0.25">
      <c r="A104">
        <v>1132111</v>
      </c>
      <c r="B104" t="s">
        <v>27</v>
      </c>
      <c r="C104">
        <v>1</v>
      </c>
      <c r="D104">
        <v>1</v>
      </c>
      <c r="E104">
        <v>1</v>
      </c>
      <c r="F104">
        <v>40</v>
      </c>
      <c r="G104">
        <v>4355.88</v>
      </c>
      <c r="H104">
        <v>1066.71</v>
      </c>
      <c r="I104">
        <v>5423</v>
      </c>
      <c r="J104">
        <v>0</v>
      </c>
      <c r="K104">
        <v>-0.40999999999985398</v>
      </c>
      <c r="L104">
        <v>0</v>
      </c>
      <c r="M104">
        <v>100</v>
      </c>
      <c r="N104">
        <v>508.39</v>
      </c>
    </row>
    <row r="105" spans="1:14" hidden="1" x14ac:dyDescent="0.25">
      <c r="A105">
        <v>1132111</v>
      </c>
      <c r="B105" t="s">
        <v>25</v>
      </c>
      <c r="C105">
        <v>1</v>
      </c>
      <c r="D105">
        <v>1</v>
      </c>
      <c r="E105">
        <v>1</v>
      </c>
      <c r="F105">
        <v>43</v>
      </c>
      <c r="G105">
        <v>666.06</v>
      </c>
      <c r="H105">
        <v>474.72</v>
      </c>
      <c r="I105">
        <v>0</v>
      </c>
      <c r="J105">
        <v>0</v>
      </c>
      <c r="K105">
        <v>1140.78</v>
      </c>
      <c r="L105">
        <v>0</v>
      </c>
      <c r="M105">
        <v>100</v>
      </c>
      <c r="N105">
        <v>0</v>
      </c>
    </row>
    <row r="106" spans="1:14" hidden="1" x14ac:dyDescent="0.25">
      <c r="A106">
        <v>1132111</v>
      </c>
      <c r="B106" t="s">
        <v>19</v>
      </c>
      <c r="C106">
        <v>16</v>
      </c>
      <c r="D106">
        <v>14</v>
      </c>
      <c r="E106">
        <v>14</v>
      </c>
      <c r="F106">
        <v>4077</v>
      </c>
      <c r="G106">
        <v>55418.95</v>
      </c>
      <c r="H106">
        <v>44860.75</v>
      </c>
      <c r="I106">
        <v>62207</v>
      </c>
      <c r="J106">
        <v>0</v>
      </c>
      <c r="K106">
        <v>38072.699999999997</v>
      </c>
      <c r="L106">
        <v>2</v>
      </c>
      <c r="M106">
        <v>100</v>
      </c>
      <c r="N106">
        <v>138.66999999999999</v>
      </c>
    </row>
    <row r="107" spans="1:14" hidden="1" x14ac:dyDescent="0.25">
      <c r="A107">
        <v>1132111</v>
      </c>
      <c r="B107" t="s">
        <v>20</v>
      </c>
      <c r="C107">
        <v>410</v>
      </c>
      <c r="D107">
        <v>409</v>
      </c>
      <c r="E107">
        <v>0</v>
      </c>
      <c r="F107">
        <v>0</v>
      </c>
      <c r="G107">
        <v>24560647.02</v>
      </c>
      <c r="H107">
        <v>0</v>
      </c>
      <c r="I107">
        <v>0</v>
      </c>
      <c r="J107">
        <v>0</v>
      </c>
      <c r="K107">
        <v>24560647.02</v>
      </c>
      <c r="L107">
        <v>1</v>
      </c>
      <c r="M107">
        <v>0</v>
      </c>
      <c r="N107">
        <v>0</v>
      </c>
    </row>
    <row r="108" spans="1:14" hidden="1" x14ac:dyDescent="0.25">
      <c r="A108">
        <v>1132111</v>
      </c>
      <c r="B108" t="s">
        <v>21</v>
      </c>
      <c r="C108">
        <v>7</v>
      </c>
      <c r="D108">
        <v>7</v>
      </c>
      <c r="E108">
        <v>7</v>
      </c>
      <c r="F108">
        <v>294</v>
      </c>
      <c r="G108">
        <v>10960.69</v>
      </c>
      <c r="H108">
        <v>4526.0200000000004</v>
      </c>
      <c r="I108">
        <v>5720</v>
      </c>
      <c r="J108">
        <v>0</v>
      </c>
      <c r="K108">
        <v>9766.7099999999991</v>
      </c>
      <c r="L108">
        <v>0</v>
      </c>
      <c r="M108">
        <v>100</v>
      </c>
      <c r="N108">
        <v>126.38</v>
      </c>
    </row>
    <row r="109" spans="1:14" hidden="1" x14ac:dyDescent="0.25">
      <c r="A109">
        <v>1132111</v>
      </c>
      <c r="B109" t="s">
        <v>22</v>
      </c>
      <c r="C109">
        <v>70</v>
      </c>
      <c r="D109">
        <v>69</v>
      </c>
      <c r="E109">
        <v>68</v>
      </c>
      <c r="F109">
        <v>43900</v>
      </c>
      <c r="G109">
        <v>18268670.949999999</v>
      </c>
      <c r="H109">
        <v>666397.18000000005</v>
      </c>
      <c r="I109">
        <v>50000</v>
      </c>
      <c r="J109">
        <v>0</v>
      </c>
      <c r="K109">
        <v>18885068.129999999</v>
      </c>
      <c r="L109">
        <v>1</v>
      </c>
      <c r="M109">
        <v>0</v>
      </c>
      <c r="N109">
        <v>7.5</v>
      </c>
    </row>
    <row r="110" spans="1:14" hidden="1" x14ac:dyDescent="0.25">
      <c r="A110">
        <v>1132111</v>
      </c>
      <c r="B110" t="s">
        <v>23</v>
      </c>
      <c r="C110">
        <v>20</v>
      </c>
      <c r="D110">
        <v>20</v>
      </c>
      <c r="E110">
        <v>20</v>
      </c>
      <c r="F110">
        <v>2071</v>
      </c>
      <c r="G110">
        <v>4906884.66</v>
      </c>
      <c r="H110">
        <v>66287.39</v>
      </c>
      <c r="I110">
        <v>0</v>
      </c>
      <c r="J110">
        <v>0</v>
      </c>
      <c r="K110">
        <v>4973172.05</v>
      </c>
      <c r="L110">
        <v>0</v>
      </c>
      <c r="M110">
        <v>100</v>
      </c>
      <c r="N110">
        <v>0</v>
      </c>
    </row>
    <row r="111" spans="1:14" hidden="1" x14ac:dyDescent="0.25">
      <c r="A111">
        <v>1132112</v>
      </c>
      <c r="B111" t="s">
        <v>16</v>
      </c>
      <c r="C111">
        <v>1012</v>
      </c>
      <c r="D111">
        <v>1002</v>
      </c>
      <c r="E111">
        <v>1002</v>
      </c>
      <c r="F111">
        <v>10041</v>
      </c>
      <c r="G111">
        <v>9119494.3600000106</v>
      </c>
      <c r="H111">
        <v>166014.35</v>
      </c>
      <c r="I111">
        <v>46376</v>
      </c>
      <c r="J111">
        <v>93165.67</v>
      </c>
      <c r="K111">
        <v>9145967.0400000103</v>
      </c>
      <c r="L111">
        <v>10</v>
      </c>
      <c r="M111">
        <v>100</v>
      </c>
      <c r="N111">
        <v>27.93</v>
      </c>
    </row>
    <row r="112" spans="1:14" hidden="1" x14ac:dyDescent="0.25">
      <c r="A112">
        <v>1132112</v>
      </c>
      <c r="B112" t="s">
        <v>17</v>
      </c>
      <c r="C112">
        <v>4</v>
      </c>
      <c r="D112">
        <v>4</v>
      </c>
      <c r="E112">
        <v>4</v>
      </c>
      <c r="F112">
        <v>76</v>
      </c>
      <c r="G112">
        <v>1929.92</v>
      </c>
      <c r="H112">
        <v>760.84</v>
      </c>
      <c r="I112">
        <v>1150</v>
      </c>
      <c r="J112">
        <v>0</v>
      </c>
      <c r="K112">
        <v>1540.76</v>
      </c>
      <c r="L112">
        <v>0</v>
      </c>
      <c r="M112">
        <v>100</v>
      </c>
      <c r="N112">
        <v>151.15</v>
      </c>
    </row>
    <row r="113" spans="1:14" hidden="1" x14ac:dyDescent="0.25">
      <c r="A113">
        <v>1132112</v>
      </c>
      <c r="B113" t="s">
        <v>18</v>
      </c>
      <c r="C113">
        <v>919</v>
      </c>
      <c r="D113">
        <v>839</v>
      </c>
      <c r="E113">
        <v>839</v>
      </c>
      <c r="F113">
        <v>15262</v>
      </c>
      <c r="G113">
        <v>695859.299999999</v>
      </c>
      <c r="H113">
        <v>148419.53</v>
      </c>
      <c r="I113">
        <v>126303</v>
      </c>
      <c r="J113">
        <v>6059.14</v>
      </c>
      <c r="K113">
        <v>711916.68999999901</v>
      </c>
      <c r="L113">
        <v>80</v>
      </c>
      <c r="M113">
        <v>100</v>
      </c>
      <c r="N113">
        <v>85.1</v>
      </c>
    </row>
    <row r="114" spans="1:14" hidden="1" x14ac:dyDescent="0.25">
      <c r="A114">
        <v>1132112</v>
      </c>
      <c r="B114" t="s">
        <v>25</v>
      </c>
      <c r="C114">
        <v>7</v>
      </c>
      <c r="D114">
        <v>7</v>
      </c>
      <c r="E114">
        <v>7</v>
      </c>
      <c r="F114">
        <v>62</v>
      </c>
      <c r="G114">
        <v>3192.71</v>
      </c>
      <c r="H114">
        <v>1772.98</v>
      </c>
      <c r="I114">
        <v>1492</v>
      </c>
      <c r="J114">
        <v>401.88</v>
      </c>
      <c r="K114">
        <v>3071.81</v>
      </c>
      <c r="L114">
        <v>0</v>
      </c>
      <c r="M114">
        <v>100</v>
      </c>
      <c r="N114">
        <v>84.15</v>
      </c>
    </row>
    <row r="115" spans="1:14" hidden="1" x14ac:dyDescent="0.25">
      <c r="A115">
        <v>1132112</v>
      </c>
      <c r="B115" t="s">
        <v>19</v>
      </c>
      <c r="C115">
        <v>32</v>
      </c>
      <c r="D115">
        <v>29</v>
      </c>
      <c r="E115">
        <v>29</v>
      </c>
      <c r="F115">
        <v>4559</v>
      </c>
      <c r="G115">
        <v>80954.509999999995</v>
      </c>
      <c r="H115">
        <v>51825.01</v>
      </c>
      <c r="I115">
        <v>87638</v>
      </c>
      <c r="J115">
        <v>299.41000000000003</v>
      </c>
      <c r="K115">
        <v>44842.11</v>
      </c>
      <c r="L115">
        <v>3</v>
      </c>
      <c r="M115">
        <v>100</v>
      </c>
      <c r="N115">
        <v>169.1</v>
      </c>
    </row>
    <row r="116" spans="1:14" hidden="1" x14ac:dyDescent="0.25">
      <c r="A116">
        <v>1132112</v>
      </c>
      <c r="B116" t="s">
        <v>20</v>
      </c>
      <c r="C116">
        <v>371</v>
      </c>
      <c r="D116">
        <v>371</v>
      </c>
      <c r="E116">
        <v>0</v>
      </c>
      <c r="F116">
        <v>0</v>
      </c>
      <c r="G116">
        <v>16420310.75</v>
      </c>
      <c r="H116">
        <v>0</v>
      </c>
      <c r="I116">
        <v>0</v>
      </c>
      <c r="J116">
        <v>0</v>
      </c>
      <c r="K116">
        <v>16420310.75</v>
      </c>
      <c r="L116">
        <v>0</v>
      </c>
      <c r="M116">
        <v>0</v>
      </c>
      <c r="N116">
        <v>0</v>
      </c>
    </row>
    <row r="117" spans="1:14" hidden="1" x14ac:dyDescent="0.25">
      <c r="A117">
        <v>1132112</v>
      </c>
      <c r="B117" t="s">
        <v>21</v>
      </c>
      <c r="C117">
        <v>27</v>
      </c>
      <c r="D117">
        <v>21</v>
      </c>
      <c r="E117">
        <v>21</v>
      </c>
      <c r="F117">
        <v>3956</v>
      </c>
      <c r="G117">
        <v>26759.69</v>
      </c>
      <c r="H117">
        <v>51481.84</v>
      </c>
      <c r="I117">
        <v>29439</v>
      </c>
      <c r="J117">
        <v>6162.31</v>
      </c>
      <c r="K117">
        <v>42640.22</v>
      </c>
      <c r="L117">
        <v>6</v>
      </c>
      <c r="M117">
        <v>100</v>
      </c>
      <c r="N117">
        <v>57.18</v>
      </c>
    </row>
    <row r="118" spans="1:14" hidden="1" x14ac:dyDescent="0.25">
      <c r="A118">
        <v>1132112</v>
      </c>
      <c r="B118" t="s">
        <v>22</v>
      </c>
      <c r="C118">
        <v>27</v>
      </c>
      <c r="D118">
        <v>27</v>
      </c>
      <c r="E118">
        <v>27</v>
      </c>
      <c r="F118">
        <v>777</v>
      </c>
      <c r="G118">
        <v>10057631.130000001</v>
      </c>
      <c r="H118">
        <v>128373.96</v>
      </c>
      <c r="I118">
        <v>107736</v>
      </c>
      <c r="J118">
        <v>0</v>
      </c>
      <c r="K118">
        <v>10078269.09</v>
      </c>
      <c r="L118">
        <v>0</v>
      </c>
      <c r="M118">
        <v>100</v>
      </c>
      <c r="N118">
        <v>83.92</v>
      </c>
    </row>
    <row r="119" spans="1:14" hidden="1" x14ac:dyDescent="0.25">
      <c r="A119">
        <v>1132112</v>
      </c>
      <c r="B119" t="s">
        <v>23</v>
      </c>
      <c r="C119">
        <v>13</v>
      </c>
      <c r="D119">
        <v>13</v>
      </c>
      <c r="E119">
        <v>13</v>
      </c>
      <c r="F119">
        <v>512</v>
      </c>
      <c r="G119">
        <v>1343690.86</v>
      </c>
      <c r="H119">
        <v>21711.32</v>
      </c>
      <c r="I119">
        <v>0</v>
      </c>
      <c r="J119">
        <v>0</v>
      </c>
      <c r="K119">
        <v>1365402.18</v>
      </c>
      <c r="L119">
        <v>0</v>
      </c>
      <c r="M119">
        <v>100</v>
      </c>
      <c r="N119">
        <v>0</v>
      </c>
    </row>
    <row r="120" spans="1:14" hidden="1" x14ac:dyDescent="0.25">
      <c r="A120">
        <v>1132112</v>
      </c>
      <c r="B120" t="s">
        <v>24</v>
      </c>
      <c r="C120">
        <v>1</v>
      </c>
      <c r="D120">
        <v>0</v>
      </c>
      <c r="E120">
        <v>0</v>
      </c>
      <c r="F120">
        <v>0</v>
      </c>
      <c r="G120">
        <v>3394.29</v>
      </c>
      <c r="H120">
        <v>0</v>
      </c>
      <c r="I120">
        <v>0</v>
      </c>
      <c r="J120">
        <v>0</v>
      </c>
      <c r="K120">
        <v>3394.29</v>
      </c>
      <c r="L120">
        <v>1</v>
      </c>
      <c r="M120">
        <v>0</v>
      </c>
      <c r="N120">
        <v>0</v>
      </c>
    </row>
    <row r="121" spans="1:14" hidden="1" x14ac:dyDescent="0.25">
      <c r="A121">
        <v>1132113</v>
      </c>
      <c r="B121" t="s">
        <v>16</v>
      </c>
      <c r="C121">
        <v>1046</v>
      </c>
      <c r="D121">
        <v>1045</v>
      </c>
      <c r="E121">
        <v>1045</v>
      </c>
      <c r="F121">
        <v>32546</v>
      </c>
      <c r="G121">
        <v>622795.07999999996</v>
      </c>
      <c r="H121">
        <v>253507.47</v>
      </c>
      <c r="I121">
        <v>34753</v>
      </c>
      <c r="J121">
        <v>235479.65</v>
      </c>
      <c r="K121">
        <v>606069.9</v>
      </c>
      <c r="L121">
        <v>1</v>
      </c>
      <c r="M121">
        <v>100</v>
      </c>
      <c r="N121">
        <v>13.71</v>
      </c>
    </row>
    <row r="122" spans="1:14" hidden="1" x14ac:dyDescent="0.25">
      <c r="A122">
        <v>1132113</v>
      </c>
      <c r="B122" t="s">
        <v>17</v>
      </c>
      <c r="C122">
        <v>4</v>
      </c>
      <c r="D122">
        <v>4</v>
      </c>
      <c r="E122">
        <v>4</v>
      </c>
      <c r="F122">
        <v>76</v>
      </c>
      <c r="G122">
        <v>4607.22</v>
      </c>
      <c r="H122">
        <v>756.65</v>
      </c>
      <c r="I122">
        <v>500</v>
      </c>
      <c r="J122">
        <v>0</v>
      </c>
      <c r="K122">
        <v>4863.87</v>
      </c>
      <c r="L122">
        <v>0</v>
      </c>
      <c r="M122">
        <v>100</v>
      </c>
      <c r="N122">
        <v>66.08</v>
      </c>
    </row>
    <row r="123" spans="1:14" hidden="1" x14ac:dyDescent="0.25">
      <c r="A123">
        <v>1132113</v>
      </c>
      <c r="B123" t="s">
        <v>18</v>
      </c>
      <c r="C123">
        <v>806</v>
      </c>
      <c r="D123">
        <v>705</v>
      </c>
      <c r="E123">
        <v>705</v>
      </c>
      <c r="F123">
        <v>14105</v>
      </c>
      <c r="G123">
        <v>423607.98</v>
      </c>
      <c r="H123">
        <v>123790.91</v>
      </c>
      <c r="I123">
        <v>114232</v>
      </c>
      <c r="J123">
        <v>0</v>
      </c>
      <c r="K123">
        <v>433166.89</v>
      </c>
      <c r="L123">
        <v>101</v>
      </c>
      <c r="M123">
        <v>100</v>
      </c>
      <c r="N123">
        <v>92.28</v>
      </c>
    </row>
    <row r="124" spans="1:14" hidden="1" x14ac:dyDescent="0.25">
      <c r="A124">
        <v>1132113</v>
      </c>
      <c r="B124" t="s">
        <v>27</v>
      </c>
      <c r="C124">
        <v>1</v>
      </c>
      <c r="D124">
        <v>1</v>
      </c>
      <c r="E124">
        <v>1</v>
      </c>
      <c r="F124">
        <v>0</v>
      </c>
      <c r="G124">
        <v>6989.52</v>
      </c>
      <c r="H124">
        <v>238.67</v>
      </c>
      <c r="I124">
        <v>0</v>
      </c>
      <c r="J124">
        <v>0</v>
      </c>
      <c r="K124">
        <v>7228.19</v>
      </c>
      <c r="L124">
        <v>0</v>
      </c>
      <c r="M124">
        <v>100</v>
      </c>
      <c r="N124">
        <v>0</v>
      </c>
    </row>
    <row r="125" spans="1:14" hidden="1" x14ac:dyDescent="0.25">
      <c r="A125">
        <v>1132113</v>
      </c>
      <c r="B125" t="s">
        <v>25</v>
      </c>
      <c r="C125">
        <v>2</v>
      </c>
      <c r="D125">
        <v>2</v>
      </c>
      <c r="E125">
        <v>1</v>
      </c>
      <c r="F125">
        <v>0</v>
      </c>
      <c r="G125">
        <v>1473.27</v>
      </c>
      <c r="H125">
        <v>105</v>
      </c>
      <c r="I125">
        <v>105</v>
      </c>
      <c r="J125">
        <v>0</v>
      </c>
      <c r="K125">
        <v>1473.27</v>
      </c>
      <c r="L125">
        <v>0</v>
      </c>
      <c r="M125">
        <v>0</v>
      </c>
      <c r="N125">
        <v>100</v>
      </c>
    </row>
    <row r="126" spans="1:14" hidden="1" x14ac:dyDescent="0.25">
      <c r="A126">
        <v>1132113</v>
      </c>
      <c r="B126" t="s">
        <v>19</v>
      </c>
      <c r="C126">
        <v>35</v>
      </c>
      <c r="D126">
        <v>31</v>
      </c>
      <c r="E126">
        <v>31</v>
      </c>
      <c r="F126">
        <v>5791</v>
      </c>
      <c r="G126">
        <v>63723.4</v>
      </c>
      <c r="H126">
        <v>62544.68</v>
      </c>
      <c r="I126">
        <v>107752</v>
      </c>
      <c r="J126">
        <v>0</v>
      </c>
      <c r="K126">
        <v>18516.080000000002</v>
      </c>
      <c r="L126">
        <v>4</v>
      </c>
      <c r="M126">
        <v>100</v>
      </c>
      <c r="N126">
        <v>172.28</v>
      </c>
    </row>
    <row r="127" spans="1:14" hidden="1" x14ac:dyDescent="0.25">
      <c r="A127">
        <v>1132113</v>
      </c>
      <c r="B127" t="s">
        <v>20</v>
      </c>
      <c r="C127">
        <v>394</v>
      </c>
      <c r="D127">
        <v>393</v>
      </c>
      <c r="E127">
        <v>0</v>
      </c>
      <c r="F127">
        <v>0</v>
      </c>
      <c r="G127">
        <v>15189649.060000001</v>
      </c>
      <c r="H127">
        <v>0</v>
      </c>
      <c r="I127">
        <v>0</v>
      </c>
      <c r="J127">
        <v>0</v>
      </c>
      <c r="K127">
        <v>15189649.060000001</v>
      </c>
      <c r="L127">
        <v>1</v>
      </c>
      <c r="M127">
        <v>0</v>
      </c>
      <c r="N127">
        <v>0</v>
      </c>
    </row>
    <row r="128" spans="1:14" hidden="1" x14ac:dyDescent="0.25">
      <c r="A128">
        <v>1132113</v>
      </c>
      <c r="B128" t="s">
        <v>29</v>
      </c>
      <c r="C128">
        <v>2</v>
      </c>
      <c r="D128">
        <v>2</v>
      </c>
      <c r="E128">
        <v>2</v>
      </c>
      <c r="F128">
        <v>491</v>
      </c>
      <c r="G128">
        <v>2361.92</v>
      </c>
      <c r="H128">
        <v>5763.05</v>
      </c>
      <c r="I128">
        <v>3500</v>
      </c>
      <c r="J128">
        <v>0</v>
      </c>
      <c r="K128">
        <v>4624.97</v>
      </c>
      <c r="L128">
        <v>0</v>
      </c>
      <c r="M128">
        <v>100</v>
      </c>
      <c r="N128">
        <v>60.73</v>
      </c>
    </row>
    <row r="129" spans="1:14" hidden="1" x14ac:dyDescent="0.25">
      <c r="A129">
        <v>1132113</v>
      </c>
      <c r="B129" t="s">
        <v>21</v>
      </c>
      <c r="C129">
        <v>18</v>
      </c>
      <c r="D129">
        <v>16</v>
      </c>
      <c r="E129">
        <v>16</v>
      </c>
      <c r="F129">
        <v>1183</v>
      </c>
      <c r="G129">
        <v>12594.5</v>
      </c>
      <c r="H129">
        <v>20868.89</v>
      </c>
      <c r="I129">
        <v>10966</v>
      </c>
      <c r="J129">
        <v>0</v>
      </c>
      <c r="K129">
        <v>22497.39</v>
      </c>
      <c r="L129">
        <v>2</v>
      </c>
      <c r="M129">
        <v>100</v>
      </c>
      <c r="N129">
        <v>52.55</v>
      </c>
    </row>
    <row r="130" spans="1:14" hidden="1" x14ac:dyDescent="0.25">
      <c r="A130">
        <v>1132113</v>
      </c>
      <c r="B130" t="s">
        <v>22</v>
      </c>
      <c r="C130">
        <v>18</v>
      </c>
      <c r="D130">
        <v>18</v>
      </c>
      <c r="E130">
        <v>18</v>
      </c>
      <c r="F130">
        <v>5800</v>
      </c>
      <c r="G130">
        <v>2764625.86</v>
      </c>
      <c r="H130">
        <v>125550</v>
      </c>
      <c r="I130">
        <v>0</v>
      </c>
      <c r="J130">
        <v>0</v>
      </c>
      <c r="K130">
        <v>2890175.86</v>
      </c>
      <c r="L130">
        <v>0</v>
      </c>
      <c r="M130">
        <v>100</v>
      </c>
      <c r="N130">
        <v>0</v>
      </c>
    </row>
    <row r="131" spans="1:14" hidden="1" x14ac:dyDescent="0.25">
      <c r="A131">
        <v>1132113</v>
      </c>
      <c r="B131" t="s">
        <v>23</v>
      </c>
      <c r="C131">
        <v>15</v>
      </c>
      <c r="D131">
        <v>15</v>
      </c>
      <c r="E131">
        <v>15</v>
      </c>
      <c r="F131">
        <v>1013</v>
      </c>
      <c r="G131">
        <v>884037.25</v>
      </c>
      <c r="H131">
        <v>18635.560000000001</v>
      </c>
      <c r="I131">
        <v>0</v>
      </c>
      <c r="J131">
        <v>0</v>
      </c>
      <c r="K131">
        <v>902672.81</v>
      </c>
      <c r="L131">
        <v>0</v>
      </c>
      <c r="M131">
        <v>100</v>
      </c>
      <c r="N131">
        <v>0</v>
      </c>
    </row>
    <row r="132" spans="1:14" hidden="1" x14ac:dyDescent="0.25">
      <c r="A132">
        <v>1132113</v>
      </c>
      <c r="B132" t="s">
        <v>24</v>
      </c>
      <c r="C132">
        <v>19</v>
      </c>
      <c r="D132">
        <v>0</v>
      </c>
      <c r="E132">
        <v>0</v>
      </c>
      <c r="F132">
        <v>0</v>
      </c>
      <c r="G132">
        <v>-487048.95</v>
      </c>
      <c r="H132">
        <v>0</v>
      </c>
      <c r="I132">
        <v>0</v>
      </c>
      <c r="J132">
        <v>0</v>
      </c>
      <c r="K132">
        <v>-487048.95</v>
      </c>
      <c r="L132">
        <v>19</v>
      </c>
      <c r="M132">
        <v>0</v>
      </c>
      <c r="N132">
        <v>0</v>
      </c>
    </row>
    <row r="133" spans="1:14" hidden="1" x14ac:dyDescent="0.25">
      <c r="A133">
        <v>1132114</v>
      </c>
      <c r="B133" t="s">
        <v>18</v>
      </c>
      <c r="C133">
        <v>1</v>
      </c>
      <c r="D133">
        <v>0</v>
      </c>
      <c r="E133">
        <v>0</v>
      </c>
      <c r="F133">
        <v>0</v>
      </c>
      <c r="G133">
        <v>-1</v>
      </c>
      <c r="H133">
        <v>0</v>
      </c>
      <c r="I133">
        <v>0</v>
      </c>
      <c r="J133">
        <v>0</v>
      </c>
      <c r="K133">
        <v>-1</v>
      </c>
      <c r="L133">
        <v>1</v>
      </c>
      <c r="M133">
        <v>0</v>
      </c>
      <c r="N133">
        <v>0</v>
      </c>
    </row>
    <row r="134" spans="1:14" hidden="1" x14ac:dyDescent="0.25">
      <c r="A134">
        <v>1132114</v>
      </c>
      <c r="B134" t="s">
        <v>20</v>
      </c>
      <c r="C134">
        <v>1</v>
      </c>
      <c r="D134">
        <v>1</v>
      </c>
      <c r="E134">
        <v>0</v>
      </c>
      <c r="F134">
        <v>0</v>
      </c>
      <c r="G134">
        <v>2161.46</v>
      </c>
      <c r="H134">
        <v>0</v>
      </c>
      <c r="I134">
        <v>0</v>
      </c>
      <c r="J134">
        <v>0</v>
      </c>
      <c r="K134">
        <v>2161.46</v>
      </c>
      <c r="L134">
        <v>0</v>
      </c>
      <c r="M134">
        <v>0</v>
      </c>
      <c r="N134">
        <v>0</v>
      </c>
    </row>
    <row r="135" spans="1:14" hidden="1" x14ac:dyDescent="0.25">
      <c r="A135">
        <v>1132115</v>
      </c>
      <c r="B135" t="s">
        <v>16</v>
      </c>
      <c r="C135">
        <v>81</v>
      </c>
      <c r="D135">
        <v>81</v>
      </c>
      <c r="E135">
        <v>81</v>
      </c>
      <c r="F135">
        <v>2419</v>
      </c>
      <c r="G135">
        <v>477351.52</v>
      </c>
      <c r="H135">
        <v>22240.86</v>
      </c>
      <c r="I135">
        <v>5400</v>
      </c>
      <c r="J135">
        <v>18111.95</v>
      </c>
      <c r="K135">
        <v>476080.43</v>
      </c>
      <c r="L135">
        <v>0</v>
      </c>
      <c r="M135">
        <v>100</v>
      </c>
      <c r="N135">
        <v>24.28</v>
      </c>
    </row>
    <row r="136" spans="1:14" hidden="1" x14ac:dyDescent="0.25">
      <c r="A136">
        <v>1132115</v>
      </c>
      <c r="B136" t="s">
        <v>17</v>
      </c>
      <c r="C136">
        <v>4</v>
      </c>
      <c r="D136">
        <v>4</v>
      </c>
      <c r="E136">
        <v>4</v>
      </c>
      <c r="F136">
        <v>135</v>
      </c>
      <c r="G136">
        <v>203.64</v>
      </c>
      <c r="H136">
        <v>963.45</v>
      </c>
      <c r="I136">
        <v>864</v>
      </c>
      <c r="J136">
        <v>0</v>
      </c>
      <c r="K136">
        <v>303.08999999999997</v>
      </c>
      <c r="L136">
        <v>0</v>
      </c>
      <c r="M136">
        <v>100</v>
      </c>
      <c r="N136">
        <v>89.68</v>
      </c>
    </row>
    <row r="137" spans="1:14" hidden="1" x14ac:dyDescent="0.25">
      <c r="A137">
        <v>1132115</v>
      </c>
      <c r="B137" t="s">
        <v>18</v>
      </c>
      <c r="C137">
        <v>128</v>
      </c>
      <c r="D137">
        <v>121</v>
      </c>
      <c r="E137">
        <v>120</v>
      </c>
      <c r="F137">
        <v>2811</v>
      </c>
      <c r="G137">
        <v>69618.95</v>
      </c>
      <c r="H137">
        <v>24606.959999999999</v>
      </c>
      <c r="I137">
        <v>13114</v>
      </c>
      <c r="J137">
        <v>128.88</v>
      </c>
      <c r="K137">
        <v>80983.03</v>
      </c>
      <c r="L137">
        <v>7</v>
      </c>
      <c r="M137">
        <v>0</v>
      </c>
      <c r="N137">
        <v>53.29</v>
      </c>
    </row>
    <row r="138" spans="1:14" hidden="1" x14ac:dyDescent="0.25">
      <c r="A138">
        <v>1132115</v>
      </c>
      <c r="B138" t="s">
        <v>19</v>
      </c>
      <c r="C138">
        <v>4</v>
      </c>
      <c r="D138">
        <v>3</v>
      </c>
      <c r="E138">
        <v>3</v>
      </c>
      <c r="F138">
        <v>24</v>
      </c>
      <c r="G138">
        <v>-0.18</v>
      </c>
      <c r="H138">
        <v>535.45000000000005</v>
      </c>
      <c r="I138">
        <v>540</v>
      </c>
      <c r="J138">
        <v>0</v>
      </c>
      <c r="K138">
        <v>-4.7299999999999001</v>
      </c>
      <c r="L138">
        <v>1</v>
      </c>
      <c r="M138">
        <v>100</v>
      </c>
      <c r="N138">
        <v>100.85</v>
      </c>
    </row>
    <row r="139" spans="1:14" hidden="1" x14ac:dyDescent="0.25">
      <c r="A139">
        <v>1132115</v>
      </c>
      <c r="B139" t="s">
        <v>20</v>
      </c>
      <c r="C139">
        <v>3</v>
      </c>
      <c r="D139">
        <v>3</v>
      </c>
      <c r="E139">
        <v>0</v>
      </c>
      <c r="F139">
        <v>0</v>
      </c>
      <c r="G139">
        <v>-5714</v>
      </c>
      <c r="H139">
        <v>0</v>
      </c>
      <c r="I139">
        <v>0</v>
      </c>
      <c r="J139">
        <v>0</v>
      </c>
      <c r="K139">
        <v>-5714</v>
      </c>
      <c r="L139">
        <v>0</v>
      </c>
      <c r="M139">
        <v>0</v>
      </c>
      <c r="N139">
        <v>0</v>
      </c>
    </row>
    <row r="140" spans="1:14" hidden="1" x14ac:dyDescent="0.25">
      <c r="A140">
        <v>1132115</v>
      </c>
      <c r="B140" t="s">
        <v>21</v>
      </c>
      <c r="C140">
        <v>3</v>
      </c>
      <c r="D140">
        <v>1</v>
      </c>
      <c r="E140">
        <v>1</v>
      </c>
      <c r="F140">
        <v>51</v>
      </c>
      <c r="G140">
        <v>3574.33</v>
      </c>
      <c r="H140">
        <v>469.83</v>
      </c>
      <c r="I140">
        <v>926</v>
      </c>
      <c r="J140">
        <v>0</v>
      </c>
      <c r="K140">
        <v>3118.16</v>
      </c>
      <c r="L140">
        <v>2</v>
      </c>
      <c r="M140">
        <v>100</v>
      </c>
      <c r="N140">
        <v>197.09</v>
      </c>
    </row>
    <row r="141" spans="1:14" hidden="1" x14ac:dyDescent="0.25">
      <c r="A141">
        <v>1132115</v>
      </c>
      <c r="B141" t="s">
        <v>22</v>
      </c>
      <c r="C141">
        <v>2</v>
      </c>
      <c r="D141">
        <v>2</v>
      </c>
      <c r="E141">
        <v>1</v>
      </c>
      <c r="F141">
        <v>7</v>
      </c>
      <c r="G141">
        <v>4724.55</v>
      </c>
      <c r="H141">
        <v>587.48</v>
      </c>
      <c r="I141">
        <v>0</v>
      </c>
      <c r="J141">
        <v>0</v>
      </c>
      <c r="K141">
        <v>5312.03</v>
      </c>
      <c r="L141">
        <v>0</v>
      </c>
      <c r="M141">
        <v>0</v>
      </c>
      <c r="N141">
        <v>0</v>
      </c>
    </row>
    <row r="142" spans="1:14" hidden="1" x14ac:dyDescent="0.25">
      <c r="A142">
        <v>1132115</v>
      </c>
      <c r="B142" t="s">
        <v>23</v>
      </c>
      <c r="C142">
        <v>3</v>
      </c>
      <c r="D142">
        <v>3</v>
      </c>
      <c r="E142">
        <v>3</v>
      </c>
      <c r="F142">
        <v>243</v>
      </c>
      <c r="G142">
        <v>12914.74</v>
      </c>
      <c r="H142">
        <v>2578.4299999999998</v>
      </c>
      <c r="I142">
        <v>0</v>
      </c>
      <c r="J142">
        <v>0</v>
      </c>
      <c r="K142">
        <v>15493.17</v>
      </c>
      <c r="L142">
        <v>0</v>
      </c>
      <c r="M142">
        <v>100</v>
      </c>
      <c r="N142">
        <v>0</v>
      </c>
    </row>
    <row r="143" spans="1:14" hidden="1" x14ac:dyDescent="0.25">
      <c r="A143">
        <v>1132116</v>
      </c>
      <c r="B143" t="s">
        <v>32</v>
      </c>
      <c r="C143">
        <v>1</v>
      </c>
      <c r="D143">
        <v>0</v>
      </c>
      <c r="E143">
        <v>0</v>
      </c>
      <c r="F143">
        <v>0</v>
      </c>
      <c r="G143">
        <v>-8109158.0099999998</v>
      </c>
      <c r="H143">
        <v>0</v>
      </c>
      <c r="I143">
        <v>0</v>
      </c>
      <c r="J143">
        <v>0</v>
      </c>
      <c r="K143">
        <v>-8109158.0099999998</v>
      </c>
      <c r="L143">
        <v>1</v>
      </c>
      <c r="M143">
        <v>0</v>
      </c>
      <c r="N143">
        <v>0</v>
      </c>
    </row>
    <row r="144" spans="1:14" hidden="1" x14ac:dyDescent="0.25">
      <c r="A144">
        <v>1132116</v>
      </c>
      <c r="B144" t="s">
        <v>16</v>
      </c>
      <c r="C144">
        <v>646</v>
      </c>
      <c r="D144">
        <v>644</v>
      </c>
      <c r="E144">
        <v>644</v>
      </c>
      <c r="F144">
        <v>15141</v>
      </c>
      <c r="G144">
        <v>6249377.0700000003</v>
      </c>
      <c r="H144">
        <v>158560.4</v>
      </c>
      <c r="I144">
        <v>43100</v>
      </c>
      <c r="J144">
        <v>83997.61</v>
      </c>
      <c r="K144">
        <v>6280839.8600000003</v>
      </c>
      <c r="L144">
        <v>2</v>
      </c>
      <c r="M144">
        <v>100</v>
      </c>
      <c r="N144">
        <v>27.18</v>
      </c>
    </row>
    <row r="145" spans="1:14" hidden="1" x14ac:dyDescent="0.25">
      <c r="A145">
        <v>1132116</v>
      </c>
      <c r="B145" t="s">
        <v>17</v>
      </c>
      <c r="C145">
        <v>11</v>
      </c>
      <c r="D145">
        <v>11</v>
      </c>
      <c r="E145">
        <v>11</v>
      </c>
      <c r="F145">
        <v>288</v>
      </c>
      <c r="G145">
        <v>15599.6</v>
      </c>
      <c r="H145">
        <v>3739.76</v>
      </c>
      <c r="I145">
        <v>957</v>
      </c>
      <c r="J145">
        <v>545.69000000000005</v>
      </c>
      <c r="K145">
        <v>17836.669999999998</v>
      </c>
      <c r="L145">
        <v>0</v>
      </c>
      <c r="M145">
        <v>100</v>
      </c>
      <c r="N145">
        <v>25.59</v>
      </c>
    </row>
    <row r="146" spans="1:14" hidden="1" x14ac:dyDescent="0.25">
      <c r="A146">
        <v>1132116</v>
      </c>
      <c r="B146" t="s">
        <v>18</v>
      </c>
      <c r="C146">
        <v>1206</v>
      </c>
      <c r="D146">
        <v>1093</v>
      </c>
      <c r="E146">
        <v>1093</v>
      </c>
      <c r="F146">
        <v>28145</v>
      </c>
      <c r="G146">
        <v>1075503.5</v>
      </c>
      <c r="H146">
        <v>229110.48</v>
      </c>
      <c r="I146">
        <v>206263</v>
      </c>
      <c r="J146">
        <v>3166.02</v>
      </c>
      <c r="K146">
        <v>1095184.96</v>
      </c>
      <c r="L146">
        <v>113</v>
      </c>
      <c r="M146">
        <v>100</v>
      </c>
      <c r="N146">
        <v>90.03</v>
      </c>
    </row>
    <row r="147" spans="1:14" hidden="1" x14ac:dyDescent="0.25">
      <c r="A147">
        <v>1132116</v>
      </c>
      <c r="B147" t="s">
        <v>25</v>
      </c>
      <c r="C147">
        <v>1</v>
      </c>
      <c r="D147">
        <v>1</v>
      </c>
      <c r="E147">
        <v>1</v>
      </c>
      <c r="F147">
        <v>7</v>
      </c>
      <c r="G147">
        <v>560.70000000000005</v>
      </c>
      <c r="H147">
        <v>194.8</v>
      </c>
      <c r="I147">
        <v>0</v>
      </c>
      <c r="J147">
        <v>0</v>
      </c>
      <c r="K147">
        <v>755.5</v>
      </c>
      <c r="L147">
        <v>0</v>
      </c>
      <c r="M147">
        <v>100</v>
      </c>
      <c r="N147">
        <v>0</v>
      </c>
    </row>
    <row r="148" spans="1:14" hidden="1" x14ac:dyDescent="0.25">
      <c r="A148">
        <v>1132116</v>
      </c>
      <c r="B148" t="s">
        <v>19</v>
      </c>
      <c r="C148">
        <v>53</v>
      </c>
      <c r="D148">
        <v>43</v>
      </c>
      <c r="E148">
        <v>43</v>
      </c>
      <c r="F148">
        <v>9166</v>
      </c>
      <c r="G148">
        <v>101503.41</v>
      </c>
      <c r="H148">
        <v>100189.35</v>
      </c>
      <c r="I148">
        <v>167099</v>
      </c>
      <c r="J148">
        <v>1036.1500000000001</v>
      </c>
      <c r="K148">
        <v>33557.61</v>
      </c>
      <c r="L148">
        <v>10</v>
      </c>
      <c r="M148">
        <v>100</v>
      </c>
      <c r="N148">
        <v>166.78</v>
      </c>
    </row>
    <row r="149" spans="1:14" hidden="1" x14ac:dyDescent="0.25">
      <c r="A149">
        <v>1132116</v>
      </c>
      <c r="B149" t="s">
        <v>20</v>
      </c>
      <c r="C149">
        <v>566</v>
      </c>
      <c r="D149">
        <v>566</v>
      </c>
      <c r="E149">
        <v>0</v>
      </c>
      <c r="F149">
        <v>0</v>
      </c>
      <c r="G149">
        <v>30818754.699999999</v>
      </c>
      <c r="H149">
        <v>0</v>
      </c>
      <c r="I149">
        <v>0</v>
      </c>
      <c r="J149">
        <v>0</v>
      </c>
      <c r="K149">
        <v>30818754.699999999</v>
      </c>
      <c r="L149">
        <v>0</v>
      </c>
      <c r="M149">
        <v>0</v>
      </c>
      <c r="N149">
        <v>0</v>
      </c>
    </row>
    <row r="150" spans="1:14" hidden="1" x14ac:dyDescent="0.25">
      <c r="A150">
        <v>1132116</v>
      </c>
      <c r="B150" t="s">
        <v>21</v>
      </c>
      <c r="C150">
        <v>16</v>
      </c>
      <c r="D150">
        <v>13</v>
      </c>
      <c r="E150">
        <v>13</v>
      </c>
      <c r="F150">
        <v>1890</v>
      </c>
      <c r="G150">
        <v>8066.99</v>
      </c>
      <c r="H150">
        <v>23654.67</v>
      </c>
      <c r="I150">
        <v>3366</v>
      </c>
      <c r="J150">
        <v>0</v>
      </c>
      <c r="K150">
        <v>28355.66</v>
      </c>
      <c r="L150">
        <v>3</v>
      </c>
      <c r="M150">
        <v>100</v>
      </c>
      <c r="N150">
        <v>14.23</v>
      </c>
    </row>
    <row r="151" spans="1:14" hidden="1" x14ac:dyDescent="0.25">
      <c r="A151">
        <v>1132116</v>
      </c>
      <c r="B151" t="s">
        <v>22</v>
      </c>
      <c r="C151">
        <v>30</v>
      </c>
      <c r="D151">
        <v>30</v>
      </c>
      <c r="E151">
        <v>30</v>
      </c>
      <c r="F151">
        <v>18735</v>
      </c>
      <c r="G151">
        <v>3243162.91</v>
      </c>
      <c r="H151">
        <v>232721.92000000001</v>
      </c>
      <c r="I151">
        <v>153757</v>
      </c>
      <c r="J151">
        <v>0</v>
      </c>
      <c r="K151">
        <v>3322127.83</v>
      </c>
      <c r="L151">
        <v>0</v>
      </c>
      <c r="M151">
        <v>100</v>
      </c>
      <c r="N151">
        <v>66.069999999999993</v>
      </c>
    </row>
    <row r="152" spans="1:14" hidden="1" x14ac:dyDescent="0.25">
      <c r="A152">
        <v>1132116</v>
      </c>
      <c r="B152" t="s">
        <v>23</v>
      </c>
      <c r="C152">
        <v>15</v>
      </c>
      <c r="D152">
        <v>12</v>
      </c>
      <c r="E152">
        <v>12</v>
      </c>
      <c r="F152">
        <v>1873</v>
      </c>
      <c r="G152">
        <v>470348.5</v>
      </c>
      <c r="H152">
        <v>20767.03</v>
      </c>
      <c r="I152">
        <v>50000</v>
      </c>
      <c r="J152">
        <v>0</v>
      </c>
      <c r="K152">
        <v>441115.53</v>
      </c>
      <c r="L152">
        <v>3</v>
      </c>
      <c r="M152">
        <v>100</v>
      </c>
      <c r="N152">
        <v>240.77</v>
      </c>
    </row>
    <row r="153" spans="1:14" hidden="1" x14ac:dyDescent="0.25">
      <c r="A153">
        <v>1132116</v>
      </c>
      <c r="B153" t="s">
        <v>24</v>
      </c>
      <c r="C153">
        <v>4</v>
      </c>
      <c r="D153">
        <v>0</v>
      </c>
      <c r="E153">
        <v>0</v>
      </c>
      <c r="F153">
        <v>0</v>
      </c>
      <c r="G153">
        <v>90786.35</v>
      </c>
      <c r="H153">
        <v>0</v>
      </c>
      <c r="I153">
        <v>0</v>
      </c>
      <c r="J153">
        <v>0</v>
      </c>
      <c r="K153">
        <v>90786.35</v>
      </c>
      <c r="L153">
        <v>4</v>
      </c>
      <c r="M153">
        <v>0</v>
      </c>
      <c r="N153">
        <v>0</v>
      </c>
    </row>
    <row r="154" spans="1:14" hidden="1" x14ac:dyDescent="0.25">
      <c r="A154">
        <v>1132117</v>
      </c>
      <c r="B154" t="s">
        <v>16</v>
      </c>
      <c r="C154">
        <v>565</v>
      </c>
      <c r="D154">
        <v>565</v>
      </c>
      <c r="E154">
        <v>565</v>
      </c>
      <c r="F154">
        <v>10578</v>
      </c>
      <c r="G154">
        <v>1821010.88</v>
      </c>
      <c r="H154">
        <v>102732.57</v>
      </c>
      <c r="I154">
        <v>24753</v>
      </c>
      <c r="J154">
        <v>73136.2</v>
      </c>
      <c r="K154">
        <v>1825854.25</v>
      </c>
      <c r="L154">
        <v>0</v>
      </c>
      <c r="M154">
        <v>100</v>
      </c>
      <c r="N154">
        <v>24.09</v>
      </c>
    </row>
    <row r="155" spans="1:14" hidden="1" x14ac:dyDescent="0.25">
      <c r="A155">
        <v>1132117</v>
      </c>
      <c r="B155" t="s">
        <v>17</v>
      </c>
      <c r="C155">
        <v>7</v>
      </c>
      <c r="D155">
        <v>6</v>
      </c>
      <c r="E155">
        <v>6</v>
      </c>
      <c r="F155">
        <v>69</v>
      </c>
      <c r="G155">
        <v>6602.76</v>
      </c>
      <c r="H155">
        <v>1028.82</v>
      </c>
      <c r="I155">
        <v>958</v>
      </c>
      <c r="J155">
        <v>0</v>
      </c>
      <c r="K155">
        <v>6673.58</v>
      </c>
      <c r="L155">
        <v>1</v>
      </c>
      <c r="M155">
        <v>100</v>
      </c>
      <c r="N155">
        <v>93.12</v>
      </c>
    </row>
    <row r="156" spans="1:14" hidden="1" x14ac:dyDescent="0.25">
      <c r="A156">
        <v>1132117</v>
      </c>
      <c r="B156" t="s">
        <v>18</v>
      </c>
      <c r="C156">
        <v>1057</v>
      </c>
      <c r="D156">
        <v>988</v>
      </c>
      <c r="E156">
        <v>988</v>
      </c>
      <c r="F156">
        <v>17497</v>
      </c>
      <c r="G156">
        <v>510369.66999999899</v>
      </c>
      <c r="H156">
        <v>173451.24</v>
      </c>
      <c r="I156">
        <v>191307</v>
      </c>
      <c r="J156">
        <v>81.78</v>
      </c>
      <c r="K156">
        <v>492432.12999999902</v>
      </c>
      <c r="L156">
        <v>69</v>
      </c>
      <c r="M156">
        <v>100</v>
      </c>
      <c r="N156">
        <v>110.29</v>
      </c>
    </row>
    <row r="157" spans="1:14" hidden="1" x14ac:dyDescent="0.25">
      <c r="A157">
        <v>1132117</v>
      </c>
      <c r="B157" t="s">
        <v>25</v>
      </c>
      <c r="C157">
        <v>1</v>
      </c>
      <c r="D157">
        <v>1</v>
      </c>
      <c r="E157">
        <v>1</v>
      </c>
      <c r="F157">
        <v>0</v>
      </c>
      <c r="G157">
        <v>-0.17</v>
      </c>
      <c r="H157">
        <v>121.21</v>
      </c>
      <c r="I157">
        <v>0</v>
      </c>
      <c r="J157">
        <v>0</v>
      </c>
      <c r="K157">
        <v>121.04</v>
      </c>
      <c r="L157">
        <v>0</v>
      </c>
      <c r="M157">
        <v>100</v>
      </c>
      <c r="N157">
        <v>0</v>
      </c>
    </row>
    <row r="158" spans="1:14" hidden="1" x14ac:dyDescent="0.25">
      <c r="A158">
        <v>1132117</v>
      </c>
      <c r="B158" t="s">
        <v>19</v>
      </c>
      <c r="C158">
        <v>32</v>
      </c>
      <c r="D158">
        <v>26</v>
      </c>
      <c r="E158">
        <v>26</v>
      </c>
      <c r="F158">
        <v>3036</v>
      </c>
      <c r="G158">
        <v>20692.29</v>
      </c>
      <c r="H158">
        <v>34273.72</v>
      </c>
      <c r="I158">
        <v>33237</v>
      </c>
      <c r="J158">
        <v>0</v>
      </c>
      <c r="K158">
        <v>21729.01</v>
      </c>
      <c r="L158">
        <v>6</v>
      </c>
      <c r="M158">
        <v>100</v>
      </c>
      <c r="N158">
        <v>96.98</v>
      </c>
    </row>
    <row r="159" spans="1:14" hidden="1" x14ac:dyDescent="0.25">
      <c r="A159">
        <v>1132117</v>
      </c>
      <c r="B159" t="s">
        <v>20</v>
      </c>
      <c r="C159">
        <v>161</v>
      </c>
      <c r="D159">
        <v>161</v>
      </c>
      <c r="E159">
        <v>0</v>
      </c>
      <c r="F159">
        <v>0</v>
      </c>
      <c r="G159">
        <v>3918139.29</v>
      </c>
      <c r="H159">
        <v>0</v>
      </c>
      <c r="I159">
        <v>0</v>
      </c>
      <c r="J159">
        <v>0</v>
      </c>
      <c r="K159">
        <v>3918139.29</v>
      </c>
      <c r="L159">
        <v>0</v>
      </c>
      <c r="M159">
        <v>0</v>
      </c>
      <c r="N159">
        <v>0</v>
      </c>
    </row>
    <row r="160" spans="1:14" hidden="1" x14ac:dyDescent="0.25">
      <c r="A160">
        <v>1132117</v>
      </c>
      <c r="B160" t="s">
        <v>21</v>
      </c>
      <c r="C160">
        <v>5</v>
      </c>
      <c r="D160">
        <v>3</v>
      </c>
      <c r="E160">
        <v>3</v>
      </c>
      <c r="F160">
        <v>1574</v>
      </c>
      <c r="G160">
        <v>9222.15</v>
      </c>
      <c r="H160">
        <v>14058.28</v>
      </c>
      <c r="I160">
        <v>12478</v>
      </c>
      <c r="J160">
        <v>0</v>
      </c>
      <c r="K160">
        <v>10802.43</v>
      </c>
      <c r="L160">
        <v>2</v>
      </c>
      <c r="M160">
        <v>100</v>
      </c>
      <c r="N160">
        <v>88.76</v>
      </c>
    </row>
    <row r="161" spans="1:14" hidden="1" x14ac:dyDescent="0.25">
      <c r="A161">
        <v>1132117</v>
      </c>
      <c r="B161" t="s">
        <v>22</v>
      </c>
      <c r="C161">
        <v>36</v>
      </c>
      <c r="D161">
        <v>36</v>
      </c>
      <c r="E161">
        <v>36</v>
      </c>
      <c r="F161">
        <v>18756</v>
      </c>
      <c r="G161">
        <v>551860.87</v>
      </c>
      <c r="H161">
        <v>173362.74</v>
      </c>
      <c r="I161">
        <v>1363</v>
      </c>
      <c r="J161">
        <v>0</v>
      </c>
      <c r="K161">
        <v>723860.61</v>
      </c>
      <c r="L161">
        <v>0</v>
      </c>
      <c r="M161">
        <v>100</v>
      </c>
      <c r="N161">
        <v>0.79</v>
      </c>
    </row>
    <row r="162" spans="1:14" hidden="1" x14ac:dyDescent="0.25">
      <c r="A162">
        <v>1132117</v>
      </c>
      <c r="B162" t="s">
        <v>23</v>
      </c>
      <c r="C162">
        <v>10</v>
      </c>
      <c r="D162">
        <v>10</v>
      </c>
      <c r="E162">
        <v>10</v>
      </c>
      <c r="F162">
        <v>1853</v>
      </c>
      <c r="G162">
        <v>109697.58</v>
      </c>
      <c r="H162">
        <v>18674.23</v>
      </c>
      <c r="I162">
        <v>0</v>
      </c>
      <c r="J162">
        <v>0</v>
      </c>
      <c r="K162">
        <v>128371.81</v>
      </c>
      <c r="L162">
        <v>0</v>
      </c>
      <c r="M162">
        <v>100</v>
      </c>
      <c r="N162">
        <v>0</v>
      </c>
    </row>
    <row r="163" spans="1:14" hidden="1" x14ac:dyDescent="0.25">
      <c r="A163">
        <v>1132117</v>
      </c>
      <c r="B163" t="s">
        <v>24</v>
      </c>
      <c r="C163">
        <v>1</v>
      </c>
      <c r="D163">
        <v>0</v>
      </c>
      <c r="E163">
        <v>0</v>
      </c>
      <c r="F163">
        <v>0</v>
      </c>
      <c r="G163">
        <v>15831.7</v>
      </c>
      <c r="H163">
        <v>0</v>
      </c>
      <c r="I163">
        <v>0</v>
      </c>
      <c r="J163">
        <v>0</v>
      </c>
      <c r="K163">
        <v>15831.7</v>
      </c>
      <c r="L163">
        <v>1</v>
      </c>
      <c r="M163">
        <v>0</v>
      </c>
      <c r="N163">
        <v>0</v>
      </c>
    </row>
    <row r="164" spans="1:14" hidden="1" x14ac:dyDescent="0.25">
      <c r="A164">
        <v>1132118</v>
      </c>
      <c r="B164" t="s">
        <v>16</v>
      </c>
      <c r="C164">
        <v>1118</v>
      </c>
      <c r="D164">
        <v>1114</v>
      </c>
      <c r="E164">
        <v>1114</v>
      </c>
      <c r="F164">
        <v>24770</v>
      </c>
      <c r="G164">
        <v>3045496.22</v>
      </c>
      <c r="H164">
        <v>213501.38</v>
      </c>
      <c r="I164">
        <v>42137</v>
      </c>
      <c r="J164">
        <v>174501.4</v>
      </c>
      <c r="K164">
        <v>3042359.2</v>
      </c>
      <c r="L164">
        <v>4</v>
      </c>
      <c r="M164">
        <v>100</v>
      </c>
      <c r="N164">
        <v>19.739999999999998</v>
      </c>
    </row>
    <row r="165" spans="1:14" hidden="1" x14ac:dyDescent="0.25">
      <c r="A165">
        <v>1132118</v>
      </c>
      <c r="B165" t="s">
        <v>17</v>
      </c>
      <c r="C165">
        <v>1</v>
      </c>
      <c r="D165">
        <v>0</v>
      </c>
      <c r="E165">
        <v>0</v>
      </c>
      <c r="F165">
        <v>0</v>
      </c>
      <c r="G165">
        <v>0.45</v>
      </c>
      <c r="H165">
        <v>0</v>
      </c>
      <c r="I165">
        <v>0</v>
      </c>
      <c r="J165">
        <v>0</v>
      </c>
      <c r="K165">
        <v>0.45</v>
      </c>
      <c r="L165">
        <v>1</v>
      </c>
      <c r="M165">
        <v>0</v>
      </c>
      <c r="N165">
        <v>0</v>
      </c>
    </row>
    <row r="166" spans="1:14" hidden="1" x14ac:dyDescent="0.25">
      <c r="A166">
        <v>1132118</v>
      </c>
      <c r="B166" t="s">
        <v>18</v>
      </c>
      <c r="C166">
        <v>1015</v>
      </c>
      <c r="D166">
        <v>944</v>
      </c>
      <c r="E166">
        <v>944</v>
      </c>
      <c r="F166">
        <v>17795</v>
      </c>
      <c r="G166">
        <v>453057.48</v>
      </c>
      <c r="H166">
        <v>172995.58</v>
      </c>
      <c r="I166">
        <v>162780</v>
      </c>
      <c r="J166">
        <v>297.02</v>
      </c>
      <c r="K166">
        <v>462976.04</v>
      </c>
      <c r="L166">
        <v>71</v>
      </c>
      <c r="M166">
        <v>100</v>
      </c>
      <c r="N166">
        <v>94.09</v>
      </c>
    </row>
    <row r="167" spans="1:14" hidden="1" x14ac:dyDescent="0.25">
      <c r="A167">
        <v>1132118</v>
      </c>
      <c r="B167" t="s">
        <v>25</v>
      </c>
      <c r="C167">
        <v>1</v>
      </c>
      <c r="D167">
        <v>1</v>
      </c>
      <c r="E167">
        <v>1</v>
      </c>
      <c r="F167">
        <v>1</v>
      </c>
      <c r="G167">
        <v>342.68</v>
      </c>
      <c r="H167">
        <v>132.13999999999999</v>
      </c>
      <c r="I167">
        <v>0</v>
      </c>
      <c r="J167">
        <v>0</v>
      </c>
      <c r="K167">
        <v>474.82</v>
      </c>
      <c r="L167">
        <v>0</v>
      </c>
      <c r="M167">
        <v>100</v>
      </c>
      <c r="N167">
        <v>0</v>
      </c>
    </row>
    <row r="168" spans="1:14" hidden="1" x14ac:dyDescent="0.25">
      <c r="A168">
        <v>1132118</v>
      </c>
      <c r="B168" t="s">
        <v>19</v>
      </c>
      <c r="C168">
        <v>78</v>
      </c>
      <c r="D168">
        <v>72</v>
      </c>
      <c r="E168">
        <v>72</v>
      </c>
      <c r="F168">
        <v>22408</v>
      </c>
      <c r="G168">
        <v>123583.91</v>
      </c>
      <c r="H168">
        <v>236871.91</v>
      </c>
      <c r="I168">
        <v>117268</v>
      </c>
      <c r="J168">
        <v>0</v>
      </c>
      <c r="K168">
        <v>243187.82</v>
      </c>
      <c r="L168">
        <v>6</v>
      </c>
      <c r="M168">
        <v>100</v>
      </c>
      <c r="N168">
        <v>49.51</v>
      </c>
    </row>
    <row r="169" spans="1:14" hidden="1" x14ac:dyDescent="0.25">
      <c r="A169">
        <v>1132118</v>
      </c>
      <c r="B169" t="s">
        <v>20</v>
      </c>
      <c r="C169">
        <v>878</v>
      </c>
      <c r="D169">
        <v>878</v>
      </c>
      <c r="E169">
        <v>0</v>
      </c>
      <c r="F169">
        <v>0</v>
      </c>
      <c r="G169">
        <v>13792433.369999999</v>
      </c>
      <c r="H169">
        <v>0</v>
      </c>
      <c r="I169">
        <v>0</v>
      </c>
      <c r="J169">
        <v>0</v>
      </c>
      <c r="K169">
        <v>13792433.369999999</v>
      </c>
      <c r="L169">
        <v>0</v>
      </c>
      <c r="M169">
        <v>0</v>
      </c>
      <c r="N169">
        <v>0</v>
      </c>
    </row>
    <row r="170" spans="1:14" hidden="1" x14ac:dyDescent="0.25">
      <c r="A170">
        <v>1132118</v>
      </c>
      <c r="B170" t="s">
        <v>29</v>
      </c>
      <c r="C170">
        <v>2</v>
      </c>
      <c r="D170">
        <v>2</v>
      </c>
      <c r="E170">
        <v>2</v>
      </c>
      <c r="F170">
        <v>1247</v>
      </c>
      <c r="G170">
        <v>6534.28</v>
      </c>
      <c r="H170">
        <v>10927.82</v>
      </c>
      <c r="I170">
        <v>10740</v>
      </c>
      <c r="J170">
        <v>0</v>
      </c>
      <c r="K170">
        <v>6722.1</v>
      </c>
      <c r="L170">
        <v>0</v>
      </c>
      <c r="M170">
        <v>100</v>
      </c>
      <c r="N170">
        <v>98.28</v>
      </c>
    </row>
    <row r="171" spans="1:14" hidden="1" x14ac:dyDescent="0.25">
      <c r="A171">
        <v>1132118</v>
      </c>
      <c r="B171" t="s">
        <v>21</v>
      </c>
      <c r="C171">
        <v>15</v>
      </c>
      <c r="D171">
        <v>13</v>
      </c>
      <c r="E171">
        <v>13</v>
      </c>
      <c r="F171">
        <v>1771</v>
      </c>
      <c r="G171">
        <v>94353.79</v>
      </c>
      <c r="H171">
        <v>35764.879999999997</v>
      </c>
      <c r="I171">
        <v>31919</v>
      </c>
      <c r="J171">
        <v>0</v>
      </c>
      <c r="K171">
        <v>98199.67</v>
      </c>
      <c r="L171">
        <v>2</v>
      </c>
      <c r="M171">
        <v>100</v>
      </c>
      <c r="N171">
        <v>89.25</v>
      </c>
    </row>
    <row r="172" spans="1:14" hidden="1" x14ac:dyDescent="0.25">
      <c r="A172">
        <v>1132118</v>
      </c>
      <c r="B172" t="s">
        <v>22</v>
      </c>
      <c r="C172">
        <v>28</v>
      </c>
      <c r="D172">
        <v>28</v>
      </c>
      <c r="E172">
        <v>28</v>
      </c>
      <c r="F172">
        <v>19264</v>
      </c>
      <c r="G172">
        <v>5730234.4299999997</v>
      </c>
      <c r="H172">
        <v>241251.03</v>
      </c>
      <c r="I172">
        <v>150000</v>
      </c>
      <c r="J172">
        <v>28422.89</v>
      </c>
      <c r="K172">
        <v>5793062.5700000003</v>
      </c>
      <c r="L172">
        <v>0</v>
      </c>
      <c r="M172">
        <v>100</v>
      </c>
      <c r="N172">
        <v>62.18</v>
      </c>
    </row>
    <row r="173" spans="1:14" hidden="1" x14ac:dyDescent="0.25">
      <c r="A173">
        <v>1132118</v>
      </c>
      <c r="B173" t="s">
        <v>23</v>
      </c>
      <c r="C173">
        <v>28</v>
      </c>
      <c r="D173">
        <v>26</v>
      </c>
      <c r="E173">
        <v>26</v>
      </c>
      <c r="F173">
        <v>1328</v>
      </c>
      <c r="G173">
        <v>1553150.26</v>
      </c>
      <c r="H173">
        <v>27961.25</v>
      </c>
      <c r="I173">
        <v>5897</v>
      </c>
      <c r="J173">
        <v>0</v>
      </c>
      <c r="K173">
        <v>1575214.51</v>
      </c>
      <c r="L173">
        <v>2</v>
      </c>
      <c r="M173">
        <v>100</v>
      </c>
      <c r="N173">
        <v>21.09</v>
      </c>
    </row>
    <row r="174" spans="1:14" hidden="1" x14ac:dyDescent="0.25">
      <c r="A174">
        <v>1132118</v>
      </c>
      <c r="B174" t="s">
        <v>24</v>
      </c>
      <c r="C174">
        <v>1</v>
      </c>
      <c r="D174">
        <v>0</v>
      </c>
      <c r="E174">
        <v>0</v>
      </c>
      <c r="F174">
        <v>0</v>
      </c>
      <c r="G174">
        <v>-7741.7</v>
      </c>
      <c r="H174">
        <v>0</v>
      </c>
      <c r="I174">
        <v>0</v>
      </c>
      <c r="J174">
        <v>0</v>
      </c>
      <c r="K174">
        <v>-7741.7</v>
      </c>
      <c r="L174">
        <v>1</v>
      </c>
      <c r="M174">
        <v>0</v>
      </c>
      <c r="N174">
        <v>0</v>
      </c>
    </row>
    <row r="175" spans="1:14" hidden="1" x14ac:dyDescent="0.25">
      <c r="A175">
        <v>1132119</v>
      </c>
      <c r="B175" t="s">
        <v>16</v>
      </c>
      <c r="C175">
        <v>670</v>
      </c>
      <c r="D175">
        <v>669</v>
      </c>
      <c r="E175">
        <v>669</v>
      </c>
      <c r="F175">
        <v>19016</v>
      </c>
      <c r="G175">
        <v>1965445.07</v>
      </c>
      <c r="H175">
        <v>162944.39000000001</v>
      </c>
      <c r="I175">
        <v>30975</v>
      </c>
      <c r="J175">
        <v>127617.2</v>
      </c>
      <c r="K175">
        <v>1969797.26</v>
      </c>
      <c r="L175">
        <v>1</v>
      </c>
      <c r="M175">
        <v>100</v>
      </c>
      <c r="N175">
        <v>19.010000000000002</v>
      </c>
    </row>
    <row r="176" spans="1:14" hidden="1" x14ac:dyDescent="0.25">
      <c r="A176">
        <v>1132119</v>
      </c>
      <c r="B176" t="s">
        <v>17</v>
      </c>
      <c r="C176">
        <v>15</v>
      </c>
      <c r="D176">
        <v>15</v>
      </c>
      <c r="E176">
        <v>15</v>
      </c>
      <c r="F176">
        <v>207</v>
      </c>
      <c r="G176">
        <v>17152.43</v>
      </c>
      <c r="H176">
        <v>2653.84</v>
      </c>
      <c r="I176">
        <v>1100</v>
      </c>
      <c r="J176">
        <v>0</v>
      </c>
      <c r="K176">
        <v>18706.27</v>
      </c>
      <c r="L176">
        <v>0</v>
      </c>
      <c r="M176">
        <v>100</v>
      </c>
      <c r="N176">
        <v>41.45</v>
      </c>
    </row>
    <row r="177" spans="1:14" hidden="1" x14ac:dyDescent="0.25">
      <c r="A177">
        <v>1132119</v>
      </c>
      <c r="B177" t="s">
        <v>18</v>
      </c>
      <c r="C177">
        <v>779</v>
      </c>
      <c r="D177">
        <v>738</v>
      </c>
      <c r="E177">
        <v>737</v>
      </c>
      <c r="F177">
        <v>16980</v>
      </c>
      <c r="G177">
        <v>443117.23000000097</v>
      </c>
      <c r="H177">
        <v>142599.57</v>
      </c>
      <c r="I177">
        <v>113909</v>
      </c>
      <c r="J177">
        <v>2584.7399999999998</v>
      </c>
      <c r="K177">
        <v>469223.06000000099</v>
      </c>
      <c r="L177">
        <v>41</v>
      </c>
      <c r="M177">
        <v>0</v>
      </c>
      <c r="N177">
        <v>79.88</v>
      </c>
    </row>
    <row r="178" spans="1:14" hidden="1" x14ac:dyDescent="0.25">
      <c r="A178">
        <v>1132119</v>
      </c>
      <c r="B178" t="s">
        <v>19</v>
      </c>
      <c r="C178">
        <v>21</v>
      </c>
      <c r="D178">
        <v>16</v>
      </c>
      <c r="E178">
        <v>16</v>
      </c>
      <c r="F178">
        <v>2472</v>
      </c>
      <c r="G178">
        <v>35124.86</v>
      </c>
      <c r="H178">
        <v>27315.51</v>
      </c>
      <c r="I178">
        <v>51743</v>
      </c>
      <c r="J178">
        <v>0</v>
      </c>
      <c r="K178">
        <v>10697.37</v>
      </c>
      <c r="L178">
        <v>5</v>
      </c>
      <c r="M178">
        <v>100</v>
      </c>
      <c r="N178">
        <v>189.43</v>
      </c>
    </row>
    <row r="179" spans="1:14" hidden="1" x14ac:dyDescent="0.25">
      <c r="A179">
        <v>1132119</v>
      </c>
      <c r="B179" t="s">
        <v>20</v>
      </c>
      <c r="C179">
        <v>399</v>
      </c>
      <c r="D179">
        <v>399</v>
      </c>
      <c r="E179">
        <v>0</v>
      </c>
      <c r="F179">
        <v>0</v>
      </c>
      <c r="G179">
        <v>16164200.5</v>
      </c>
      <c r="H179">
        <v>0</v>
      </c>
      <c r="I179">
        <v>0</v>
      </c>
      <c r="J179">
        <v>0</v>
      </c>
      <c r="K179">
        <v>16164200.5</v>
      </c>
      <c r="L179">
        <v>0</v>
      </c>
      <c r="M179">
        <v>0</v>
      </c>
      <c r="N179">
        <v>0</v>
      </c>
    </row>
    <row r="180" spans="1:14" hidden="1" x14ac:dyDescent="0.25">
      <c r="A180">
        <v>1132119</v>
      </c>
      <c r="B180" t="s">
        <v>28</v>
      </c>
      <c r="C180">
        <v>1</v>
      </c>
      <c r="D180">
        <v>0</v>
      </c>
      <c r="E180">
        <v>0</v>
      </c>
      <c r="F180">
        <v>0</v>
      </c>
      <c r="G180">
        <v>50257.65</v>
      </c>
      <c r="H180">
        <v>0</v>
      </c>
      <c r="I180">
        <v>0</v>
      </c>
      <c r="J180">
        <v>0</v>
      </c>
      <c r="K180">
        <v>50257.65</v>
      </c>
      <c r="L180">
        <v>1</v>
      </c>
      <c r="M180">
        <v>0</v>
      </c>
      <c r="N180">
        <v>0</v>
      </c>
    </row>
    <row r="181" spans="1:14" hidden="1" x14ac:dyDescent="0.25">
      <c r="A181">
        <v>1132119</v>
      </c>
      <c r="B181" t="s">
        <v>21</v>
      </c>
      <c r="C181">
        <v>12</v>
      </c>
      <c r="D181">
        <v>10</v>
      </c>
      <c r="E181">
        <v>10</v>
      </c>
      <c r="F181">
        <v>977</v>
      </c>
      <c r="G181">
        <v>17102.97</v>
      </c>
      <c r="H181">
        <v>14474.34</v>
      </c>
      <c r="I181">
        <v>11630</v>
      </c>
      <c r="J181">
        <v>0</v>
      </c>
      <c r="K181">
        <v>19947.310000000001</v>
      </c>
      <c r="L181">
        <v>2</v>
      </c>
      <c r="M181">
        <v>100</v>
      </c>
      <c r="N181">
        <v>80.349999999999994</v>
      </c>
    </row>
    <row r="182" spans="1:14" hidden="1" x14ac:dyDescent="0.25">
      <c r="A182">
        <v>1132119</v>
      </c>
      <c r="B182" t="s">
        <v>22</v>
      </c>
      <c r="C182">
        <v>13</v>
      </c>
      <c r="D182">
        <v>13</v>
      </c>
      <c r="E182">
        <v>13</v>
      </c>
      <c r="F182">
        <v>4833</v>
      </c>
      <c r="G182">
        <v>-397345.37</v>
      </c>
      <c r="H182">
        <v>50746.52</v>
      </c>
      <c r="I182">
        <v>0</v>
      </c>
      <c r="J182">
        <v>0</v>
      </c>
      <c r="K182">
        <v>-346598.85</v>
      </c>
      <c r="L182">
        <v>0</v>
      </c>
      <c r="M182">
        <v>100</v>
      </c>
      <c r="N182">
        <v>0</v>
      </c>
    </row>
    <row r="183" spans="1:14" hidden="1" x14ac:dyDescent="0.25">
      <c r="A183">
        <v>1132119</v>
      </c>
      <c r="B183" t="s">
        <v>23</v>
      </c>
      <c r="C183">
        <v>12</v>
      </c>
      <c r="D183">
        <v>12</v>
      </c>
      <c r="E183">
        <v>12</v>
      </c>
      <c r="F183">
        <v>386</v>
      </c>
      <c r="G183">
        <v>-81586.47</v>
      </c>
      <c r="H183">
        <v>6207.1</v>
      </c>
      <c r="I183">
        <v>0</v>
      </c>
      <c r="J183">
        <v>0</v>
      </c>
      <c r="K183">
        <v>-75379.37</v>
      </c>
      <c r="L183">
        <v>0</v>
      </c>
      <c r="M183">
        <v>100</v>
      </c>
      <c r="N183">
        <v>0</v>
      </c>
    </row>
    <row r="184" spans="1:14" hidden="1" x14ac:dyDescent="0.25">
      <c r="A184">
        <v>1132119</v>
      </c>
      <c r="B184" t="s">
        <v>24</v>
      </c>
      <c r="C184">
        <v>2</v>
      </c>
      <c r="D184">
        <v>1</v>
      </c>
      <c r="E184">
        <v>0</v>
      </c>
      <c r="F184">
        <v>0</v>
      </c>
      <c r="G184">
        <v>28221.34</v>
      </c>
      <c r="H184">
        <v>0</v>
      </c>
      <c r="I184">
        <v>0</v>
      </c>
      <c r="J184">
        <v>0</v>
      </c>
      <c r="K184">
        <v>28221.34</v>
      </c>
      <c r="L184">
        <v>1</v>
      </c>
      <c r="M184">
        <v>0</v>
      </c>
      <c r="N184">
        <v>0</v>
      </c>
    </row>
    <row r="185" spans="1:14" hidden="1" x14ac:dyDescent="0.25">
      <c r="A185">
        <v>1132120</v>
      </c>
      <c r="B185" t="s">
        <v>26</v>
      </c>
      <c r="C185">
        <v>3</v>
      </c>
      <c r="D185">
        <v>3</v>
      </c>
      <c r="E185">
        <v>3</v>
      </c>
      <c r="F185">
        <v>537060</v>
      </c>
      <c r="G185">
        <v>7378580.5</v>
      </c>
      <c r="H185">
        <v>3733888.42</v>
      </c>
      <c r="I185">
        <v>0</v>
      </c>
      <c r="J185">
        <v>0</v>
      </c>
      <c r="K185">
        <v>11112468.92</v>
      </c>
      <c r="L185">
        <v>0</v>
      </c>
      <c r="M185">
        <v>100</v>
      </c>
      <c r="N185">
        <v>0</v>
      </c>
    </row>
    <row r="186" spans="1:14" hidden="1" x14ac:dyDescent="0.25">
      <c r="A186">
        <v>1132120</v>
      </c>
      <c r="B186" t="s">
        <v>30</v>
      </c>
      <c r="C186">
        <v>2</v>
      </c>
      <c r="D186">
        <v>2</v>
      </c>
      <c r="E186">
        <v>2</v>
      </c>
      <c r="F186">
        <v>7050</v>
      </c>
      <c r="G186">
        <v>-2.44</v>
      </c>
      <c r="H186">
        <v>81115.14</v>
      </c>
      <c r="I186">
        <v>62770</v>
      </c>
      <c r="J186">
        <v>0</v>
      </c>
      <c r="K186">
        <v>18342.7</v>
      </c>
      <c r="L186">
        <v>0</v>
      </c>
      <c r="M186">
        <v>100</v>
      </c>
      <c r="N186">
        <v>77.38</v>
      </c>
    </row>
    <row r="187" spans="1:14" hidden="1" x14ac:dyDescent="0.25">
      <c r="A187">
        <v>1132120</v>
      </c>
      <c r="B187" t="s">
        <v>33</v>
      </c>
      <c r="C187">
        <v>1</v>
      </c>
      <c r="D187">
        <v>1</v>
      </c>
      <c r="E187">
        <v>1</v>
      </c>
      <c r="F187">
        <v>104760</v>
      </c>
      <c r="G187">
        <v>7312365.0300000003</v>
      </c>
      <c r="H187">
        <v>787671.11</v>
      </c>
      <c r="I187">
        <v>333976</v>
      </c>
      <c r="J187">
        <v>0</v>
      </c>
      <c r="K187">
        <v>7766060.1399999997</v>
      </c>
      <c r="L187">
        <v>0</v>
      </c>
      <c r="M187">
        <v>100</v>
      </c>
      <c r="N187">
        <v>42.4</v>
      </c>
    </row>
    <row r="188" spans="1:14" hidden="1" x14ac:dyDescent="0.25">
      <c r="A188">
        <v>1132120</v>
      </c>
      <c r="B188" t="s">
        <v>32</v>
      </c>
      <c r="C188">
        <v>1</v>
      </c>
      <c r="D188">
        <v>0</v>
      </c>
      <c r="E188">
        <v>0</v>
      </c>
      <c r="F188">
        <v>0</v>
      </c>
      <c r="G188">
        <v>2460.54</v>
      </c>
      <c r="H188">
        <v>0</v>
      </c>
      <c r="I188">
        <v>0</v>
      </c>
      <c r="J188">
        <v>0</v>
      </c>
      <c r="K188">
        <v>2460.54</v>
      </c>
      <c r="L188">
        <v>1</v>
      </c>
      <c r="M188">
        <v>0</v>
      </c>
      <c r="N188">
        <v>0</v>
      </c>
    </row>
    <row r="189" spans="1:14" hidden="1" x14ac:dyDescent="0.25">
      <c r="A189">
        <v>1132120</v>
      </c>
      <c r="B189" t="s">
        <v>16</v>
      </c>
      <c r="C189">
        <v>835</v>
      </c>
      <c r="D189">
        <v>834</v>
      </c>
      <c r="E189">
        <v>834</v>
      </c>
      <c r="F189">
        <v>16410</v>
      </c>
      <c r="G189">
        <v>8207070.2199999997</v>
      </c>
      <c r="H189">
        <v>185503.34</v>
      </c>
      <c r="I189">
        <v>52642</v>
      </c>
      <c r="J189">
        <v>117134.95</v>
      </c>
      <c r="K189">
        <v>8222796.6100000003</v>
      </c>
      <c r="L189">
        <v>1</v>
      </c>
      <c r="M189">
        <v>100</v>
      </c>
      <c r="N189">
        <v>28.38</v>
      </c>
    </row>
    <row r="190" spans="1:14" hidden="1" x14ac:dyDescent="0.25">
      <c r="A190">
        <v>1132120</v>
      </c>
      <c r="B190" t="s">
        <v>17</v>
      </c>
      <c r="C190">
        <v>13</v>
      </c>
      <c r="D190">
        <v>13</v>
      </c>
      <c r="E190">
        <v>13</v>
      </c>
      <c r="F190">
        <v>314</v>
      </c>
      <c r="G190">
        <v>17658.830000000002</v>
      </c>
      <c r="H190">
        <v>3246.83</v>
      </c>
      <c r="I190">
        <v>1430</v>
      </c>
      <c r="J190">
        <v>250.41</v>
      </c>
      <c r="K190">
        <v>19225.25</v>
      </c>
      <c r="L190">
        <v>0</v>
      </c>
      <c r="M190">
        <v>100</v>
      </c>
      <c r="N190">
        <v>44.04</v>
      </c>
    </row>
    <row r="191" spans="1:14" hidden="1" x14ac:dyDescent="0.25">
      <c r="A191">
        <v>1132120</v>
      </c>
      <c r="B191" t="s">
        <v>18</v>
      </c>
      <c r="C191">
        <v>1300</v>
      </c>
      <c r="D191">
        <v>1163</v>
      </c>
      <c r="E191">
        <v>1163</v>
      </c>
      <c r="F191">
        <v>30429</v>
      </c>
      <c r="G191">
        <v>709948.13999999897</v>
      </c>
      <c r="H191">
        <v>251079.4</v>
      </c>
      <c r="I191">
        <v>209957</v>
      </c>
      <c r="J191">
        <v>3819.5</v>
      </c>
      <c r="K191">
        <v>747251.03999999899</v>
      </c>
      <c r="L191">
        <v>137</v>
      </c>
      <c r="M191">
        <v>100</v>
      </c>
      <c r="N191">
        <v>83.62</v>
      </c>
    </row>
    <row r="192" spans="1:14" hidden="1" x14ac:dyDescent="0.25">
      <c r="A192">
        <v>1132120</v>
      </c>
      <c r="B192" t="s">
        <v>27</v>
      </c>
      <c r="C192">
        <v>3</v>
      </c>
      <c r="D192">
        <v>3</v>
      </c>
      <c r="E192">
        <v>3</v>
      </c>
      <c r="F192">
        <v>123</v>
      </c>
      <c r="G192">
        <v>36092.160000000003</v>
      </c>
      <c r="H192">
        <v>12013.8</v>
      </c>
      <c r="I192">
        <v>28333</v>
      </c>
      <c r="J192">
        <v>0</v>
      </c>
      <c r="K192">
        <v>19772.96</v>
      </c>
      <c r="L192">
        <v>0</v>
      </c>
      <c r="M192">
        <v>100</v>
      </c>
      <c r="N192">
        <v>235.84</v>
      </c>
    </row>
    <row r="193" spans="1:14" hidden="1" x14ac:dyDescent="0.25">
      <c r="A193">
        <v>1132120</v>
      </c>
      <c r="B193" t="s">
        <v>25</v>
      </c>
      <c r="C193">
        <v>6</v>
      </c>
      <c r="D193">
        <v>6</v>
      </c>
      <c r="E193">
        <v>6</v>
      </c>
      <c r="F193">
        <v>422</v>
      </c>
      <c r="G193">
        <v>10709.2</v>
      </c>
      <c r="H193">
        <v>5336.74</v>
      </c>
      <c r="I193">
        <v>7008</v>
      </c>
      <c r="J193">
        <v>0</v>
      </c>
      <c r="K193">
        <v>9037.94</v>
      </c>
      <c r="L193">
        <v>0</v>
      </c>
      <c r="M193">
        <v>100</v>
      </c>
      <c r="N193">
        <v>131.32</v>
      </c>
    </row>
    <row r="194" spans="1:14" hidden="1" x14ac:dyDescent="0.25">
      <c r="A194">
        <v>1132120</v>
      </c>
      <c r="B194" t="s">
        <v>19</v>
      </c>
      <c r="C194">
        <v>154</v>
      </c>
      <c r="D194">
        <v>141</v>
      </c>
      <c r="E194">
        <v>141</v>
      </c>
      <c r="F194">
        <v>10593</v>
      </c>
      <c r="G194">
        <v>239035.48</v>
      </c>
      <c r="H194">
        <v>126332.14</v>
      </c>
      <c r="I194">
        <v>131872</v>
      </c>
      <c r="J194">
        <v>0</v>
      </c>
      <c r="K194">
        <v>233495.62</v>
      </c>
      <c r="L194">
        <v>13</v>
      </c>
      <c r="M194">
        <v>100</v>
      </c>
      <c r="N194">
        <v>104.39</v>
      </c>
    </row>
    <row r="195" spans="1:14" hidden="1" x14ac:dyDescent="0.25">
      <c r="A195">
        <v>1132120</v>
      </c>
      <c r="B195" t="s">
        <v>31</v>
      </c>
      <c r="C195">
        <v>1</v>
      </c>
      <c r="D195">
        <v>1</v>
      </c>
      <c r="E195">
        <v>1</v>
      </c>
      <c r="F195">
        <v>119</v>
      </c>
      <c r="G195">
        <v>-17777</v>
      </c>
      <c r="H195">
        <v>1438.63</v>
      </c>
      <c r="I195">
        <v>0</v>
      </c>
      <c r="J195">
        <v>1371</v>
      </c>
      <c r="K195">
        <v>-17709.37</v>
      </c>
      <c r="L195">
        <v>0</v>
      </c>
      <c r="M195">
        <v>100</v>
      </c>
      <c r="N195">
        <v>0</v>
      </c>
    </row>
    <row r="196" spans="1:14" hidden="1" x14ac:dyDescent="0.25">
      <c r="A196">
        <v>1132120</v>
      </c>
      <c r="B196" t="s">
        <v>20</v>
      </c>
      <c r="C196">
        <v>781</v>
      </c>
      <c r="D196">
        <v>778</v>
      </c>
      <c r="E196">
        <v>0</v>
      </c>
      <c r="F196">
        <v>0</v>
      </c>
      <c r="G196">
        <v>20032254.280000001</v>
      </c>
      <c r="H196">
        <v>0</v>
      </c>
      <c r="I196">
        <v>0</v>
      </c>
      <c r="J196">
        <v>0</v>
      </c>
      <c r="K196">
        <v>20032254.280000001</v>
      </c>
      <c r="L196">
        <v>3</v>
      </c>
      <c r="M196">
        <v>0</v>
      </c>
      <c r="N196">
        <v>0</v>
      </c>
    </row>
    <row r="197" spans="1:14" hidden="1" x14ac:dyDescent="0.25">
      <c r="A197">
        <v>1132120</v>
      </c>
      <c r="B197" t="s">
        <v>29</v>
      </c>
      <c r="C197">
        <v>1</v>
      </c>
      <c r="D197">
        <v>0</v>
      </c>
      <c r="E197">
        <v>0</v>
      </c>
      <c r="F197">
        <v>0</v>
      </c>
      <c r="G197">
        <v>1112.1500000000001</v>
      </c>
      <c r="H197">
        <v>0</v>
      </c>
      <c r="I197">
        <v>0</v>
      </c>
      <c r="J197">
        <v>0</v>
      </c>
      <c r="K197">
        <v>1112.1500000000001</v>
      </c>
      <c r="L197">
        <v>1</v>
      </c>
      <c r="M197">
        <v>0</v>
      </c>
      <c r="N197">
        <v>0</v>
      </c>
    </row>
    <row r="198" spans="1:14" hidden="1" x14ac:dyDescent="0.25">
      <c r="A198">
        <v>1132120</v>
      </c>
      <c r="B198" t="s">
        <v>21</v>
      </c>
      <c r="C198">
        <v>19</v>
      </c>
      <c r="D198">
        <v>9</v>
      </c>
      <c r="E198">
        <v>9</v>
      </c>
      <c r="F198">
        <v>1795</v>
      </c>
      <c r="G198">
        <v>12006.82</v>
      </c>
      <c r="H198">
        <v>29056.16</v>
      </c>
      <c r="I198">
        <v>31039</v>
      </c>
      <c r="J198">
        <v>0</v>
      </c>
      <c r="K198">
        <v>10023.98</v>
      </c>
      <c r="L198">
        <v>10</v>
      </c>
      <c r="M198">
        <v>100</v>
      </c>
      <c r="N198">
        <v>106.82</v>
      </c>
    </row>
    <row r="199" spans="1:14" hidden="1" x14ac:dyDescent="0.25">
      <c r="A199">
        <v>1132120</v>
      </c>
      <c r="B199" t="s">
        <v>22</v>
      </c>
      <c r="C199">
        <v>25</v>
      </c>
      <c r="D199">
        <v>24</v>
      </c>
      <c r="E199">
        <v>24</v>
      </c>
      <c r="F199">
        <v>6085</v>
      </c>
      <c r="G199">
        <v>3315982.49</v>
      </c>
      <c r="H199">
        <v>124411.63</v>
      </c>
      <c r="I199">
        <v>100000</v>
      </c>
      <c r="J199">
        <v>0</v>
      </c>
      <c r="K199">
        <v>3340394.12</v>
      </c>
      <c r="L199">
        <v>1</v>
      </c>
      <c r="M199">
        <v>100</v>
      </c>
      <c r="N199">
        <v>80.38</v>
      </c>
    </row>
    <row r="200" spans="1:14" hidden="1" x14ac:dyDescent="0.25">
      <c r="A200">
        <v>1132120</v>
      </c>
      <c r="B200" t="s">
        <v>23</v>
      </c>
      <c r="C200">
        <v>20</v>
      </c>
      <c r="D200">
        <v>20</v>
      </c>
      <c r="E200">
        <v>20</v>
      </c>
      <c r="F200">
        <v>2377</v>
      </c>
      <c r="G200">
        <v>3040968.4</v>
      </c>
      <c r="H200">
        <v>61953.77</v>
      </c>
      <c r="I200">
        <v>0</v>
      </c>
      <c r="J200">
        <v>0</v>
      </c>
      <c r="K200">
        <v>3102922.17</v>
      </c>
      <c r="L200">
        <v>0</v>
      </c>
      <c r="M200">
        <v>100</v>
      </c>
      <c r="N200">
        <v>0</v>
      </c>
    </row>
    <row r="201" spans="1:14" hidden="1" x14ac:dyDescent="0.25">
      <c r="A201">
        <v>1132120</v>
      </c>
      <c r="B201" t="s">
        <v>24</v>
      </c>
      <c r="C201">
        <v>24</v>
      </c>
      <c r="D201">
        <v>5</v>
      </c>
      <c r="E201">
        <v>0</v>
      </c>
      <c r="F201">
        <v>0</v>
      </c>
      <c r="G201">
        <v>-351249.68</v>
      </c>
      <c r="H201">
        <v>0</v>
      </c>
      <c r="I201">
        <v>0</v>
      </c>
      <c r="J201">
        <v>0</v>
      </c>
      <c r="K201">
        <v>-351249.68</v>
      </c>
      <c r="L201">
        <v>19</v>
      </c>
      <c r="M201">
        <v>0</v>
      </c>
      <c r="N201">
        <v>0</v>
      </c>
    </row>
    <row r="202" spans="1:14" hidden="1" x14ac:dyDescent="0.25">
      <c r="A202">
        <v>1132121</v>
      </c>
      <c r="B202" t="s">
        <v>15</v>
      </c>
      <c r="C202">
        <v>1</v>
      </c>
      <c r="D202">
        <v>1</v>
      </c>
      <c r="E202">
        <v>1</v>
      </c>
      <c r="F202">
        <v>842625</v>
      </c>
      <c r="G202">
        <v>159455.29</v>
      </c>
      <c r="H202">
        <v>7639472.8499999996</v>
      </c>
      <c r="I202">
        <v>7790976</v>
      </c>
      <c r="J202">
        <v>0</v>
      </c>
      <c r="K202">
        <v>7952.1399999996602</v>
      </c>
      <c r="L202">
        <v>0</v>
      </c>
      <c r="M202">
        <v>100</v>
      </c>
      <c r="N202">
        <v>101.98</v>
      </c>
    </row>
    <row r="203" spans="1:14" hidden="1" x14ac:dyDescent="0.25">
      <c r="A203">
        <v>1132121</v>
      </c>
      <c r="B203" t="s">
        <v>16</v>
      </c>
      <c r="C203">
        <v>562</v>
      </c>
      <c r="D203">
        <v>562</v>
      </c>
      <c r="E203">
        <v>562</v>
      </c>
      <c r="F203">
        <v>11622</v>
      </c>
      <c r="G203">
        <v>3365853.02</v>
      </c>
      <c r="H203">
        <v>111635.61</v>
      </c>
      <c r="I203">
        <v>35350</v>
      </c>
      <c r="J203">
        <v>62543</v>
      </c>
      <c r="K203">
        <v>3379595.63</v>
      </c>
      <c r="L203">
        <v>0</v>
      </c>
      <c r="M203">
        <v>100</v>
      </c>
      <c r="N203">
        <v>31.67</v>
      </c>
    </row>
    <row r="204" spans="1:14" hidden="1" x14ac:dyDescent="0.25">
      <c r="A204">
        <v>1132121</v>
      </c>
      <c r="B204" t="s">
        <v>17</v>
      </c>
      <c r="C204">
        <v>4</v>
      </c>
      <c r="D204">
        <v>4</v>
      </c>
      <c r="E204">
        <v>4</v>
      </c>
      <c r="F204">
        <v>35</v>
      </c>
      <c r="G204">
        <v>1873.29</v>
      </c>
      <c r="H204">
        <v>653.25</v>
      </c>
      <c r="I204">
        <v>230</v>
      </c>
      <c r="J204">
        <v>0</v>
      </c>
      <c r="K204">
        <v>2296.54</v>
      </c>
      <c r="L204">
        <v>0</v>
      </c>
      <c r="M204">
        <v>100</v>
      </c>
      <c r="N204">
        <v>35.21</v>
      </c>
    </row>
    <row r="205" spans="1:14" hidden="1" x14ac:dyDescent="0.25">
      <c r="A205">
        <v>1132121</v>
      </c>
      <c r="B205" t="s">
        <v>18</v>
      </c>
      <c r="C205">
        <v>1015</v>
      </c>
      <c r="D205">
        <v>907</v>
      </c>
      <c r="E205">
        <v>907</v>
      </c>
      <c r="F205">
        <v>19293</v>
      </c>
      <c r="G205">
        <v>621407.71000000101</v>
      </c>
      <c r="H205">
        <v>166615.04999999999</v>
      </c>
      <c r="I205">
        <v>149714</v>
      </c>
      <c r="J205">
        <v>686.25</v>
      </c>
      <c r="K205">
        <v>637622.51000000106</v>
      </c>
      <c r="L205">
        <v>108</v>
      </c>
      <c r="M205">
        <v>100</v>
      </c>
      <c r="N205">
        <v>89.86</v>
      </c>
    </row>
    <row r="206" spans="1:14" hidden="1" x14ac:dyDescent="0.25">
      <c r="A206">
        <v>1132121</v>
      </c>
      <c r="B206" t="s">
        <v>27</v>
      </c>
      <c r="C206">
        <v>1</v>
      </c>
      <c r="D206">
        <v>1</v>
      </c>
      <c r="E206">
        <v>1</v>
      </c>
      <c r="F206">
        <v>323</v>
      </c>
      <c r="G206">
        <v>4400.41</v>
      </c>
      <c r="H206">
        <v>2696.44</v>
      </c>
      <c r="I206">
        <v>7097</v>
      </c>
      <c r="J206">
        <v>0</v>
      </c>
      <c r="K206">
        <v>-0.14999999999963601</v>
      </c>
      <c r="L206">
        <v>0</v>
      </c>
      <c r="M206">
        <v>100</v>
      </c>
      <c r="N206">
        <v>263.2</v>
      </c>
    </row>
    <row r="207" spans="1:14" hidden="1" x14ac:dyDescent="0.25">
      <c r="A207">
        <v>1132121</v>
      </c>
      <c r="B207" t="s">
        <v>25</v>
      </c>
      <c r="C207">
        <v>3</v>
      </c>
      <c r="D207">
        <v>2</v>
      </c>
      <c r="E207">
        <v>2</v>
      </c>
      <c r="F207">
        <v>157</v>
      </c>
      <c r="G207">
        <v>3620.24</v>
      </c>
      <c r="H207">
        <v>1751.52</v>
      </c>
      <c r="I207">
        <v>1748</v>
      </c>
      <c r="J207">
        <v>0</v>
      </c>
      <c r="K207">
        <v>3623.76</v>
      </c>
      <c r="L207">
        <v>1</v>
      </c>
      <c r="M207">
        <v>100</v>
      </c>
      <c r="N207">
        <v>99.8</v>
      </c>
    </row>
    <row r="208" spans="1:14" hidden="1" x14ac:dyDescent="0.25">
      <c r="A208">
        <v>1132121</v>
      </c>
      <c r="B208" t="s">
        <v>19</v>
      </c>
      <c r="C208">
        <v>48</v>
      </c>
      <c r="D208">
        <v>36</v>
      </c>
      <c r="E208">
        <v>36</v>
      </c>
      <c r="F208">
        <v>6640</v>
      </c>
      <c r="G208">
        <v>84487.84</v>
      </c>
      <c r="H208">
        <v>72992.600000000006</v>
      </c>
      <c r="I208">
        <v>99599</v>
      </c>
      <c r="J208">
        <v>0</v>
      </c>
      <c r="K208">
        <v>57881.440000000002</v>
      </c>
      <c r="L208">
        <v>12</v>
      </c>
      <c r="M208">
        <v>100</v>
      </c>
      <c r="N208">
        <v>136.44999999999999</v>
      </c>
    </row>
    <row r="209" spans="1:14" hidden="1" x14ac:dyDescent="0.25">
      <c r="A209">
        <v>1132121</v>
      </c>
      <c r="B209" t="s">
        <v>20</v>
      </c>
      <c r="C209">
        <v>251</v>
      </c>
      <c r="D209">
        <v>251</v>
      </c>
      <c r="E209">
        <v>0</v>
      </c>
      <c r="F209">
        <v>0</v>
      </c>
      <c r="G209">
        <v>7158087.3700000001</v>
      </c>
      <c r="H209">
        <v>0</v>
      </c>
      <c r="I209">
        <v>0</v>
      </c>
      <c r="J209">
        <v>0</v>
      </c>
      <c r="K209">
        <v>7158087.3700000001</v>
      </c>
      <c r="L209">
        <v>0</v>
      </c>
      <c r="M209">
        <v>0</v>
      </c>
      <c r="N209">
        <v>0</v>
      </c>
    </row>
    <row r="210" spans="1:14" hidden="1" x14ac:dyDescent="0.25">
      <c r="A210">
        <v>1132121</v>
      </c>
      <c r="B210" t="s">
        <v>29</v>
      </c>
      <c r="C210">
        <v>1</v>
      </c>
      <c r="D210">
        <v>1</v>
      </c>
      <c r="E210">
        <v>1</v>
      </c>
      <c r="F210">
        <v>61</v>
      </c>
      <c r="G210">
        <v>2018.01</v>
      </c>
      <c r="H210">
        <v>653.75</v>
      </c>
      <c r="I210">
        <v>2670</v>
      </c>
      <c r="J210">
        <v>0</v>
      </c>
      <c r="K210">
        <v>1.7600000000002201</v>
      </c>
      <c r="L210">
        <v>0</v>
      </c>
      <c r="M210">
        <v>100</v>
      </c>
      <c r="N210">
        <v>408.41</v>
      </c>
    </row>
    <row r="211" spans="1:14" hidden="1" x14ac:dyDescent="0.25">
      <c r="A211">
        <v>1132121</v>
      </c>
      <c r="B211" t="s">
        <v>21</v>
      </c>
      <c r="C211">
        <v>12</v>
      </c>
      <c r="D211">
        <v>11</v>
      </c>
      <c r="E211">
        <v>11</v>
      </c>
      <c r="F211">
        <v>1653</v>
      </c>
      <c r="G211">
        <v>6641.68</v>
      </c>
      <c r="H211">
        <v>138788.59</v>
      </c>
      <c r="I211">
        <v>84481</v>
      </c>
      <c r="J211">
        <v>0</v>
      </c>
      <c r="K211">
        <v>60949.27</v>
      </c>
      <c r="L211">
        <v>1</v>
      </c>
      <c r="M211">
        <v>100</v>
      </c>
      <c r="N211">
        <v>60.87</v>
      </c>
    </row>
    <row r="212" spans="1:14" hidden="1" x14ac:dyDescent="0.25">
      <c r="A212">
        <v>1132121</v>
      </c>
      <c r="B212" t="s">
        <v>22</v>
      </c>
      <c r="C212">
        <v>26</v>
      </c>
      <c r="D212">
        <v>26</v>
      </c>
      <c r="E212">
        <v>26</v>
      </c>
      <c r="F212">
        <v>14209</v>
      </c>
      <c r="G212">
        <v>4504562.7300000004</v>
      </c>
      <c r="H212">
        <v>171922.65</v>
      </c>
      <c r="I212">
        <v>585337</v>
      </c>
      <c r="J212">
        <v>0</v>
      </c>
      <c r="K212">
        <v>4091148.38</v>
      </c>
      <c r="L212">
        <v>0</v>
      </c>
      <c r="M212">
        <v>100</v>
      </c>
      <c r="N212">
        <v>340.47</v>
      </c>
    </row>
    <row r="213" spans="1:14" hidden="1" x14ac:dyDescent="0.25">
      <c r="A213">
        <v>1132121</v>
      </c>
      <c r="B213" t="s">
        <v>23</v>
      </c>
      <c r="C213">
        <v>17</v>
      </c>
      <c r="D213">
        <v>17</v>
      </c>
      <c r="E213">
        <v>17</v>
      </c>
      <c r="F213">
        <v>4115</v>
      </c>
      <c r="G213">
        <v>2398988.8199999998</v>
      </c>
      <c r="H213">
        <v>54627.46</v>
      </c>
      <c r="I213">
        <v>0</v>
      </c>
      <c r="J213">
        <v>0</v>
      </c>
      <c r="K213">
        <v>2453616.2799999998</v>
      </c>
      <c r="L213">
        <v>0</v>
      </c>
      <c r="M213">
        <v>100</v>
      </c>
      <c r="N213">
        <v>0</v>
      </c>
    </row>
    <row r="214" spans="1:14" hidden="1" x14ac:dyDescent="0.25">
      <c r="A214">
        <v>1132121</v>
      </c>
      <c r="B214" t="s">
        <v>24</v>
      </c>
      <c r="C214">
        <v>7</v>
      </c>
      <c r="D214">
        <v>0</v>
      </c>
      <c r="E214">
        <v>0</v>
      </c>
      <c r="F214">
        <v>0</v>
      </c>
      <c r="G214">
        <v>-1076288.3899999999</v>
      </c>
      <c r="H214">
        <v>0</v>
      </c>
      <c r="I214">
        <v>0</v>
      </c>
      <c r="J214">
        <v>0</v>
      </c>
      <c r="K214">
        <v>-1076288.3899999999</v>
      </c>
      <c r="L214">
        <v>7</v>
      </c>
      <c r="M214">
        <v>0</v>
      </c>
      <c r="N214">
        <v>0</v>
      </c>
    </row>
    <row r="215" spans="1:14" hidden="1" x14ac:dyDescent="0.25">
      <c r="A215">
        <v>1132122</v>
      </c>
      <c r="B215" t="s">
        <v>26</v>
      </c>
      <c r="C215">
        <v>2</v>
      </c>
      <c r="D215">
        <v>2</v>
      </c>
      <c r="E215">
        <v>2</v>
      </c>
      <c r="F215">
        <v>1072216</v>
      </c>
      <c r="G215">
        <v>49385241.229999997</v>
      </c>
      <c r="H215">
        <v>7379022.8399999999</v>
      </c>
      <c r="I215">
        <v>0</v>
      </c>
      <c r="J215">
        <v>0</v>
      </c>
      <c r="K215">
        <v>56764264.07</v>
      </c>
      <c r="L215">
        <v>0</v>
      </c>
      <c r="M215">
        <v>100</v>
      </c>
      <c r="N215">
        <v>0</v>
      </c>
    </row>
    <row r="216" spans="1:14" hidden="1" x14ac:dyDescent="0.25">
      <c r="A216">
        <v>1132122</v>
      </c>
      <c r="B216" t="s">
        <v>33</v>
      </c>
      <c r="C216">
        <v>1</v>
      </c>
      <c r="D216">
        <v>1</v>
      </c>
      <c r="E216">
        <v>1</v>
      </c>
      <c r="F216">
        <v>1797840</v>
      </c>
      <c r="G216">
        <v>33266358.77</v>
      </c>
      <c r="H216">
        <v>7282488.6299999999</v>
      </c>
      <c r="I216">
        <v>0</v>
      </c>
      <c r="J216">
        <v>0</v>
      </c>
      <c r="K216">
        <v>40548847.399999999</v>
      </c>
      <c r="L216">
        <v>0</v>
      </c>
      <c r="M216">
        <v>100</v>
      </c>
      <c r="N216">
        <v>0</v>
      </c>
    </row>
    <row r="217" spans="1:14" hidden="1" x14ac:dyDescent="0.25">
      <c r="A217">
        <v>1132122</v>
      </c>
      <c r="B217" t="s">
        <v>16</v>
      </c>
      <c r="C217">
        <v>765</v>
      </c>
      <c r="D217">
        <v>761</v>
      </c>
      <c r="E217">
        <v>761</v>
      </c>
      <c r="F217">
        <v>11132</v>
      </c>
      <c r="G217">
        <v>10598732.880000001</v>
      </c>
      <c r="H217">
        <v>179413.68</v>
      </c>
      <c r="I217">
        <v>42610</v>
      </c>
      <c r="J217">
        <v>96312.63</v>
      </c>
      <c r="K217">
        <v>10639223.93</v>
      </c>
      <c r="L217">
        <v>4</v>
      </c>
      <c r="M217">
        <v>100</v>
      </c>
      <c r="N217">
        <v>23.75</v>
      </c>
    </row>
    <row r="218" spans="1:14" hidden="1" x14ac:dyDescent="0.25">
      <c r="A218">
        <v>1132122</v>
      </c>
      <c r="B218" t="s">
        <v>17</v>
      </c>
      <c r="C218">
        <v>8</v>
      </c>
      <c r="D218">
        <v>8</v>
      </c>
      <c r="E218">
        <v>8</v>
      </c>
      <c r="F218">
        <v>124</v>
      </c>
      <c r="G218">
        <v>3234.17</v>
      </c>
      <c r="H218">
        <v>1382.87</v>
      </c>
      <c r="I218">
        <v>1110</v>
      </c>
      <c r="J218">
        <v>0</v>
      </c>
      <c r="K218">
        <v>3507.04</v>
      </c>
      <c r="L218">
        <v>0</v>
      </c>
      <c r="M218">
        <v>100</v>
      </c>
      <c r="N218">
        <v>80.27</v>
      </c>
    </row>
    <row r="219" spans="1:14" hidden="1" x14ac:dyDescent="0.25">
      <c r="A219">
        <v>1132122</v>
      </c>
      <c r="B219" t="s">
        <v>18</v>
      </c>
      <c r="C219">
        <v>1328</v>
      </c>
      <c r="D219">
        <v>1229</v>
      </c>
      <c r="E219">
        <v>1227</v>
      </c>
      <c r="F219">
        <v>28896</v>
      </c>
      <c r="G219">
        <v>929829.41</v>
      </c>
      <c r="H219">
        <v>246702.99</v>
      </c>
      <c r="I219">
        <v>214266</v>
      </c>
      <c r="J219">
        <v>2815.4</v>
      </c>
      <c r="K219">
        <v>959451</v>
      </c>
      <c r="L219">
        <v>99</v>
      </c>
      <c r="M219">
        <v>0</v>
      </c>
      <c r="N219">
        <v>86.85</v>
      </c>
    </row>
    <row r="220" spans="1:14" hidden="1" x14ac:dyDescent="0.25">
      <c r="A220">
        <v>1132122</v>
      </c>
      <c r="B220" t="s">
        <v>27</v>
      </c>
      <c r="C220">
        <v>1</v>
      </c>
      <c r="D220">
        <v>1</v>
      </c>
      <c r="E220">
        <v>1</v>
      </c>
      <c r="F220">
        <v>0</v>
      </c>
      <c r="G220">
        <v>3301.19</v>
      </c>
      <c r="H220">
        <v>160.19</v>
      </c>
      <c r="I220">
        <v>0</v>
      </c>
      <c r="J220">
        <v>0</v>
      </c>
      <c r="K220">
        <v>3461.38</v>
      </c>
      <c r="L220">
        <v>0</v>
      </c>
      <c r="M220">
        <v>100</v>
      </c>
      <c r="N220">
        <v>0</v>
      </c>
    </row>
    <row r="221" spans="1:14" hidden="1" x14ac:dyDescent="0.25">
      <c r="A221">
        <v>1132122</v>
      </c>
      <c r="B221" t="s">
        <v>25</v>
      </c>
      <c r="C221">
        <v>5</v>
      </c>
      <c r="D221">
        <v>4</v>
      </c>
      <c r="E221">
        <v>4</v>
      </c>
      <c r="F221">
        <v>45</v>
      </c>
      <c r="G221">
        <v>1895.46</v>
      </c>
      <c r="H221">
        <v>4518.1899999999996</v>
      </c>
      <c r="I221">
        <v>4853</v>
      </c>
      <c r="J221">
        <v>0</v>
      </c>
      <c r="K221">
        <v>1560.65</v>
      </c>
      <c r="L221">
        <v>1</v>
      </c>
      <c r="M221">
        <v>100</v>
      </c>
      <c r="N221">
        <v>107.41</v>
      </c>
    </row>
    <row r="222" spans="1:14" hidden="1" x14ac:dyDescent="0.25">
      <c r="A222">
        <v>1132122</v>
      </c>
      <c r="B222" t="s">
        <v>19</v>
      </c>
      <c r="C222">
        <v>58</v>
      </c>
      <c r="D222">
        <v>48</v>
      </c>
      <c r="E222">
        <v>48</v>
      </c>
      <c r="F222">
        <v>7377</v>
      </c>
      <c r="G222">
        <v>84102.21</v>
      </c>
      <c r="H222">
        <v>82717.38</v>
      </c>
      <c r="I222">
        <v>111226</v>
      </c>
      <c r="J222">
        <v>0</v>
      </c>
      <c r="K222">
        <v>55593.59</v>
      </c>
      <c r="L222">
        <v>10</v>
      </c>
      <c r="M222">
        <v>100</v>
      </c>
      <c r="N222">
        <v>134.47</v>
      </c>
    </row>
    <row r="223" spans="1:14" hidden="1" x14ac:dyDescent="0.25">
      <c r="A223">
        <v>1132122</v>
      </c>
      <c r="B223" t="s">
        <v>20</v>
      </c>
      <c r="C223">
        <v>672</v>
      </c>
      <c r="D223">
        <v>672</v>
      </c>
      <c r="E223">
        <v>0</v>
      </c>
      <c r="F223">
        <v>0</v>
      </c>
      <c r="G223">
        <v>12920233.710000001</v>
      </c>
      <c r="H223">
        <v>0</v>
      </c>
      <c r="I223">
        <v>0</v>
      </c>
      <c r="J223">
        <v>0</v>
      </c>
      <c r="K223">
        <v>12920233.710000001</v>
      </c>
      <c r="L223">
        <v>0</v>
      </c>
      <c r="M223">
        <v>0</v>
      </c>
      <c r="N223">
        <v>0</v>
      </c>
    </row>
    <row r="224" spans="1:14" hidden="1" x14ac:dyDescent="0.25">
      <c r="A224">
        <v>1132122</v>
      </c>
      <c r="B224" t="s">
        <v>21</v>
      </c>
      <c r="C224">
        <v>57</v>
      </c>
      <c r="D224">
        <v>47</v>
      </c>
      <c r="E224">
        <v>47</v>
      </c>
      <c r="F224">
        <v>4941</v>
      </c>
      <c r="G224">
        <v>124559.17</v>
      </c>
      <c r="H224">
        <v>56729.85</v>
      </c>
      <c r="I224">
        <v>34751</v>
      </c>
      <c r="J224">
        <v>4963.3500000000004</v>
      </c>
      <c r="K224">
        <v>141574.67000000001</v>
      </c>
      <c r="L224">
        <v>10</v>
      </c>
      <c r="M224">
        <v>100</v>
      </c>
      <c r="N224">
        <v>61.26</v>
      </c>
    </row>
    <row r="225" spans="1:14" hidden="1" x14ac:dyDescent="0.25">
      <c r="A225">
        <v>1132122</v>
      </c>
      <c r="B225" t="s">
        <v>22</v>
      </c>
      <c r="C225">
        <v>20</v>
      </c>
      <c r="D225">
        <v>20</v>
      </c>
      <c r="E225">
        <v>20</v>
      </c>
      <c r="F225">
        <v>6316</v>
      </c>
      <c r="G225">
        <v>7046837.2300000004</v>
      </c>
      <c r="H225">
        <v>184789.8</v>
      </c>
      <c r="I225">
        <v>84224</v>
      </c>
      <c r="J225">
        <v>0</v>
      </c>
      <c r="K225">
        <v>7147403.0300000003</v>
      </c>
      <c r="L225">
        <v>0</v>
      </c>
      <c r="M225">
        <v>100</v>
      </c>
      <c r="N225">
        <v>45.58</v>
      </c>
    </row>
    <row r="226" spans="1:14" hidden="1" x14ac:dyDescent="0.25">
      <c r="A226">
        <v>1132122</v>
      </c>
      <c r="B226" t="s">
        <v>23</v>
      </c>
      <c r="C226">
        <v>20</v>
      </c>
      <c r="D226">
        <v>20</v>
      </c>
      <c r="E226">
        <v>20</v>
      </c>
      <c r="F226">
        <v>2488</v>
      </c>
      <c r="G226">
        <v>1424376.45</v>
      </c>
      <c r="H226">
        <v>36731.46</v>
      </c>
      <c r="I226">
        <v>170846</v>
      </c>
      <c r="J226">
        <v>0</v>
      </c>
      <c r="K226">
        <v>1290261.9099999999</v>
      </c>
      <c r="L226">
        <v>0</v>
      </c>
      <c r="M226">
        <v>100</v>
      </c>
      <c r="N226">
        <v>465.12</v>
      </c>
    </row>
    <row r="227" spans="1:14" hidden="1" x14ac:dyDescent="0.25">
      <c r="A227">
        <v>1132122</v>
      </c>
      <c r="B227" t="s">
        <v>24</v>
      </c>
      <c r="C227">
        <v>9</v>
      </c>
      <c r="D227">
        <v>5</v>
      </c>
      <c r="E227">
        <v>0</v>
      </c>
      <c r="F227">
        <v>0</v>
      </c>
      <c r="G227">
        <v>-173340.7</v>
      </c>
      <c r="H227">
        <v>0</v>
      </c>
      <c r="I227">
        <v>2002</v>
      </c>
      <c r="J227">
        <v>0</v>
      </c>
      <c r="K227">
        <v>-175342.7</v>
      </c>
      <c r="L227">
        <v>4</v>
      </c>
      <c r="M227">
        <v>0</v>
      </c>
      <c r="N227">
        <v>0</v>
      </c>
    </row>
    <row r="228" spans="1:14" hidden="1" x14ac:dyDescent="0.25">
      <c r="A228">
        <v>1132123</v>
      </c>
      <c r="B228" t="s">
        <v>16</v>
      </c>
      <c r="C228">
        <v>413</v>
      </c>
      <c r="D228">
        <v>413</v>
      </c>
      <c r="E228">
        <v>413</v>
      </c>
      <c r="F228">
        <v>7234</v>
      </c>
      <c r="G228">
        <v>1430583.89</v>
      </c>
      <c r="H228">
        <v>68204.899999999994</v>
      </c>
      <c r="I228">
        <v>6315</v>
      </c>
      <c r="J228">
        <v>50971.03</v>
      </c>
      <c r="K228">
        <v>1441502.76</v>
      </c>
      <c r="L228">
        <v>0</v>
      </c>
      <c r="M228">
        <v>100</v>
      </c>
      <c r="N228">
        <v>9.26</v>
      </c>
    </row>
    <row r="229" spans="1:14" hidden="1" x14ac:dyDescent="0.25">
      <c r="A229">
        <v>1132123</v>
      </c>
      <c r="B229" t="s">
        <v>18</v>
      </c>
      <c r="C229">
        <v>316</v>
      </c>
      <c r="D229">
        <v>276</v>
      </c>
      <c r="E229">
        <v>276</v>
      </c>
      <c r="F229">
        <v>4691</v>
      </c>
      <c r="G229">
        <v>282271.38</v>
      </c>
      <c r="H229">
        <v>45465.9</v>
      </c>
      <c r="I229">
        <v>43637</v>
      </c>
      <c r="J229">
        <v>367.02</v>
      </c>
      <c r="K229">
        <v>283733.26</v>
      </c>
      <c r="L229">
        <v>40</v>
      </c>
      <c r="M229">
        <v>100</v>
      </c>
      <c r="N229">
        <v>95.98</v>
      </c>
    </row>
    <row r="230" spans="1:14" hidden="1" x14ac:dyDescent="0.25">
      <c r="A230">
        <v>1132123</v>
      </c>
      <c r="B230" t="s">
        <v>27</v>
      </c>
      <c r="C230">
        <v>1</v>
      </c>
      <c r="D230">
        <v>1</v>
      </c>
      <c r="E230">
        <v>1</v>
      </c>
      <c r="F230">
        <v>25</v>
      </c>
      <c r="G230">
        <v>8820.3799999999992</v>
      </c>
      <c r="H230">
        <v>475</v>
      </c>
      <c r="I230">
        <v>7000</v>
      </c>
      <c r="J230">
        <v>0</v>
      </c>
      <c r="K230">
        <v>2295.38</v>
      </c>
      <c r="L230">
        <v>0</v>
      </c>
      <c r="M230">
        <v>100</v>
      </c>
      <c r="N230">
        <v>1473.68</v>
      </c>
    </row>
    <row r="231" spans="1:14" hidden="1" x14ac:dyDescent="0.25">
      <c r="A231">
        <v>1132123</v>
      </c>
      <c r="B231" t="s">
        <v>19</v>
      </c>
      <c r="C231">
        <v>12</v>
      </c>
      <c r="D231">
        <v>8</v>
      </c>
      <c r="E231">
        <v>8</v>
      </c>
      <c r="F231">
        <v>90</v>
      </c>
      <c r="G231">
        <v>17761.5</v>
      </c>
      <c r="H231">
        <v>1856.1</v>
      </c>
      <c r="I231">
        <v>1343</v>
      </c>
      <c r="J231">
        <v>0</v>
      </c>
      <c r="K231">
        <v>18274.599999999999</v>
      </c>
      <c r="L231">
        <v>4</v>
      </c>
      <c r="M231">
        <v>100</v>
      </c>
      <c r="N231">
        <v>72.36</v>
      </c>
    </row>
    <row r="232" spans="1:14" hidden="1" x14ac:dyDescent="0.25">
      <c r="A232">
        <v>1132123</v>
      </c>
      <c r="B232" t="s">
        <v>20</v>
      </c>
      <c r="C232">
        <v>148</v>
      </c>
      <c r="D232">
        <v>148</v>
      </c>
      <c r="E232">
        <v>0</v>
      </c>
      <c r="F232">
        <v>0</v>
      </c>
      <c r="G232">
        <v>5663663.7400000002</v>
      </c>
      <c r="H232">
        <v>0</v>
      </c>
      <c r="I232">
        <v>0</v>
      </c>
      <c r="J232">
        <v>0</v>
      </c>
      <c r="K232">
        <v>5663663.7400000002</v>
      </c>
      <c r="L232">
        <v>0</v>
      </c>
      <c r="M232">
        <v>0</v>
      </c>
      <c r="N232">
        <v>0</v>
      </c>
    </row>
    <row r="233" spans="1:14" hidden="1" x14ac:dyDescent="0.25">
      <c r="A233">
        <v>1132123</v>
      </c>
      <c r="B233" t="s">
        <v>21</v>
      </c>
      <c r="C233">
        <v>5</v>
      </c>
      <c r="D233">
        <v>4</v>
      </c>
      <c r="E233">
        <v>4</v>
      </c>
      <c r="F233">
        <v>207</v>
      </c>
      <c r="G233">
        <v>9060.3700000000008</v>
      </c>
      <c r="H233">
        <v>3982.91</v>
      </c>
      <c r="I233">
        <v>3198</v>
      </c>
      <c r="J233">
        <v>0</v>
      </c>
      <c r="K233">
        <v>9845.2800000000007</v>
      </c>
      <c r="L233">
        <v>1</v>
      </c>
      <c r="M233">
        <v>100</v>
      </c>
      <c r="N233">
        <v>80.290000000000006</v>
      </c>
    </row>
    <row r="234" spans="1:14" hidden="1" x14ac:dyDescent="0.25">
      <c r="A234">
        <v>1132123</v>
      </c>
      <c r="B234" t="s">
        <v>22</v>
      </c>
      <c r="C234">
        <v>19</v>
      </c>
      <c r="D234">
        <v>19</v>
      </c>
      <c r="E234">
        <v>19</v>
      </c>
      <c r="F234">
        <v>2641</v>
      </c>
      <c r="G234">
        <v>710040</v>
      </c>
      <c r="H234">
        <v>44331.03</v>
      </c>
      <c r="I234">
        <v>0</v>
      </c>
      <c r="J234">
        <v>0</v>
      </c>
      <c r="K234">
        <v>754371.03</v>
      </c>
      <c r="L234">
        <v>0</v>
      </c>
      <c r="M234">
        <v>100</v>
      </c>
      <c r="N234">
        <v>0</v>
      </c>
    </row>
    <row r="235" spans="1:14" hidden="1" x14ac:dyDescent="0.25">
      <c r="A235">
        <v>1132123</v>
      </c>
      <c r="B235" t="s">
        <v>23</v>
      </c>
      <c r="C235">
        <v>9</v>
      </c>
      <c r="D235">
        <v>9</v>
      </c>
      <c r="E235">
        <v>9</v>
      </c>
      <c r="F235">
        <v>2730</v>
      </c>
      <c r="G235">
        <v>424435.78</v>
      </c>
      <c r="H235">
        <v>26881.3</v>
      </c>
      <c r="I235">
        <v>0</v>
      </c>
      <c r="J235">
        <v>0</v>
      </c>
      <c r="K235">
        <v>451317.08</v>
      </c>
      <c r="L235">
        <v>0</v>
      </c>
      <c r="M235">
        <v>100</v>
      </c>
      <c r="N235">
        <v>0</v>
      </c>
    </row>
    <row r="236" spans="1:14" hidden="1" x14ac:dyDescent="0.25">
      <c r="A236">
        <v>1132124</v>
      </c>
      <c r="B236" t="s">
        <v>16</v>
      </c>
      <c r="C236">
        <v>721</v>
      </c>
      <c r="D236">
        <v>721</v>
      </c>
      <c r="E236">
        <v>721</v>
      </c>
      <c r="F236">
        <v>14720</v>
      </c>
      <c r="G236">
        <v>4876372.09</v>
      </c>
      <c r="H236">
        <v>155081.60000000001</v>
      </c>
      <c r="I236">
        <v>37182</v>
      </c>
      <c r="J236">
        <v>113627.2</v>
      </c>
      <c r="K236">
        <v>4880644.48999999</v>
      </c>
      <c r="L236">
        <v>0</v>
      </c>
      <c r="M236">
        <v>100</v>
      </c>
      <c r="N236">
        <v>23.98</v>
      </c>
    </row>
    <row r="237" spans="1:14" hidden="1" x14ac:dyDescent="0.25">
      <c r="A237">
        <v>1132124</v>
      </c>
      <c r="B237" t="s">
        <v>17</v>
      </c>
      <c r="C237">
        <v>3</v>
      </c>
      <c r="D237">
        <v>3</v>
      </c>
      <c r="E237">
        <v>3</v>
      </c>
      <c r="F237">
        <v>64</v>
      </c>
      <c r="G237">
        <v>979.21</v>
      </c>
      <c r="H237">
        <v>560.5</v>
      </c>
      <c r="I237">
        <v>430</v>
      </c>
      <c r="J237">
        <v>0</v>
      </c>
      <c r="K237">
        <v>1109.71</v>
      </c>
      <c r="L237">
        <v>0</v>
      </c>
      <c r="M237">
        <v>100</v>
      </c>
      <c r="N237">
        <v>76.72</v>
      </c>
    </row>
    <row r="238" spans="1:14" hidden="1" x14ac:dyDescent="0.25">
      <c r="A238">
        <v>1132124</v>
      </c>
      <c r="B238" t="s">
        <v>18</v>
      </c>
      <c r="C238">
        <v>826</v>
      </c>
      <c r="D238">
        <v>768</v>
      </c>
      <c r="E238">
        <v>768</v>
      </c>
      <c r="F238">
        <v>14697</v>
      </c>
      <c r="G238">
        <v>504874.32</v>
      </c>
      <c r="H238">
        <v>138709.37</v>
      </c>
      <c r="I238">
        <v>104187</v>
      </c>
      <c r="J238">
        <v>1048.26</v>
      </c>
      <c r="K238">
        <v>538348.43000000005</v>
      </c>
      <c r="L238">
        <v>58</v>
      </c>
      <c r="M238">
        <v>100</v>
      </c>
      <c r="N238">
        <v>75.11</v>
      </c>
    </row>
    <row r="239" spans="1:14" hidden="1" x14ac:dyDescent="0.25">
      <c r="A239">
        <v>1132124</v>
      </c>
      <c r="B239" t="s">
        <v>25</v>
      </c>
      <c r="C239">
        <v>2</v>
      </c>
      <c r="D239">
        <v>2</v>
      </c>
      <c r="E239">
        <v>2</v>
      </c>
      <c r="F239">
        <v>6</v>
      </c>
      <c r="G239">
        <v>22.15</v>
      </c>
      <c r="H239">
        <v>296.89999999999998</v>
      </c>
      <c r="I239">
        <v>121</v>
      </c>
      <c r="J239">
        <v>0</v>
      </c>
      <c r="K239">
        <v>198.05</v>
      </c>
      <c r="L239">
        <v>0</v>
      </c>
      <c r="M239">
        <v>100</v>
      </c>
      <c r="N239">
        <v>40.75</v>
      </c>
    </row>
    <row r="240" spans="1:14" hidden="1" x14ac:dyDescent="0.25">
      <c r="A240">
        <v>1132124</v>
      </c>
      <c r="B240" t="s">
        <v>19</v>
      </c>
      <c r="C240">
        <v>19</v>
      </c>
      <c r="D240">
        <v>15</v>
      </c>
      <c r="E240">
        <v>15</v>
      </c>
      <c r="F240">
        <v>7400</v>
      </c>
      <c r="G240">
        <v>20207.82</v>
      </c>
      <c r="H240">
        <v>77699.47</v>
      </c>
      <c r="I240">
        <v>95664</v>
      </c>
      <c r="J240">
        <v>0</v>
      </c>
      <c r="K240">
        <v>2243.29000000001</v>
      </c>
      <c r="L240">
        <v>4</v>
      </c>
      <c r="M240">
        <v>100</v>
      </c>
      <c r="N240">
        <v>123.12</v>
      </c>
    </row>
    <row r="241" spans="1:14" hidden="1" x14ac:dyDescent="0.25">
      <c r="A241">
        <v>1132124</v>
      </c>
      <c r="B241" t="s">
        <v>20</v>
      </c>
      <c r="C241">
        <v>273</v>
      </c>
      <c r="D241">
        <v>273</v>
      </c>
      <c r="E241">
        <v>0</v>
      </c>
      <c r="F241">
        <v>0</v>
      </c>
      <c r="G241">
        <v>8180620.4100000001</v>
      </c>
      <c r="H241">
        <v>0</v>
      </c>
      <c r="I241">
        <v>0</v>
      </c>
      <c r="J241">
        <v>0</v>
      </c>
      <c r="K241">
        <v>8180620.4100000001</v>
      </c>
      <c r="L241">
        <v>0</v>
      </c>
      <c r="M241">
        <v>0</v>
      </c>
      <c r="N241">
        <v>0</v>
      </c>
    </row>
    <row r="242" spans="1:14" hidden="1" x14ac:dyDescent="0.25">
      <c r="A242">
        <v>1132124</v>
      </c>
      <c r="B242" t="s">
        <v>29</v>
      </c>
      <c r="C242">
        <v>2</v>
      </c>
      <c r="D242">
        <v>2</v>
      </c>
      <c r="E242">
        <v>2</v>
      </c>
      <c r="F242">
        <v>7</v>
      </c>
      <c r="G242">
        <v>899.05</v>
      </c>
      <c r="H242">
        <v>290.61</v>
      </c>
      <c r="I242">
        <v>0</v>
      </c>
      <c r="J242">
        <v>0</v>
      </c>
      <c r="K242">
        <v>1189.6600000000001</v>
      </c>
      <c r="L242">
        <v>0</v>
      </c>
      <c r="M242">
        <v>100</v>
      </c>
      <c r="N242">
        <v>0</v>
      </c>
    </row>
    <row r="243" spans="1:14" hidden="1" x14ac:dyDescent="0.25">
      <c r="A243">
        <v>1132124</v>
      </c>
      <c r="B243" t="s">
        <v>21</v>
      </c>
      <c r="C243">
        <v>4</v>
      </c>
      <c r="D243">
        <v>3</v>
      </c>
      <c r="E243">
        <v>3</v>
      </c>
      <c r="F243">
        <v>87</v>
      </c>
      <c r="G243">
        <v>18.899999999999999</v>
      </c>
      <c r="H243">
        <v>3449.3</v>
      </c>
      <c r="I243">
        <v>3468</v>
      </c>
      <c r="J243">
        <v>0</v>
      </c>
      <c r="K243">
        <v>0.20000000000027299</v>
      </c>
      <c r="L243">
        <v>1</v>
      </c>
      <c r="M243">
        <v>100</v>
      </c>
      <c r="N243">
        <v>100.54</v>
      </c>
    </row>
    <row r="244" spans="1:14" hidden="1" x14ac:dyDescent="0.25">
      <c r="A244">
        <v>1132124</v>
      </c>
      <c r="B244" t="s">
        <v>22</v>
      </c>
      <c r="C244">
        <v>25</v>
      </c>
      <c r="D244">
        <v>25</v>
      </c>
      <c r="E244">
        <v>25</v>
      </c>
      <c r="F244">
        <v>9138</v>
      </c>
      <c r="G244">
        <v>650470.46</v>
      </c>
      <c r="H244">
        <v>118963.01</v>
      </c>
      <c r="I244">
        <v>101503</v>
      </c>
      <c r="J244">
        <v>39795.65</v>
      </c>
      <c r="K244">
        <v>628134.81999999995</v>
      </c>
      <c r="L244">
        <v>0</v>
      </c>
      <c r="M244">
        <v>100</v>
      </c>
      <c r="N244">
        <v>85.32</v>
      </c>
    </row>
    <row r="245" spans="1:14" hidden="1" x14ac:dyDescent="0.25">
      <c r="A245">
        <v>1132124</v>
      </c>
      <c r="B245" t="s">
        <v>23</v>
      </c>
      <c r="C245">
        <v>23</v>
      </c>
      <c r="D245">
        <v>23</v>
      </c>
      <c r="E245">
        <v>23</v>
      </c>
      <c r="F245">
        <v>4797</v>
      </c>
      <c r="G245">
        <v>241464.1</v>
      </c>
      <c r="H245">
        <v>41728.94</v>
      </c>
      <c r="I245">
        <v>37997</v>
      </c>
      <c r="J245">
        <v>0</v>
      </c>
      <c r="K245">
        <v>245196.04</v>
      </c>
      <c r="L245">
        <v>0</v>
      </c>
      <c r="M245">
        <v>100</v>
      </c>
      <c r="N245">
        <v>91.06</v>
      </c>
    </row>
    <row r="246" spans="1:14" hidden="1" x14ac:dyDescent="0.25">
      <c r="A246">
        <v>1132124</v>
      </c>
      <c r="B246" t="s">
        <v>24</v>
      </c>
      <c r="C246">
        <v>1</v>
      </c>
      <c r="D246">
        <v>0</v>
      </c>
      <c r="E246">
        <v>0</v>
      </c>
      <c r="F246">
        <v>0</v>
      </c>
      <c r="G246">
        <v>-2559.16</v>
      </c>
      <c r="H246">
        <v>0</v>
      </c>
      <c r="I246">
        <v>0</v>
      </c>
      <c r="J246">
        <v>0</v>
      </c>
      <c r="K246">
        <v>-2559.16</v>
      </c>
      <c r="L246">
        <v>1</v>
      </c>
      <c r="M246">
        <v>0</v>
      </c>
      <c r="N246">
        <v>0</v>
      </c>
    </row>
    <row r="247" spans="1:14" hidden="1" x14ac:dyDescent="0.25">
      <c r="A247">
        <v>1132125</v>
      </c>
      <c r="B247" t="s">
        <v>15</v>
      </c>
      <c r="C247">
        <v>1</v>
      </c>
      <c r="D247">
        <v>0</v>
      </c>
      <c r="E247">
        <v>0</v>
      </c>
      <c r="F247">
        <v>0</v>
      </c>
      <c r="G247">
        <v>-1840</v>
      </c>
      <c r="H247">
        <v>0</v>
      </c>
      <c r="I247">
        <v>0</v>
      </c>
      <c r="J247">
        <v>0</v>
      </c>
      <c r="K247">
        <v>-1840</v>
      </c>
      <c r="L247">
        <v>1</v>
      </c>
      <c r="M247">
        <v>0</v>
      </c>
      <c r="N247">
        <v>0</v>
      </c>
    </row>
    <row r="248" spans="1:14" hidden="1" x14ac:dyDescent="0.25">
      <c r="A248">
        <v>1132125</v>
      </c>
      <c r="B248" t="s">
        <v>16</v>
      </c>
      <c r="C248">
        <v>55</v>
      </c>
      <c r="D248">
        <v>0</v>
      </c>
      <c r="E248">
        <v>0</v>
      </c>
      <c r="F248">
        <v>0</v>
      </c>
      <c r="G248">
        <v>-180207.21</v>
      </c>
      <c r="H248">
        <v>0</v>
      </c>
      <c r="I248">
        <v>0</v>
      </c>
      <c r="J248">
        <v>0</v>
      </c>
      <c r="K248">
        <v>-180207.21</v>
      </c>
      <c r="L248">
        <v>55</v>
      </c>
      <c r="M248">
        <v>0</v>
      </c>
      <c r="N248">
        <v>0</v>
      </c>
    </row>
    <row r="249" spans="1:14" hidden="1" x14ac:dyDescent="0.25">
      <c r="A249">
        <v>1132125</v>
      </c>
      <c r="B249" t="s">
        <v>17</v>
      </c>
      <c r="C249">
        <v>136</v>
      </c>
      <c r="D249">
        <v>0</v>
      </c>
      <c r="E249">
        <v>0</v>
      </c>
      <c r="F249">
        <v>0</v>
      </c>
      <c r="G249">
        <v>-8310</v>
      </c>
      <c r="H249">
        <v>0</v>
      </c>
      <c r="I249">
        <v>0</v>
      </c>
      <c r="J249">
        <v>0</v>
      </c>
      <c r="K249">
        <v>-8310</v>
      </c>
      <c r="L249">
        <v>136</v>
      </c>
      <c r="M249">
        <v>0</v>
      </c>
      <c r="N249">
        <v>0</v>
      </c>
    </row>
    <row r="250" spans="1:14" hidden="1" x14ac:dyDescent="0.25">
      <c r="A250">
        <v>1132125</v>
      </c>
      <c r="B250" t="s">
        <v>18</v>
      </c>
      <c r="C250">
        <v>434</v>
      </c>
      <c r="D250">
        <v>1</v>
      </c>
      <c r="E250">
        <v>0</v>
      </c>
      <c r="F250">
        <v>0</v>
      </c>
      <c r="G250">
        <v>128210</v>
      </c>
      <c r="H250">
        <v>0</v>
      </c>
      <c r="I250">
        <v>0</v>
      </c>
      <c r="J250">
        <v>0</v>
      </c>
      <c r="K250">
        <v>128210</v>
      </c>
      <c r="L250">
        <v>433</v>
      </c>
      <c r="M250">
        <v>0</v>
      </c>
      <c r="N250">
        <v>0</v>
      </c>
    </row>
    <row r="251" spans="1:14" hidden="1" x14ac:dyDescent="0.25">
      <c r="A251">
        <v>1132125</v>
      </c>
      <c r="B251" t="s">
        <v>25</v>
      </c>
      <c r="C251">
        <v>17</v>
      </c>
      <c r="D251">
        <v>0</v>
      </c>
      <c r="E251">
        <v>0</v>
      </c>
      <c r="F251">
        <v>0</v>
      </c>
      <c r="G251">
        <v>-6772</v>
      </c>
      <c r="H251">
        <v>0</v>
      </c>
      <c r="I251">
        <v>0</v>
      </c>
      <c r="J251">
        <v>0</v>
      </c>
      <c r="K251">
        <v>-6772</v>
      </c>
      <c r="L251">
        <v>17</v>
      </c>
      <c r="M251">
        <v>0</v>
      </c>
      <c r="N251">
        <v>0</v>
      </c>
    </row>
    <row r="252" spans="1:14" hidden="1" x14ac:dyDescent="0.25">
      <c r="A252">
        <v>1132125</v>
      </c>
      <c r="B252" t="s">
        <v>19</v>
      </c>
      <c r="C252">
        <v>47</v>
      </c>
      <c r="D252">
        <v>0</v>
      </c>
      <c r="E252">
        <v>0</v>
      </c>
      <c r="F252">
        <v>0</v>
      </c>
      <c r="G252">
        <v>41589</v>
      </c>
      <c r="H252">
        <v>0</v>
      </c>
      <c r="I252">
        <v>0</v>
      </c>
      <c r="J252">
        <v>0</v>
      </c>
      <c r="K252">
        <v>41589</v>
      </c>
      <c r="L252">
        <v>47</v>
      </c>
      <c r="M252">
        <v>0</v>
      </c>
      <c r="N252">
        <v>0</v>
      </c>
    </row>
    <row r="253" spans="1:14" hidden="1" x14ac:dyDescent="0.25">
      <c r="A253">
        <v>1132125</v>
      </c>
      <c r="B253" t="s">
        <v>20</v>
      </c>
      <c r="C253">
        <v>13</v>
      </c>
      <c r="D253">
        <v>12</v>
      </c>
      <c r="E253">
        <v>0</v>
      </c>
      <c r="F253">
        <v>0</v>
      </c>
      <c r="G253">
        <v>36884.519999999997</v>
      </c>
      <c r="H253">
        <v>0</v>
      </c>
      <c r="I253">
        <v>0</v>
      </c>
      <c r="J253">
        <v>0</v>
      </c>
      <c r="K253">
        <v>36884.519999999997</v>
      </c>
      <c r="L253">
        <v>1</v>
      </c>
      <c r="M253">
        <v>0</v>
      </c>
      <c r="N253">
        <v>0</v>
      </c>
    </row>
    <row r="254" spans="1:14" hidden="1" x14ac:dyDescent="0.25">
      <c r="A254">
        <v>1132125</v>
      </c>
      <c r="B254" t="s">
        <v>21</v>
      </c>
      <c r="C254">
        <v>11</v>
      </c>
      <c r="D254">
        <v>0</v>
      </c>
      <c r="E254">
        <v>0</v>
      </c>
      <c r="F254">
        <v>0</v>
      </c>
      <c r="G254">
        <v>85992</v>
      </c>
      <c r="H254">
        <v>0</v>
      </c>
      <c r="I254">
        <v>0</v>
      </c>
      <c r="J254">
        <v>0</v>
      </c>
      <c r="K254">
        <v>85992</v>
      </c>
      <c r="L254">
        <v>11</v>
      </c>
      <c r="M254">
        <v>0</v>
      </c>
      <c r="N254">
        <v>0</v>
      </c>
    </row>
    <row r="255" spans="1:14" hidden="1" x14ac:dyDescent="0.25">
      <c r="A255">
        <v>1132125</v>
      </c>
      <c r="B255" t="s">
        <v>22</v>
      </c>
      <c r="C255">
        <v>8</v>
      </c>
      <c r="D255">
        <v>0</v>
      </c>
      <c r="E255">
        <v>0</v>
      </c>
      <c r="F255">
        <v>0</v>
      </c>
      <c r="G255">
        <v>-10000.43</v>
      </c>
      <c r="H255">
        <v>0</v>
      </c>
      <c r="I255">
        <v>0</v>
      </c>
      <c r="J255">
        <v>0</v>
      </c>
      <c r="K255">
        <v>-10000.43</v>
      </c>
      <c r="L255">
        <v>8</v>
      </c>
      <c r="M255">
        <v>0</v>
      </c>
      <c r="N255">
        <v>0</v>
      </c>
    </row>
    <row r="256" spans="1:14" hidden="1" x14ac:dyDescent="0.25">
      <c r="A256">
        <v>1132125</v>
      </c>
      <c r="B256" t="s">
        <v>24</v>
      </c>
      <c r="C256">
        <v>24</v>
      </c>
      <c r="D256">
        <v>0</v>
      </c>
      <c r="E256">
        <v>0</v>
      </c>
      <c r="F256">
        <v>0</v>
      </c>
      <c r="G256">
        <v>-459141.75</v>
      </c>
      <c r="H256">
        <v>0</v>
      </c>
      <c r="I256">
        <v>0</v>
      </c>
      <c r="J256">
        <v>0</v>
      </c>
      <c r="K256">
        <v>-459141.75</v>
      </c>
      <c r="L256">
        <v>24</v>
      </c>
      <c r="M256">
        <v>0</v>
      </c>
      <c r="N256">
        <v>0</v>
      </c>
    </row>
    <row r="257" spans="1:14" hidden="1" x14ac:dyDescent="0.25">
      <c r="A257">
        <v>1132126</v>
      </c>
      <c r="B257" t="s">
        <v>15</v>
      </c>
      <c r="C257">
        <v>1</v>
      </c>
      <c r="D257">
        <v>1</v>
      </c>
      <c r="E257">
        <v>1</v>
      </c>
      <c r="F257">
        <v>6600</v>
      </c>
      <c r="G257">
        <v>8516.91</v>
      </c>
      <c r="H257">
        <v>284549.63</v>
      </c>
      <c r="I257">
        <v>168655</v>
      </c>
      <c r="J257">
        <v>0</v>
      </c>
      <c r="K257">
        <v>124411.54</v>
      </c>
      <c r="L257">
        <v>0</v>
      </c>
      <c r="M257">
        <v>100</v>
      </c>
      <c r="N257">
        <v>59.27</v>
      </c>
    </row>
    <row r="258" spans="1:14" hidden="1" x14ac:dyDescent="0.25">
      <c r="A258">
        <v>1132126</v>
      </c>
      <c r="B258" t="s">
        <v>16</v>
      </c>
      <c r="C258">
        <v>1</v>
      </c>
      <c r="D258">
        <v>0</v>
      </c>
      <c r="E258">
        <v>0</v>
      </c>
      <c r="F258">
        <v>0</v>
      </c>
      <c r="G258">
        <v>-0.09</v>
      </c>
      <c r="H258">
        <v>0</v>
      </c>
      <c r="I258">
        <v>0</v>
      </c>
      <c r="J258">
        <v>0</v>
      </c>
      <c r="K258">
        <v>-0.09</v>
      </c>
      <c r="L258">
        <v>1</v>
      </c>
      <c r="M258">
        <v>0</v>
      </c>
      <c r="N258">
        <v>0</v>
      </c>
    </row>
    <row r="259" spans="1:14" hidden="1" x14ac:dyDescent="0.25">
      <c r="A259">
        <v>1132126</v>
      </c>
      <c r="B259" t="s">
        <v>17</v>
      </c>
      <c r="C259">
        <v>4</v>
      </c>
      <c r="D259">
        <v>0</v>
      </c>
      <c r="E259">
        <v>0</v>
      </c>
      <c r="F259">
        <v>0</v>
      </c>
      <c r="G259">
        <v>-1099.67</v>
      </c>
      <c r="H259">
        <v>0</v>
      </c>
      <c r="I259">
        <v>0</v>
      </c>
      <c r="J259">
        <v>0</v>
      </c>
      <c r="K259">
        <v>-1099.67</v>
      </c>
      <c r="L259">
        <v>4</v>
      </c>
      <c r="M259">
        <v>0</v>
      </c>
      <c r="N259">
        <v>0</v>
      </c>
    </row>
    <row r="260" spans="1:14" hidden="1" x14ac:dyDescent="0.25">
      <c r="A260">
        <v>1132126</v>
      </c>
      <c r="B260" t="s">
        <v>18</v>
      </c>
      <c r="C260">
        <v>12</v>
      </c>
      <c r="D260">
        <v>0</v>
      </c>
      <c r="E260">
        <v>0</v>
      </c>
      <c r="F260">
        <v>0</v>
      </c>
      <c r="G260">
        <v>4958.18</v>
      </c>
      <c r="H260">
        <v>0</v>
      </c>
      <c r="I260">
        <v>0</v>
      </c>
      <c r="J260">
        <v>0</v>
      </c>
      <c r="K260">
        <v>4958.18</v>
      </c>
      <c r="L260">
        <v>12</v>
      </c>
      <c r="M260">
        <v>0</v>
      </c>
      <c r="N260">
        <v>0</v>
      </c>
    </row>
    <row r="261" spans="1:14" hidden="1" x14ac:dyDescent="0.25">
      <c r="A261">
        <v>1132126</v>
      </c>
      <c r="B261" t="s">
        <v>25</v>
      </c>
      <c r="C261">
        <v>3</v>
      </c>
      <c r="D261">
        <v>0</v>
      </c>
      <c r="E261">
        <v>0</v>
      </c>
      <c r="F261">
        <v>0</v>
      </c>
      <c r="G261">
        <v>-5428.86</v>
      </c>
      <c r="H261">
        <v>0</v>
      </c>
      <c r="I261">
        <v>0</v>
      </c>
      <c r="J261">
        <v>0</v>
      </c>
      <c r="K261">
        <v>-5428.86</v>
      </c>
      <c r="L261">
        <v>3</v>
      </c>
      <c r="M261">
        <v>0</v>
      </c>
      <c r="N261">
        <v>0</v>
      </c>
    </row>
    <row r="262" spans="1:14" hidden="1" x14ac:dyDescent="0.25">
      <c r="A262">
        <v>1132126</v>
      </c>
      <c r="B262" t="s">
        <v>19</v>
      </c>
      <c r="C262">
        <v>4</v>
      </c>
      <c r="D262">
        <v>0</v>
      </c>
      <c r="E262">
        <v>0</v>
      </c>
      <c r="F262">
        <v>0</v>
      </c>
      <c r="G262">
        <v>8924.74</v>
      </c>
      <c r="H262">
        <v>0</v>
      </c>
      <c r="I262">
        <v>0</v>
      </c>
      <c r="J262">
        <v>0</v>
      </c>
      <c r="K262">
        <v>8924.74</v>
      </c>
      <c r="L262">
        <v>4</v>
      </c>
      <c r="M262">
        <v>0</v>
      </c>
      <c r="N262">
        <v>0</v>
      </c>
    </row>
    <row r="263" spans="1:14" hidden="1" x14ac:dyDescent="0.25">
      <c r="A263">
        <v>1132126</v>
      </c>
      <c r="B263" t="s">
        <v>20</v>
      </c>
      <c r="C263">
        <v>585</v>
      </c>
      <c r="D263">
        <v>585</v>
      </c>
      <c r="E263">
        <v>0</v>
      </c>
      <c r="F263">
        <v>0</v>
      </c>
      <c r="G263">
        <v>39904422.409999996</v>
      </c>
      <c r="H263">
        <v>0</v>
      </c>
      <c r="I263">
        <v>0</v>
      </c>
      <c r="J263">
        <v>0</v>
      </c>
      <c r="K263">
        <v>39904422.409999996</v>
      </c>
      <c r="L263">
        <v>0</v>
      </c>
      <c r="M263">
        <v>0</v>
      </c>
      <c r="N263">
        <v>0</v>
      </c>
    </row>
    <row r="264" spans="1:14" hidden="1" x14ac:dyDescent="0.25">
      <c r="A264">
        <v>1132126</v>
      </c>
      <c r="B264" t="s">
        <v>21</v>
      </c>
      <c r="C264">
        <v>2</v>
      </c>
      <c r="D264">
        <v>0</v>
      </c>
      <c r="E264">
        <v>0</v>
      </c>
      <c r="F264">
        <v>0</v>
      </c>
      <c r="G264">
        <v>4078.61</v>
      </c>
      <c r="H264">
        <v>0</v>
      </c>
      <c r="I264">
        <v>0</v>
      </c>
      <c r="J264">
        <v>0</v>
      </c>
      <c r="K264">
        <v>4078.61</v>
      </c>
      <c r="L264">
        <v>2</v>
      </c>
      <c r="M264">
        <v>0</v>
      </c>
      <c r="N264">
        <v>0</v>
      </c>
    </row>
    <row r="265" spans="1:14" hidden="1" x14ac:dyDescent="0.25">
      <c r="A265">
        <v>1132126</v>
      </c>
      <c r="B265" t="s">
        <v>24</v>
      </c>
      <c r="C265">
        <v>10</v>
      </c>
      <c r="D265">
        <v>0</v>
      </c>
      <c r="E265">
        <v>0</v>
      </c>
      <c r="F265">
        <v>0</v>
      </c>
      <c r="G265">
        <v>15644.03</v>
      </c>
      <c r="H265">
        <v>0</v>
      </c>
      <c r="I265">
        <v>0</v>
      </c>
      <c r="J265">
        <v>0</v>
      </c>
      <c r="K265">
        <v>15644.03</v>
      </c>
      <c r="L265">
        <v>10</v>
      </c>
      <c r="M265">
        <v>0</v>
      </c>
      <c r="N265">
        <v>0</v>
      </c>
    </row>
    <row r="266" spans="1:14" hidden="1" x14ac:dyDescent="0.25">
      <c r="A266">
        <v>1132127</v>
      </c>
      <c r="B266" t="s">
        <v>16</v>
      </c>
      <c r="C266">
        <v>474</v>
      </c>
      <c r="D266">
        <v>474</v>
      </c>
      <c r="E266">
        <v>474</v>
      </c>
      <c r="F266">
        <v>8547</v>
      </c>
      <c r="G266">
        <v>1674415.85</v>
      </c>
      <c r="H266">
        <v>85275.77</v>
      </c>
      <c r="I266">
        <v>39600</v>
      </c>
      <c r="J266">
        <v>61881.84</v>
      </c>
      <c r="K266">
        <v>1658209.78</v>
      </c>
      <c r="L266">
        <v>0</v>
      </c>
      <c r="M266">
        <v>100</v>
      </c>
      <c r="N266">
        <v>46.44</v>
      </c>
    </row>
    <row r="267" spans="1:14" hidden="1" x14ac:dyDescent="0.25">
      <c r="A267">
        <v>1132127</v>
      </c>
      <c r="B267" t="s">
        <v>17</v>
      </c>
      <c r="C267">
        <v>10</v>
      </c>
      <c r="D267">
        <v>10</v>
      </c>
      <c r="E267">
        <v>10</v>
      </c>
      <c r="F267">
        <v>222</v>
      </c>
      <c r="G267">
        <v>2626.56</v>
      </c>
      <c r="H267">
        <v>2008.51</v>
      </c>
      <c r="I267">
        <v>2120</v>
      </c>
      <c r="J267">
        <v>0</v>
      </c>
      <c r="K267">
        <v>2515.0700000000002</v>
      </c>
      <c r="L267">
        <v>0</v>
      </c>
      <c r="M267">
        <v>100</v>
      </c>
      <c r="N267">
        <v>105.55</v>
      </c>
    </row>
    <row r="268" spans="1:14" hidden="1" x14ac:dyDescent="0.25">
      <c r="A268">
        <v>1132127</v>
      </c>
      <c r="B268" t="s">
        <v>18</v>
      </c>
      <c r="C268">
        <v>1330</v>
      </c>
      <c r="D268">
        <v>1215</v>
      </c>
      <c r="E268">
        <v>1215</v>
      </c>
      <c r="F268">
        <v>27359</v>
      </c>
      <c r="G268">
        <v>586930.64</v>
      </c>
      <c r="H268">
        <v>232885.3</v>
      </c>
      <c r="I268">
        <v>246025</v>
      </c>
      <c r="J268">
        <v>281.32</v>
      </c>
      <c r="K268">
        <v>573509.62</v>
      </c>
      <c r="L268">
        <v>115</v>
      </c>
      <c r="M268">
        <v>100</v>
      </c>
      <c r="N268">
        <v>105.64</v>
      </c>
    </row>
    <row r="269" spans="1:14" hidden="1" x14ac:dyDescent="0.25">
      <c r="A269">
        <v>1132127</v>
      </c>
      <c r="B269" t="s">
        <v>25</v>
      </c>
      <c r="C269">
        <v>1</v>
      </c>
      <c r="D269">
        <v>1</v>
      </c>
      <c r="E269">
        <v>1</v>
      </c>
      <c r="F269">
        <v>120</v>
      </c>
      <c r="G269">
        <v>-367.66</v>
      </c>
      <c r="H269">
        <v>1403.21</v>
      </c>
      <c r="I269">
        <v>0</v>
      </c>
      <c r="J269">
        <v>1266</v>
      </c>
      <c r="K269">
        <v>-230.45</v>
      </c>
      <c r="L269">
        <v>0</v>
      </c>
      <c r="M269">
        <v>100</v>
      </c>
      <c r="N269">
        <v>0</v>
      </c>
    </row>
    <row r="270" spans="1:14" hidden="1" x14ac:dyDescent="0.25">
      <c r="A270">
        <v>1132127</v>
      </c>
      <c r="B270" t="s">
        <v>19</v>
      </c>
      <c r="C270">
        <v>64</v>
      </c>
      <c r="D270">
        <v>53</v>
      </c>
      <c r="E270">
        <v>53</v>
      </c>
      <c r="F270">
        <v>5438</v>
      </c>
      <c r="G270">
        <v>76087.69</v>
      </c>
      <c r="H270">
        <v>62745.32</v>
      </c>
      <c r="I270">
        <v>106036</v>
      </c>
      <c r="J270">
        <v>0</v>
      </c>
      <c r="K270">
        <v>32797.01</v>
      </c>
      <c r="L270">
        <v>11</v>
      </c>
      <c r="M270">
        <v>100</v>
      </c>
      <c r="N270">
        <v>168.99</v>
      </c>
    </row>
    <row r="271" spans="1:14" hidden="1" x14ac:dyDescent="0.25">
      <c r="A271">
        <v>1132127</v>
      </c>
      <c r="B271" t="s">
        <v>20</v>
      </c>
      <c r="C271">
        <v>273</v>
      </c>
      <c r="D271">
        <v>272</v>
      </c>
      <c r="E271">
        <v>0</v>
      </c>
      <c r="F271">
        <v>0</v>
      </c>
      <c r="G271">
        <v>13167145.390000001</v>
      </c>
      <c r="H271">
        <v>0</v>
      </c>
      <c r="I271">
        <v>0</v>
      </c>
      <c r="J271">
        <v>0</v>
      </c>
      <c r="K271">
        <v>13167145.390000001</v>
      </c>
      <c r="L271">
        <v>1</v>
      </c>
      <c r="M271">
        <v>0</v>
      </c>
      <c r="N271">
        <v>0</v>
      </c>
    </row>
    <row r="272" spans="1:14" hidden="1" x14ac:dyDescent="0.25">
      <c r="A272">
        <v>1132127</v>
      </c>
      <c r="B272" t="s">
        <v>21</v>
      </c>
      <c r="C272">
        <v>13</v>
      </c>
      <c r="D272">
        <v>10</v>
      </c>
      <c r="E272">
        <v>10</v>
      </c>
      <c r="F272">
        <v>995</v>
      </c>
      <c r="G272">
        <v>12570.62</v>
      </c>
      <c r="H272">
        <v>16348.34</v>
      </c>
      <c r="I272">
        <v>14481</v>
      </c>
      <c r="J272">
        <v>0</v>
      </c>
      <c r="K272">
        <v>14437.96</v>
      </c>
      <c r="L272">
        <v>3</v>
      </c>
      <c r="M272">
        <v>100</v>
      </c>
      <c r="N272">
        <v>88.58</v>
      </c>
    </row>
    <row r="273" spans="1:14" hidden="1" x14ac:dyDescent="0.25">
      <c r="A273">
        <v>1132127</v>
      </c>
      <c r="B273" t="s">
        <v>22</v>
      </c>
      <c r="C273">
        <v>22</v>
      </c>
      <c r="D273">
        <v>22</v>
      </c>
      <c r="E273">
        <v>22</v>
      </c>
      <c r="F273">
        <v>22964</v>
      </c>
      <c r="G273">
        <v>1155383.5900000001</v>
      </c>
      <c r="H273">
        <v>156876.99</v>
      </c>
      <c r="I273">
        <v>0</v>
      </c>
      <c r="J273">
        <v>62194</v>
      </c>
      <c r="K273">
        <v>1250066.58</v>
      </c>
      <c r="L273">
        <v>0</v>
      </c>
      <c r="M273">
        <v>100</v>
      </c>
      <c r="N273">
        <v>0</v>
      </c>
    </row>
    <row r="274" spans="1:14" hidden="1" x14ac:dyDescent="0.25">
      <c r="A274">
        <v>1132127</v>
      </c>
      <c r="B274" t="s">
        <v>23</v>
      </c>
      <c r="C274">
        <v>20</v>
      </c>
      <c r="D274">
        <v>19</v>
      </c>
      <c r="E274">
        <v>19</v>
      </c>
      <c r="F274">
        <v>7085</v>
      </c>
      <c r="G274">
        <v>484553.42</v>
      </c>
      <c r="H274">
        <v>61416.35</v>
      </c>
      <c r="I274">
        <v>2262</v>
      </c>
      <c r="J274">
        <v>0</v>
      </c>
      <c r="K274">
        <v>543707.77</v>
      </c>
      <c r="L274">
        <v>1</v>
      </c>
      <c r="M274">
        <v>100</v>
      </c>
      <c r="N274">
        <v>3.68</v>
      </c>
    </row>
    <row r="275" spans="1:14" hidden="1" x14ac:dyDescent="0.25">
      <c r="A275">
        <v>1132127</v>
      </c>
      <c r="B275" t="s">
        <v>24</v>
      </c>
      <c r="C275">
        <v>11</v>
      </c>
      <c r="D275">
        <v>4</v>
      </c>
      <c r="E275">
        <v>0</v>
      </c>
      <c r="F275">
        <v>0</v>
      </c>
      <c r="G275">
        <v>-23917.439999999999</v>
      </c>
      <c r="H275">
        <v>0</v>
      </c>
      <c r="I275">
        <v>20630</v>
      </c>
      <c r="J275">
        <v>0</v>
      </c>
      <c r="K275">
        <v>-44547.44</v>
      </c>
      <c r="L275">
        <v>7</v>
      </c>
      <c r="M275">
        <v>0</v>
      </c>
      <c r="N275">
        <v>0</v>
      </c>
    </row>
    <row r="276" spans="1:14" hidden="1" x14ac:dyDescent="0.25">
      <c r="A276">
        <v>1132128</v>
      </c>
      <c r="B276" t="s">
        <v>26</v>
      </c>
      <c r="C276">
        <v>1</v>
      </c>
      <c r="D276">
        <v>1</v>
      </c>
      <c r="E276">
        <v>1</v>
      </c>
      <c r="F276">
        <v>0</v>
      </c>
      <c r="G276">
        <v>62488.29</v>
      </c>
      <c r="H276">
        <v>29891.41</v>
      </c>
      <c r="I276">
        <v>0</v>
      </c>
      <c r="J276">
        <v>0</v>
      </c>
      <c r="K276">
        <v>92379.7</v>
      </c>
      <c r="L276">
        <v>0</v>
      </c>
      <c r="M276">
        <v>100</v>
      </c>
      <c r="N276">
        <v>0</v>
      </c>
    </row>
    <row r="277" spans="1:14" hidden="1" x14ac:dyDescent="0.25">
      <c r="A277">
        <v>1132128</v>
      </c>
      <c r="B277" t="s">
        <v>30</v>
      </c>
      <c r="C277">
        <v>1</v>
      </c>
      <c r="D277">
        <v>1</v>
      </c>
      <c r="E277">
        <v>1</v>
      </c>
      <c r="F277">
        <v>1910</v>
      </c>
      <c r="G277">
        <v>20870.919999999998</v>
      </c>
      <c r="H277">
        <v>22486.65</v>
      </c>
      <c r="I277">
        <v>30000</v>
      </c>
      <c r="J277">
        <v>5577</v>
      </c>
      <c r="K277">
        <v>7780.57</v>
      </c>
      <c r="L277">
        <v>0</v>
      </c>
      <c r="M277">
        <v>100</v>
      </c>
      <c r="N277">
        <v>133.41</v>
      </c>
    </row>
    <row r="278" spans="1:14" hidden="1" x14ac:dyDescent="0.25">
      <c r="A278">
        <v>1132128</v>
      </c>
      <c r="B278" t="s">
        <v>16</v>
      </c>
      <c r="C278">
        <v>732</v>
      </c>
      <c r="D278">
        <v>727</v>
      </c>
      <c r="E278">
        <v>727</v>
      </c>
      <c r="F278">
        <v>10714</v>
      </c>
      <c r="G278">
        <v>6690540.0300000003</v>
      </c>
      <c r="H278">
        <v>135569.89000000001</v>
      </c>
      <c r="I278">
        <v>49101</v>
      </c>
      <c r="J278">
        <v>74199.350000000006</v>
      </c>
      <c r="K278">
        <v>6702809.5700000003</v>
      </c>
      <c r="L278">
        <v>5</v>
      </c>
      <c r="M278">
        <v>100</v>
      </c>
      <c r="N278">
        <v>36.22</v>
      </c>
    </row>
    <row r="279" spans="1:14" hidden="1" x14ac:dyDescent="0.25">
      <c r="A279">
        <v>1132128</v>
      </c>
      <c r="B279" t="s">
        <v>17</v>
      </c>
      <c r="C279">
        <v>15</v>
      </c>
      <c r="D279">
        <v>15</v>
      </c>
      <c r="E279">
        <v>15</v>
      </c>
      <c r="F279">
        <v>383</v>
      </c>
      <c r="G279">
        <v>5956.69</v>
      </c>
      <c r="H279">
        <v>3272.29</v>
      </c>
      <c r="I279">
        <v>5809</v>
      </c>
      <c r="J279">
        <v>0</v>
      </c>
      <c r="K279">
        <v>3419.98</v>
      </c>
      <c r="L279">
        <v>0</v>
      </c>
      <c r="M279">
        <v>100</v>
      </c>
      <c r="N279">
        <v>177.52</v>
      </c>
    </row>
    <row r="280" spans="1:14" hidden="1" x14ac:dyDescent="0.25">
      <c r="A280">
        <v>1132128</v>
      </c>
      <c r="B280" t="s">
        <v>18</v>
      </c>
      <c r="C280">
        <v>1495</v>
      </c>
      <c r="D280">
        <v>1347</v>
      </c>
      <c r="E280">
        <v>1346</v>
      </c>
      <c r="F280">
        <v>26831</v>
      </c>
      <c r="G280">
        <v>662943.35</v>
      </c>
      <c r="H280">
        <v>244761.27</v>
      </c>
      <c r="I280">
        <v>244630</v>
      </c>
      <c r="J280">
        <v>1776.76</v>
      </c>
      <c r="K280">
        <v>661297.86</v>
      </c>
      <c r="L280">
        <v>148</v>
      </c>
      <c r="M280">
        <v>0</v>
      </c>
      <c r="N280">
        <v>99.95</v>
      </c>
    </row>
    <row r="281" spans="1:14" hidden="1" x14ac:dyDescent="0.25">
      <c r="A281">
        <v>1132128</v>
      </c>
      <c r="B281" t="s">
        <v>27</v>
      </c>
      <c r="C281">
        <v>3</v>
      </c>
      <c r="D281">
        <v>0</v>
      </c>
      <c r="E281">
        <v>0</v>
      </c>
      <c r="F281">
        <v>0</v>
      </c>
      <c r="G281">
        <v>5370.43</v>
      </c>
      <c r="H281">
        <v>0</v>
      </c>
      <c r="I281">
        <v>0</v>
      </c>
      <c r="J281">
        <v>0</v>
      </c>
      <c r="K281">
        <v>5370.43</v>
      </c>
      <c r="L281">
        <v>3</v>
      </c>
      <c r="M281">
        <v>0</v>
      </c>
      <c r="N281">
        <v>0</v>
      </c>
    </row>
    <row r="282" spans="1:14" hidden="1" x14ac:dyDescent="0.25">
      <c r="A282">
        <v>1132128</v>
      </c>
      <c r="B282" t="s">
        <v>25</v>
      </c>
      <c r="C282">
        <v>6</v>
      </c>
      <c r="D282">
        <v>5</v>
      </c>
      <c r="E282">
        <v>5</v>
      </c>
      <c r="F282">
        <v>5</v>
      </c>
      <c r="G282">
        <v>8181.08</v>
      </c>
      <c r="H282">
        <v>849.39</v>
      </c>
      <c r="I282">
        <v>185</v>
      </c>
      <c r="J282">
        <v>0</v>
      </c>
      <c r="K282">
        <v>8845.4699999999993</v>
      </c>
      <c r="L282">
        <v>1</v>
      </c>
      <c r="M282">
        <v>100</v>
      </c>
      <c r="N282">
        <v>21.78</v>
      </c>
    </row>
    <row r="283" spans="1:14" hidden="1" x14ac:dyDescent="0.25">
      <c r="A283">
        <v>1132128</v>
      </c>
      <c r="B283" t="s">
        <v>19</v>
      </c>
      <c r="C283">
        <v>39</v>
      </c>
      <c r="D283">
        <v>33</v>
      </c>
      <c r="E283">
        <v>33</v>
      </c>
      <c r="F283">
        <v>8561</v>
      </c>
      <c r="G283">
        <v>95958.56</v>
      </c>
      <c r="H283">
        <v>92124.63</v>
      </c>
      <c r="I283">
        <v>120500</v>
      </c>
      <c r="J283">
        <v>0</v>
      </c>
      <c r="K283">
        <v>67583.19</v>
      </c>
      <c r="L283">
        <v>6</v>
      </c>
      <c r="M283">
        <v>100</v>
      </c>
      <c r="N283">
        <v>130.80000000000001</v>
      </c>
    </row>
    <row r="284" spans="1:14" hidden="1" x14ac:dyDescent="0.25">
      <c r="A284">
        <v>1132128</v>
      </c>
      <c r="B284" t="s">
        <v>20</v>
      </c>
      <c r="C284">
        <v>906</v>
      </c>
      <c r="D284">
        <v>906</v>
      </c>
      <c r="E284">
        <v>0</v>
      </c>
      <c r="F284">
        <v>0</v>
      </c>
      <c r="G284">
        <v>34405495.799999997</v>
      </c>
      <c r="H284">
        <v>0</v>
      </c>
      <c r="I284">
        <v>0</v>
      </c>
      <c r="J284">
        <v>0</v>
      </c>
      <c r="K284">
        <v>34405495.799999997</v>
      </c>
      <c r="L284">
        <v>0</v>
      </c>
      <c r="M284">
        <v>0</v>
      </c>
      <c r="N284">
        <v>0</v>
      </c>
    </row>
    <row r="285" spans="1:14" hidden="1" x14ac:dyDescent="0.25">
      <c r="A285">
        <v>1132128</v>
      </c>
      <c r="B285" t="s">
        <v>21</v>
      </c>
      <c r="C285">
        <v>18</v>
      </c>
      <c r="D285">
        <v>13</v>
      </c>
      <c r="E285">
        <v>13</v>
      </c>
      <c r="F285">
        <v>3155</v>
      </c>
      <c r="G285">
        <v>39561.339999999997</v>
      </c>
      <c r="H285">
        <v>39514.71</v>
      </c>
      <c r="I285">
        <v>44930</v>
      </c>
      <c r="J285">
        <v>0</v>
      </c>
      <c r="K285">
        <v>34146.050000000003</v>
      </c>
      <c r="L285">
        <v>5</v>
      </c>
      <c r="M285">
        <v>100</v>
      </c>
      <c r="N285">
        <v>113.7</v>
      </c>
    </row>
    <row r="286" spans="1:14" hidden="1" x14ac:dyDescent="0.25">
      <c r="A286">
        <v>1132128</v>
      </c>
      <c r="B286" t="s">
        <v>22</v>
      </c>
      <c r="C286">
        <v>28</v>
      </c>
      <c r="D286">
        <v>24</v>
      </c>
      <c r="E286">
        <v>24</v>
      </c>
      <c r="F286">
        <v>11432</v>
      </c>
      <c r="G286">
        <v>3772452.63</v>
      </c>
      <c r="H286">
        <v>180847.78</v>
      </c>
      <c r="I286">
        <v>0</v>
      </c>
      <c r="J286">
        <v>0</v>
      </c>
      <c r="K286">
        <v>3953300.41</v>
      </c>
      <c r="L286">
        <v>4</v>
      </c>
      <c r="M286">
        <v>100</v>
      </c>
      <c r="N286">
        <v>0</v>
      </c>
    </row>
    <row r="287" spans="1:14" hidden="1" x14ac:dyDescent="0.25">
      <c r="A287">
        <v>1132128</v>
      </c>
      <c r="B287" t="s">
        <v>23</v>
      </c>
      <c r="C287">
        <v>18</v>
      </c>
      <c r="D287">
        <v>18</v>
      </c>
      <c r="E287">
        <v>18</v>
      </c>
      <c r="F287">
        <v>9431</v>
      </c>
      <c r="G287">
        <v>2398340.48</v>
      </c>
      <c r="H287">
        <v>101378.71</v>
      </c>
      <c r="I287">
        <v>0</v>
      </c>
      <c r="J287">
        <v>0</v>
      </c>
      <c r="K287">
        <v>2499719.19</v>
      </c>
      <c r="L287">
        <v>0</v>
      </c>
      <c r="M287">
        <v>100</v>
      </c>
      <c r="N287">
        <v>0</v>
      </c>
    </row>
    <row r="288" spans="1:14" hidden="1" x14ac:dyDescent="0.25">
      <c r="A288">
        <v>1132128</v>
      </c>
      <c r="B288" t="s">
        <v>24</v>
      </c>
      <c r="C288">
        <v>5</v>
      </c>
      <c r="D288">
        <v>1</v>
      </c>
      <c r="E288">
        <v>0</v>
      </c>
      <c r="F288">
        <v>0</v>
      </c>
      <c r="G288">
        <v>-35316.870000000003</v>
      </c>
      <c r="H288">
        <v>0</v>
      </c>
      <c r="I288">
        <v>10000</v>
      </c>
      <c r="J288">
        <v>0</v>
      </c>
      <c r="K288">
        <v>-45316.87</v>
      </c>
      <c r="L288">
        <v>4</v>
      </c>
      <c r="M288">
        <v>0</v>
      </c>
      <c r="N288">
        <v>0</v>
      </c>
    </row>
    <row r="289" spans="1:14" hidden="1" x14ac:dyDescent="0.25">
      <c r="A289">
        <v>1132129</v>
      </c>
      <c r="B289" t="s">
        <v>16</v>
      </c>
      <c r="C289">
        <v>997</v>
      </c>
      <c r="D289">
        <v>988</v>
      </c>
      <c r="E289">
        <v>988</v>
      </c>
      <c r="F289">
        <v>14694</v>
      </c>
      <c r="G289">
        <v>6414557.7599999998</v>
      </c>
      <c r="H289">
        <v>174098.29</v>
      </c>
      <c r="I289">
        <v>90599</v>
      </c>
      <c r="J289">
        <v>100632.44</v>
      </c>
      <c r="K289">
        <v>6397424.6100000003</v>
      </c>
      <c r="L289">
        <v>9</v>
      </c>
      <c r="M289">
        <v>100</v>
      </c>
      <c r="N289">
        <v>52.04</v>
      </c>
    </row>
    <row r="290" spans="1:14" hidden="1" x14ac:dyDescent="0.25">
      <c r="A290">
        <v>1132129</v>
      </c>
      <c r="B290" t="s">
        <v>17</v>
      </c>
      <c r="C290">
        <v>2</v>
      </c>
      <c r="D290">
        <v>2</v>
      </c>
      <c r="E290">
        <v>2</v>
      </c>
      <c r="F290">
        <v>20</v>
      </c>
      <c r="G290">
        <v>208.76</v>
      </c>
      <c r="H290">
        <v>294.57</v>
      </c>
      <c r="I290">
        <v>0</v>
      </c>
      <c r="J290">
        <v>0</v>
      </c>
      <c r="K290">
        <v>503.33</v>
      </c>
      <c r="L290">
        <v>0</v>
      </c>
      <c r="M290">
        <v>100</v>
      </c>
      <c r="N290">
        <v>0</v>
      </c>
    </row>
    <row r="291" spans="1:14" hidden="1" x14ac:dyDescent="0.25">
      <c r="A291">
        <v>1132129</v>
      </c>
      <c r="B291" t="s">
        <v>18</v>
      </c>
      <c r="C291">
        <v>1521</v>
      </c>
      <c r="D291">
        <v>1388</v>
      </c>
      <c r="E291">
        <v>1388</v>
      </c>
      <c r="F291">
        <v>30050</v>
      </c>
      <c r="G291">
        <v>651852.97</v>
      </c>
      <c r="H291">
        <v>277352.61</v>
      </c>
      <c r="I291">
        <v>266933</v>
      </c>
      <c r="J291">
        <v>11593</v>
      </c>
      <c r="K291">
        <v>650679.57999999996</v>
      </c>
      <c r="L291">
        <v>133</v>
      </c>
      <c r="M291">
        <v>100</v>
      </c>
      <c r="N291">
        <v>96.24</v>
      </c>
    </row>
    <row r="292" spans="1:14" hidden="1" x14ac:dyDescent="0.25">
      <c r="A292">
        <v>1132129</v>
      </c>
      <c r="B292" t="s">
        <v>27</v>
      </c>
      <c r="C292">
        <v>3</v>
      </c>
      <c r="D292">
        <v>3</v>
      </c>
      <c r="E292">
        <v>3</v>
      </c>
      <c r="F292">
        <v>7</v>
      </c>
      <c r="G292">
        <v>3181.99</v>
      </c>
      <c r="H292">
        <v>841.31</v>
      </c>
      <c r="I292">
        <v>3504</v>
      </c>
      <c r="J292">
        <v>0</v>
      </c>
      <c r="K292">
        <v>519.29999999999995</v>
      </c>
      <c r="L292">
        <v>0</v>
      </c>
      <c r="M292">
        <v>100</v>
      </c>
      <c r="N292">
        <v>416.49</v>
      </c>
    </row>
    <row r="293" spans="1:14" hidden="1" x14ac:dyDescent="0.25">
      <c r="A293">
        <v>1132129</v>
      </c>
      <c r="B293" t="s">
        <v>25</v>
      </c>
      <c r="C293">
        <v>11</v>
      </c>
      <c r="D293">
        <v>10</v>
      </c>
      <c r="E293">
        <v>10</v>
      </c>
      <c r="F293">
        <v>125</v>
      </c>
      <c r="G293">
        <v>5772.55</v>
      </c>
      <c r="H293">
        <v>2465.11</v>
      </c>
      <c r="I293">
        <v>2157</v>
      </c>
      <c r="J293">
        <v>0</v>
      </c>
      <c r="K293">
        <v>6080.66</v>
      </c>
      <c r="L293">
        <v>1</v>
      </c>
      <c r="M293">
        <v>100</v>
      </c>
      <c r="N293">
        <v>87.5</v>
      </c>
    </row>
    <row r="294" spans="1:14" hidden="1" x14ac:dyDescent="0.25">
      <c r="A294">
        <v>1132129</v>
      </c>
      <c r="B294" t="s">
        <v>19</v>
      </c>
      <c r="C294">
        <v>206</v>
      </c>
      <c r="D294">
        <v>185</v>
      </c>
      <c r="E294">
        <v>185</v>
      </c>
      <c r="F294">
        <v>16552</v>
      </c>
      <c r="G294">
        <v>191771.98</v>
      </c>
      <c r="H294">
        <v>195800.71</v>
      </c>
      <c r="I294">
        <v>242636</v>
      </c>
      <c r="J294">
        <v>3583.9</v>
      </c>
      <c r="K294">
        <v>141352.79</v>
      </c>
      <c r="L294">
        <v>21</v>
      </c>
      <c r="M294">
        <v>100</v>
      </c>
      <c r="N294">
        <v>123.92</v>
      </c>
    </row>
    <row r="295" spans="1:14" hidden="1" x14ac:dyDescent="0.25">
      <c r="A295">
        <v>1132129</v>
      </c>
      <c r="B295" t="s">
        <v>20</v>
      </c>
      <c r="C295">
        <v>411</v>
      </c>
      <c r="D295">
        <v>410</v>
      </c>
      <c r="E295">
        <v>0</v>
      </c>
      <c r="F295">
        <v>0</v>
      </c>
      <c r="G295">
        <v>8416342.8100000005</v>
      </c>
      <c r="H295">
        <v>0</v>
      </c>
      <c r="I295">
        <v>0</v>
      </c>
      <c r="J295">
        <v>0</v>
      </c>
      <c r="K295">
        <v>8416342.8100000005</v>
      </c>
      <c r="L295">
        <v>1</v>
      </c>
      <c r="M295">
        <v>0</v>
      </c>
      <c r="N295">
        <v>0</v>
      </c>
    </row>
    <row r="296" spans="1:14" hidden="1" x14ac:dyDescent="0.25">
      <c r="A296">
        <v>1132129</v>
      </c>
      <c r="B296" t="s">
        <v>29</v>
      </c>
      <c r="C296">
        <v>2</v>
      </c>
      <c r="D296">
        <v>2</v>
      </c>
      <c r="E296">
        <v>2</v>
      </c>
      <c r="F296">
        <v>97</v>
      </c>
      <c r="G296">
        <v>-82.52</v>
      </c>
      <c r="H296">
        <v>2876.04</v>
      </c>
      <c r="I296">
        <v>1810</v>
      </c>
      <c r="J296">
        <v>0</v>
      </c>
      <c r="K296">
        <v>983.52</v>
      </c>
      <c r="L296">
        <v>0</v>
      </c>
      <c r="M296">
        <v>100</v>
      </c>
      <c r="N296">
        <v>62.93</v>
      </c>
    </row>
    <row r="297" spans="1:14" hidden="1" x14ac:dyDescent="0.25">
      <c r="A297">
        <v>1132129</v>
      </c>
      <c r="B297" t="s">
        <v>21</v>
      </c>
      <c r="C297">
        <v>28</v>
      </c>
      <c r="D297">
        <v>24</v>
      </c>
      <c r="E297">
        <v>24</v>
      </c>
      <c r="F297">
        <v>26844</v>
      </c>
      <c r="G297">
        <v>342266.19</v>
      </c>
      <c r="H297">
        <v>237255.23</v>
      </c>
      <c r="I297">
        <v>150206</v>
      </c>
      <c r="J297">
        <v>71316.62</v>
      </c>
      <c r="K297">
        <v>357998.8</v>
      </c>
      <c r="L297">
        <v>4</v>
      </c>
      <c r="M297">
        <v>100</v>
      </c>
      <c r="N297">
        <v>63.31</v>
      </c>
    </row>
    <row r="298" spans="1:14" hidden="1" x14ac:dyDescent="0.25">
      <c r="A298">
        <v>1132129</v>
      </c>
      <c r="B298" t="s">
        <v>22</v>
      </c>
      <c r="C298">
        <v>42</v>
      </c>
      <c r="D298">
        <v>42</v>
      </c>
      <c r="E298">
        <v>42</v>
      </c>
      <c r="F298">
        <v>17355</v>
      </c>
      <c r="G298">
        <v>2790698.82</v>
      </c>
      <c r="H298">
        <v>161318.23000000001</v>
      </c>
      <c r="I298">
        <v>0</v>
      </c>
      <c r="J298">
        <v>6488.58</v>
      </c>
      <c r="K298">
        <v>2945528.47</v>
      </c>
      <c r="L298">
        <v>0</v>
      </c>
      <c r="M298">
        <v>100</v>
      </c>
      <c r="N298">
        <v>0</v>
      </c>
    </row>
    <row r="299" spans="1:14" hidden="1" x14ac:dyDescent="0.25">
      <c r="A299">
        <v>1132129</v>
      </c>
      <c r="B299" t="s">
        <v>23</v>
      </c>
      <c r="C299">
        <v>45</v>
      </c>
      <c r="D299">
        <v>45</v>
      </c>
      <c r="E299">
        <v>45</v>
      </c>
      <c r="F299">
        <v>11917</v>
      </c>
      <c r="G299">
        <v>7650021.9000000004</v>
      </c>
      <c r="H299">
        <v>171578.4</v>
      </c>
      <c r="I299">
        <v>0</v>
      </c>
      <c r="J299">
        <v>0</v>
      </c>
      <c r="K299">
        <v>7821600.2999999998</v>
      </c>
      <c r="L299">
        <v>0</v>
      </c>
      <c r="M299">
        <v>100</v>
      </c>
      <c r="N299">
        <v>0</v>
      </c>
    </row>
    <row r="300" spans="1:14" hidden="1" x14ac:dyDescent="0.25">
      <c r="A300">
        <v>1132129</v>
      </c>
      <c r="B300" t="s">
        <v>24</v>
      </c>
      <c r="C300">
        <v>17</v>
      </c>
      <c r="D300">
        <v>0</v>
      </c>
      <c r="E300">
        <v>0</v>
      </c>
      <c r="F300">
        <v>0</v>
      </c>
      <c r="G300">
        <v>190464.2</v>
      </c>
      <c r="H300">
        <v>0</v>
      </c>
      <c r="I300">
        <v>0</v>
      </c>
      <c r="J300">
        <v>0</v>
      </c>
      <c r="K300">
        <v>190464.2</v>
      </c>
      <c r="L300">
        <v>17</v>
      </c>
      <c r="M300">
        <v>0</v>
      </c>
      <c r="N300">
        <v>0</v>
      </c>
    </row>
    <row r="301" spans="1:14" hidden="1" x14ac:dyDescent="0.25">
      <c r="A301">
        <v>1132130</v>
      </c>
      <c r="B301" t="s">
        <v>16</v>
      </c>
      <c r="C301">
        <v>689</v>
      </c>
      <c r="D301">
        <v>689</v>
      </c>
      <c r="E301">
        <v>689</v>
      </c>
      <c r="F301">
        <v>12651</v>
      </c>
      <c r="G301">
        <v>5184955.97</v>
      </c>
      <c r="H301">
        <v>137296.29999999999</v>
      </c>
      <c r="I301">
        <v>50116</v>
      </c>
      <c r="J301">
        <v>89048.46</v>
      </c>
      <c r="K301">
        <v>5183087.8099999996</v>
      </c>
      <c r="L301">
        <v>0</v>
      </c>
      <c r="M301">
        <v>100</v>
      </c>
      <c r="N301">
        <v>36.5</v>
      </c>
    </row>
    <row r="302" spans="1:14" hidden="1" x14ac:dyDescent="0.25">
      <c r="A302">
        <v>1132130</v>
      </c>
      <c r="B302" t="s">
        <v>17</v>
      </c>
      <c r="C302">
        <v>1</v>
      </c>
      <c r="D302">
        <v>1</v>
      </c>
      <c r="E302">
        <v>1</v>
      </c>
      <c r="F302">
        <v>8</v>
      </c>
      <c r="G302">
        <v>411.26</v>
      </c>
      <c r="H302">
        <v>139.36000000000001</v>
      </c>
      <c r="I302">
        <v>500</v>
      </c>
      <c r="J302">
        <v>0</v>
      </c>
      <c r="K302">
        <v>50.62</v>
      </c>
      <c r="L302">
        <v>0</v>
      </c>
      <c r="M302">
        <v>100</v>
      </c>
      <c r="N302">
        <v>358.78</v>
      </c>
    </row>
    <row r="303" spans="1:14" hidden="1" x14ac:dyDescent="0.25">
      <c r="A303">
        <v>1132130</v>
      </c>
      <c r="B303" t="s">
        <v>18</v>
      </c>
      <c r="C303">
        <v>1514</v>
      </c>
      <c r="D303">
        <v>1351</v>
      </c>
      <c r="E303">
        <v>1351</v>
      </c>
      <c r="F303">
        <v>28280</v>
      </c>
      <c r="G303">
        <v>720519.66000000096</v>
      </c>
      <c r="H303">
        <v>245851.77</v>
      </c>
      <c r="I303">
        <v>263458</v>
      </c>
      <c r="J303">
        <v>0</v>
      </c>
      <c r="K303">
        <v>702913.43000000098</v>
      </c>
      <c r="L303">
        <v>163</v>
      </c>
      <c r="M303">
        <v>100</v>
      </c>
      <c r="N303">
        <v>107.16</v>
      </c>
    </row>
    <row r="304" spans="1:14" hidden="1" x14ac:dyDescent="0.25">
      <c r="A304">
        <v>1132130</v>
      </c>
      <c r="B304" t="s">
        <v>27</v>
      </c>
      <c r="C304">
        <v>1</v>
      </c>
      <c r="D304">
        <v>1</v>
      </c>
      <c r="E304">
        <v>1</v>
      </c>
      <c r="F304">
        <v>53</v>
      </c>
      <c r="G304">
        <v>1542.17</v>
      </c>
      <c r="H304">
        <v>606.82000000000005</v>
      </c>
      <c r="I304">
        <v>0</v>
      </c>
      <c r="J304">
        <v>0</v>
      </c>
      <c r="K304">
        <v>2148.9899999999998</v>
      </c>
      <c r="L304">
        <v>0</v>
      </c>
      <c r="M304">
        <v>100</v>
      </c>
      <c r="N304">
        <v>0</v>
      </c>
    </row>
    <row r="305" spans="1:14" hidden="1" x14ac:dyDescent="0.25">
      <c r="A305">
        <v>1132130</v>
      </c>
      <c r="B305" t="s">
        <v>19</v>
      </c>
      <c r="C305">
        <v>87</v>
      </c>
      <c r="D305">
        <v>73</v>
      </c>
      <c r="E305">
        <v>73</v>
      </c>
      <c r="F305">
        <v>5054</v>
      </c>
      <c r="G305">
        <v>97390.37</v>
      </c>
      <c r="H305">
        <v>59535.03</v>
      </c>
      <c r="I305">
        <v>99737</v>
      </c>
      <c r="J305">
        <v>0</v>
      </c>
      <c r="K305">
        <v>57188.4</v>
      </c>
      <c r="L305">
        <v>14</v>
      </c>
      <c r="M305">
        <v>100</v>
      </c>
      <c r="N305">
        <v>167.53</v>
      </c>
    </row>
    <row r="306" spans="1:14" hidden="1" x14ac:dyDescent="0.25">
      <c r="A306">
        <v>1132130</v>
      </c>
      <c r="B306" t="s">
        <v>20</v>
      </c>
      <c r="C306">
        <v>342</v>
      </c>
      <c r="D306">
        <v>342</v>
      </c>
      <c r="E306">
        <v>0</v>
      </c>
      <c r="F306">
        <v>0</v>
      </c>
      <c r="G306">
        <v>15650755.15</v>
      </c>
      <c r="H306">
        <v>0</v>
      </c>
      <c r="I306">
        <v>0</v>
      </c>
      <c r="J306">
        <v>0</v>
      </c>
      <c r="K306">
        <v>15650755.15</v>
      </c>
      <c r="L306">
        <v>0</v>
      </c>
      <c r="M306">
        <v>0</v>
      </c>
      <c r="N306">
        <v>0</v>
      </c>
    </row>
    <row r="307" spans="1:14" hidden="1" x14ac:dyDescent="0.25">
      <c r="A307">
        <v>1132130</v>
      </c>
      <c r="B307" t="s">
        <v>21</v>
      </c>
      <c r="C307">
        <v>12</v>
      </c>
      <c r="D307">
        <v>10</v>
      </c>
      <c r="E307">
        <v>10</v>
      </c>
      <c r="F307">
        <v>6926</v>
      </c>
      <c r="G307">
        <v>46661</v>
      </c>
      <c r="H307">
        <v>67394.09</v>
      </c>
      <c r="I307">
        <v>64906</v>
      </c>
      <c r="J307">
        <v>0</v>
      </c>
      <c r="K307">
        <v>49149.09</v>
      </c>
      <c r="L307">
        <v>2</v>
      </c>
      <c r="M307">
        <v>100</v>
      </c>
      <c r="N307">
        <v>96.31</v>
      </c>
    </row>
    <row r="308" spans="1:14" hidden="1" x14ac:dyDescent="0.25">
      <c r="A308">
        <v>1132130</v>
      </c>
      <c r="B308" t="s">
        <v>22</v>
      </c>
      <c r="C308">
        <v>27</v>
      </c>
      <c r="D308">
        <v>27</v>
      </c>
      <c r="E308">
        <v>27</v>
      </c>
      <c r="F308">
        <v>18240</v>
      </c>
      <c r="G308">
        <v>3812904.09</v>
      </c>
      <c r="H308">
        <v>184290.11</v>
      </c>
      <c r="I308">
        <v>185000</v>
      </c>
      <c r="J308">
        <v>0</v>
      </c>
      <c r="K308">
        <v>3812194.2</v>
      </c>
      <c r="L308">
        <v>0</v>
      </c>
      <c r="M308">
        <v>100</v>
      </c>
      <c r="N308">
        <v>100.39</v>
      </c>
    </row>
    <row r="309" spans="1:14" hidden="1" x14ac:dyDescent="0.25">
      <c r="A309">
        <v>1132130</v>
      </c>
      <c r="B309" t="s">
        <v>23</v>
      </c>
      <c r="C309">
        <v>26</v>
      </c>
      <c r="D309">
        <v>26</v>
      </c>
      <c r="E309">
        <v>26</v>
      </c>
      <c r="F309">
        <v>4775</v>
      </c>
      <c r="G309">
        <v>1016625.96</v>
      </c>
      <c r="H309">
        <v>50281.23</v>
      </c>
      <c r="I309">
        <v>0</v>
      </c>
      <c r="J309">
        <v>0</v>
      </c>
      <c r="K309">
        <v>1066907.19</v>
      </c>
      <c r="L309">
        <v>0</v>
      </c>
      <c r="M309">
        <v>100</v>
      </c>
      <c r="N309">
        <v>0</v>
      </c>
    </row>
    <row r="310" spans="1:14" hidden="1" x14ac:dyDescent="0.25">
      <c r="A310">
        <v>1132130</v>
      </c>
      <c r="B310" t="s">
        <v>24</v>
      </c>
      <c r="C310">
        <v>4</v>
      </c>
      <c r="D310">
        <v>0</v>
      </c>
      <c r="E310">
        <v>0</v>
      </c>
      <c r="F310">
        <v>0</v>
      </c>
      <c r="G310">
        <v>-108050.52</v>
      </c>
      <c r="H310">
        <v>0</v>
      </c>
      <c r="I310">
        <v>0</v>
      </c>
      <c r="J310">
        <v>0</v>
      </c>
      <c r="K310">
        <v>-108050.52</v>
      </c>
      <c r="L310">
        <v>4</v>
      </c>
      <c r="M310">
        <v>0</v>
      </c>
      <c r="N310">
        <v>0</v>
      </c>
    </row>
    <row r="311" spans="1:14" hidden="1" x14ac:dyDescent="0.25">
      <c r="A311">
        <v>1132131</v>
      </c>
      <c r="B311" t="s">
        <v>26</v>
      </c>
      <c r="C311">
        <v>1</v>
      </c>
      <c r="D311">
        <v>1</v>
      </c>
      <c r="E311">
        <v>1</v>
      </c>
      <c r="F311">
        <v>457200</v>
      </c>
      <c r="G311">
        <v>6411058.5599999996</v>
      </c>
      <c r="H311">
        <v>3087016.01</v>
      </c>
      <c r="I311">
        <v>0</v>
      </c>
      <c r="J311">
        <v>0</v>
      </c>
      <c r="K311">
        <v>9498074.5700000003</v>
      </c>
      <c r="L311">
        <v>0</v>
      </c>
      <c r="M311">
        <v>100</v>
      </c>
      <c r="N311">
        <v>0</v>
      </c>
    </row>
    <row r="312" spans="1:14" hidden="1" x14ac:dyDescent="0.25">
      <c r="A312">
        <v>1132131</v>
      </c>
      <c r="B312" t="s">
        <v>15</v>
      </c>
      <c r="C312">
        <v>2</v>
      </c>
      <c r="D312">
        <v>2</v>
      </c>
      <c r="E312">
        <v>2</v>
      </c>
      <c r="F312">
        <v>6534</v>
      </c>
      <c r="G312">
        <v>196536.69</v>
      </c>
      <c r="H312">
        <v>100495.43</v>
      </c>
      <c r="I312">
        <v>248091</v>
      </c>
      <c r="J312">
        <v>49125</v>
      </c>
      <c r="K312">
        <v>-183.880000000005</v>
      </c>
      <c r="L312">
        <v>0</v>
      </c>
      <c r="M312">
        <v>100</v>
      </c>
      <c r="N312">
        <v>246.87</v>
      </c>
    </row>
    <row r="313" spans="1:14" hidden="1" x14ac:dyDescent="0.25">
      <c r="A313">
        <v>1132131</v>
      </c>
      <c r="B313" t="s">
        <v>16</v>
      </c>
      <c r="C313">
        <v>411</v>
      </c>
      <c r="D313">
        <v>411</v>
      </c>
      <c r="E313">
        <v>411</v>
      </c>
      <c r="F313">
        <v>11744</v>
      </c>
      <c r="G313">
        <v>1474708.22</v>
      </c>
      <c r="H313">
        <v>103449.4</v>
      </c>
      <c r="I313">
        <v>2930</v>
      </c>
      <c r="J313">
        <v>92828.85</v>
      </c>
      <c r="K313">
        <v>1482398.77</v>
      </c>
      <c r="L313">
        <v>0</v>
      </c>
      <c r="M313">
        <v>100</v>
      </c>
      <c r="N313">
        <v>2.83</v>
      </c>
    </row>
    <row r="314" spans="1:14" hidden="1" x14ac:dyDescent="0.25">
      <c r="A314">
        <v>1132131</v>
      </c>
      <c r="B314" t="s">
        <v>17</v>
      </c>
      <c r="C314">
        <v>790</v>
      </c>
      <c r="D314">
        <v>725</v>
      </c>
      <c r="E314">
        <v>725</v>
      </c>
      <c r="F314">
        <v>27996</v>
      </c>
      <c r="G314">
        <v>789372.1</v>
      </c>
      <c r="H314">
        <v>244938.38</v>
      </c>
      <c r="I314">
        <v>188020</v>
      </c>
      <c r="J314">
        <v>2653.07</v>
      </c>
      <c r="K314">
        <v>843637.41</v>
      </c>
      <c r="L314">
        <v>65</v>
      </c>
      <c r="M314">
        <v>100</v>
      </c>
      <c r="N314">
        <v>76.760000000000005</v>
      </c>
    </row>
    <row r="315" spans="1:14" hidden="1" x14ac:dyDescent="0.25">
      <c r="A315">
        <v>1132131</v>
      </c>
      <c r="B315" t="s">
        <v>18</v>
      </c>
      <c r="C315">
        <v>332</v>
      </c>
      <c r="D315">
        <v>330</v>
      </c>
      <c r="E315">
        <v>330</v>
      </c>
      <c r="F315">
        <v>13396</v>
      </c>
      <c r="G315">
        <v>189484.83</v>
      </c>
      <c r="H315">
        <v>107305.39</v>
      </c>
      <c r="I315">
        <v>94912</v>
      </c>
      <c r="J315">
        <v>1360.43</v>
      </c>
      <c r="K315">
        <v>200517.79</v>
      </c>
      <c r="L315">
        <v>2</v>
      </c>
      <c r="M315">
        <v>100</v>
      </c>
      <c r="N315">
        <v>88.45</v>
      </c>
    </row>
    <row r="316" spans="1:14" hidden="1" x14ac:dyDescent="0.25">
      <c r="A316">
        <v>1132131</v>
      </c>
      <c r="B316" t="s">
        <v>34</v>
      </c>
      <c r="C316">
        <v>1</v>
      </c>
      <c r="D316">
        <v>1</v>
      </c>
      <c r="E316">
        <v>1</v>
      </c>
      <c r="F316">
        <v>10</v>
      </c>
      <c r="G316">
        <v>0.94</v>
      </c>
      <c r="H316">
        <v>539.76</v>
      </c>
      <c r="I316">
        <v>480</v>
      </c>
      <c r="J316">
        <v>0</v>
      </c>
      <c r="K316">
        <v>60.7</v>
      </c>
      <c r="L316">
        <v>0</v>
      </c>
      <c r="M316">
        <v>100</v>
      </c>
      <c r="N316">
        <v>88.93</v>
      </c>
    </row>
    <row r="317" spans="1:14" hidden="1" x14ac:dyDescent="0.25">
      <c r="A317">
        <v>1132131</v>
      </c>
      <c r="B317" t="s">
        <v>27</v>
      </c>
      <c r="C317">
        <v>1</v>
      </c>
      <c r="D317">
        <v>1</v>
      </c>
      <c r="E317">
        <v>1</v>
      </c>
      <c r="F317">
        <v>0</v>
      </c>
      <c r="G317">
        <v>113.07</v>
      </c>
      <c r="H317">
        <v>126.11</v>
      </c>
      <c r="I317">
        <v>0</v>
      </c>
      <c r="J317">
        <v>0</v>
      </c>
      <c r="K317">
        <v>239.18</v>
      </c>
      <c r="L317">
        <v>0</v>
      </c>
      <c r="M317">
        <v>100</v>
      </c>
      <c r="N317">
        <v>0</v>
      </c>
    </row>
    <row r="318" spans="1:14" hidden="1" x14ac:dyDescent="0.25">
      <c r="A318">
        <v>1132131</v>
      </c>
      <c r="B318" t="s">
        <v>25</v>
      </c>
      <c r="C318">
        <v>268</v>
      </c>
      <c r="D318">
        <v>248</v>
      </c>
      <c r="E318">
        <v>248</v>
      </c>
      <c r="F318">
        <v>11855</v>
      </c>
      <c r="G318">
        <v>442133.83</v>
      </c>
      <c r="H318">
        <v>249799.69</v>
      </c>
      <c r="I318">
        <v>202330</v>
      </c>
      <c r="J318">
        <v>351.1</v>
      </c>
      <c r="K318">
        <v>489252.42</v>
      </c>
      <c r="L318">
        <v>20</v>
      </c>
      <c r="M318">
        <v>100</v>
      </c>
      <c r="N318">
        <v>81</v>
      </c>
    </row>
    <row r="319" spans="1:14" hidden="1" x14ac:dyDescent="0.25">
      <c r="A319">
        <v>1132131</v>
      </c>
      <c r="B319" t="s">
        <v>19</v>
      </c>
      <c r="C319">
        <v>137</v>
      </c>
      <c r="D319">
        <v>136</v>
      </c>
      <c r="E319">
        <v>136</v>
      </c>
      <c r="F319">
        <v>6302</v>
      </c>
      <c r="G319">
        <v>74278.37</v>
      </c>
      <c r="H319">
        <v>88349.37</v>
      </c>
      <c r="I319">
        <v>80969</v>
      </c>
      <c r="J319">
        <v>0</v>
      </c>
      <c r="K319">
        <v>81658.740000000005</v>
      </c>
      <c r="L319">
        <v>1</v>
      </c>
      <c r="M319">
        <v>100</v>
      </c>
      <c r="N319">
        <v>91.65</v>
      </c>
    </row>
    <row r="320" spans="1:14" hidden="1" x14ac:dyDescent="0.25">
      <c r="A320">
        <v>1132131</v>
      </c>
      <c r="B320" t="s">
        <v>20</v>
      </c>
      <c r="C320">
        <v>107</v>
      </c>
      <c r="D320">
        <v>107</v>
      </c>
      <c r="E320">
        <v>0</v>
      </c>
      <c r="F320">
        <v>0</v>
      </c>
      <c r="G320">
        <v>632068.15</v>
      </c>
      <c r="H320">
        <v>0</v>
      </c>
      <c r="I320">
        <v>0</v>
      </c>
      <c r="J320">
        <v>0</v>
      </c>
      <c r="K320">
        <v>632068.15</v>
      </c>
      <c r="L320">
        <v>0</v>
      </c>
      <c r="M320">
        <v>0</v>
      </c>
      <c r="N320">
        <v>0</v>
      </c>
    </row>
    <row r="321" spans="1:14" hidden="1" x14ac:dyDescent="0.25">
      <c r="A321">
        <v>1132131</v>
      </c>
      <c r="B321" t="s">
        <v>21</v>
      </c>
      <c r="C321">
        <v>60</v>
      </c>
      <c r="D321">
        <v>45</v>
      </c>
      <c r="E321">
        <v>45</v>
      </c>
      <c r="F321">
        <v>8636</v>
      </c>
      <c r="G321">
        <v>216658.39</v>
      </c>
      <c r="H321">
        <v>253979.57</v>
      </c>
      <c r="I321">
        <v>240482</v>
      </c>
      <c r="J321">
        <v>2144.11</v>
      </c>
      <c r="K321">
        <v>228011.85</v>
      </c>
      <c r="L321">
        <v>15</v>
      </c>
      <c r="M321">
        <v>100</v>
      </c>
      <c r="N321">
        <v>94.69</v>
      </c>
    </row>
    <row r="322" spans="1:14" hidden="1" x14ac:dyDescent="0.25">
      <c r="A322">
        <v>1132131</v>
      </c>
      <c r="B322" t="s">
        <v>22</v>
      </c>
      <c r="C322">
        <v>9</v>
      </c>
      <c r="D322">
        <v>8</v>
      </c>
      <c r="E322">
        <v>8</v>
      </c>
      <c r="F322">
        <v>4621</v>
      </c>
      <c r="G322">
        <v>5392026.0300000003</v>
      </c>
      <c r="H322">
        <v>102058.19</v>
      </c>
      <c r="I322">
        <v>294843</v>
      </c>
      <c r="J322">
        <v>0</v>
      </c>
      <c r="K322">
        <v>5199241.22</v>
      </c>
      <c r="L322">
        <v>1</v>
      </c>
      <c r="M322">
        <v>100</v>
      </c>
      <c r="N322">
        <v>288.89999999999998</v>
      </c>
    </row>
    <row r="323" spans="1:14" hidden="1" x14ac:dyDescent="0.25">
      <c r="A323">
        <v>1132131</v>
      </c>
      <c r="B323" t="s">
        <v>23</v>
      </c>
      <c r="C323">
        <v>6</v>
      </c>
      <c r="D323">
        <v>6</v>
      </c>
      <c r="E323">
        <v>6</v>
      </c>
      <c r="F323">
        <v>743</v>
      </c>
      <c r="G323">
        <v>44003.97</v>
      </c>
      <c r="H323">
        <v>7691.02</v>
      </c>
      <c r="I323">
        <v>0</v>
      </c>
      <c r="J323">
        <v>0</v>
      </c>
      <c r="K323">
        <v>51694.99</v>
      </c>
      <c r="L323">
        <v>0</v>
      </c>
      <c r="M323">
        <v>100</v>
      </c>
      <c r="N323">
        <v>0</v>
      </c>
    </row>
    <row r="324" spans="1:14" hidden="1" x14ac:dyDescent="0.25">
      <c r="A324">
        <v>1132131</v>
      </c>
      <c r="B324" t="s">
        <v>24</v>
      </c>
      <c r="C324">
        <v>133</v>
      </c>
      <c r="D324">
        <v>16</v>
      </c>
      <c r="E324">
        <v>0</v>
      </c>
      <c r="F324">
        <v>0</v>
      </c>
      <c r="G324">
        <v>72982.759999999995</v>
      </c>
      <c r="H324">
        <v>0</v>
      </c>
      <c r="I324">
        <v>12395</v>
      </c>
      <c r="J324">
        <v>0</v>
      </c>
      <c r="K324">
        <v>60587.76</v>
      </c>
      <c r="L324">
        <v>117</v>
      </c>
      <c r="M324">
        <v>0</v>
      </c>
      <c r="N324">
        <v>0</v>
      </c>
    </row>
    <row r="325" spans="1:14" hidden="1" x14ac:dyDescent="0.25">
      <c r="A325">
        <v>1132132</v>
      </c>
      <c r="B325" t="s">
        <v>16</v>
      </c>
      <c r="C325">
        <v>589</v>
      </c>
      <c r="D325">
        <v>589</v>
      </c>
      <c r="E325">
        <v>589</v>
      </c>
      <c r="F325">
        <v>13105</v>
      </c>
      <c r="G325">
        <v>5805463.26000001</v>
      </c>
      <c r="H325">
        <v>145341.69</v>
      </c>
      <c r="I325">
        <v>73330</v>
      </c>
      <c r="J325">
        <v>61613.63</v>
      </c>
      <c r="K325">
        <v>5815861.3200000096</v>
      </c>
      <c r="L325">
        <v>0</v>
      </c>
      <c r="M325">
        <v>100</v>
      </c>
      <c r="N325">
        <v>50.45</v>
      </c>
    </row>
    <row r="326" spans="1:14" hidden="1" x14ac:dyDescent="0.25">
      <c r="A326">
        <v>1132132</v>
      </c>
      <c r="B326" t="s">
        <v>17</v>
      </c>
      <c r="C326">
        <v>8</v>
      </c>
      <c r="D326">
        <v>8</v>
      </c>
      <c r="E326">
        <v>8</v>
      </c>
      <c r="F326">
        <v>231</v>
      </c>
      <c r="G326">
        <v>3893.28</v>
      </c>
      <c r="H326">
        <v>1969.82</v>
      </c>
      <c r="I326">
        <v>1000</v>
      </c>
      <c r="J326">
        <v>0</v>
      </c>
      <c r="K326">
        <v>4863.1000000000004</v>
      </c>
      <c r="L326">
        <v>0</v>
      </c>
      <c r="M326">
        <v>100</v>
      </c>
      <c r="N326">
        <v>50.77</v>
      </c>
    </row>
    <row r="327" spans="1:14" hidden="1" x14ac:dyDescent="0.25">
      <c r="A327">
        <v>1132132</v>
      </c>
      <c r="B327" t="s">
        <v>18</v>
      </c>
      <c r="C327">
        <v>1487</v>
      </c>
      <c r="D327">
        <v>1341</v>
      </c>
      <c r="E327">
        <v>1341</v>
      </c>
      <c r="F327">
        <v>43514</v>
      </c>
      <c r="G327">
        <v>1334303.3899999999</v>
      </c>
      <c r="H327">
        <v>355933.12</v>
      </c>
      <c r="I327">
        <v>361780</v>
      </c>
      <c r="J327">
        <v>15547.41</v>
      </c>
      <c r="K327">
        <v>1312909.1000000001</v>
      </c>
      <c r="L327">
        <v>146</v>
      </c>
      <c r="M327">
        <v>100</v>
      </c>
      <c r="N327">
        <v>101.64</v>
      </c>
    </row>
    <row r="328" spans="1:14" hidden="1" x14ac:dyDescent="0.25">
      <c r="A328">
        <v>1132132</v>
      </c>
      <c r="B328" t="s">
        <v>27</v>
      </c>
      <c r="C328">
        <v>1</v>
      </c>
      <c r="D328">
        <v>1</v>
      </c>
      <c r="E328">
        <v>1</v>
      </c>
      <c r="F328">
        <v>22</v>
      </c>
      <c r="G328">
        <v>-2296.91</v>
      </c>
      <c r="H328">
        <v>512.75</v>
      </c>
      <c r="I328">
        <v>0</v>
      </c>
      <c r="J328">
        <v>0</v>
      </c>
      <c r="K328">
        <v>-1784.16</v>
      </c>
      <c r="L328">
        <v>0</v>
      </c>
      <c r="M328">
        <v>100</v>
      </c>
      <c r="N328">
        <v>0</v>
      </c>
    </row>
    <row r="329" spans="1:14" hidden="1" x14ac:dyDescent="0.25">
      <c r="A329">
        <v>1132132</v>
      </c>
      <c r="B329" t="s">
        <v>25</v>
      </c>
      <c r="C329">
        <v>4</v>
      </c>
      <c r="D329">
        <v>4</v>
      </c>
      <c r="E329">
        <v>4</v>
      </c>
      <c r="F329">
        <v>95</v>
      </c>
      <c r="G329">
        <v>8721.5</v>
      </c>
      <c r="H329">
        <v>1465.12</v>
      </c>
      <c r="I329">
        <v>2138</v>
      </c>
      <c r="J329">
        <v>0</v>
      </c>
      <c r="K329">
        <v>8048.62</v>
      </c>
      <c r="L329">
        <v>0</v>
      </c>
      <c r="M329">
        <v>100</v>
      </c>
      <c r="N329">
        <v>145.93</v>
      </c>
    </row>
    <row r="330" spans="1:14" hidden="1" x14ac:dyDescent="0.25">
      <c r="A330">
        <v>1132132</v>
      </c>
      <c r="B330" t="s">
        <v>19</v>
      </c>
      <c r="C330">
        <v>148</v>
      </c>
      <c r="D330">
        <v>138</v>
      </c>
      <c r="E330">
        <v>138</v>
      </c>
      <c r="F330">
        <v>16869</v>
      </c>
      <c r="G330">
        <v>387533.83</v>
      </c>
      <c r="H330">
        <v>190956.03</v>
      </c>
      <c r="I330">
        <v>203945</v>
      </c>
      <c r="J330">
        <v>24718.5</v>
      </c>
      <c r="K330">
        <v>349826.36</v>
      </c>
      <c r="L330">
        <v>10</v>
      </c>
      <c r="M330">
        <v>100</v>
      </c>
      <c r="N330">
        <v>106.8</v>
      </c>
    </row>
    <row r="331" spans="1:14" hidden="1" x14ac:dyDescent="0.25">
      <c r="A331">
        <v>1132132</v>
      </c>
      <c r="B331" t="s">
        <v>20</v>
      </c>
      <c r="C331">
        <v>546</v>
      </c>
      <c r="D331">
        <v>546</v>
      </c>
      <c r="E331">
        <v>0</v>
      </c>
      <c r="F331">
        <v>0</v>
      </c>
      <c r="G331">
        <v>31947529.600000001</v>
      </c>
      <c r="H331">
        <v>0</v>
      </c>
      <c r="I331">
        <v>118</v>
      </c>
      <c r="J331">
        <v>0</v>
      </c>
      <c r="K331">
        <v>31947411.600000001</v>
      </c>
      <c r="L331">
        <v>0</v>
      </c>
      <c r="M331">
        <v>0</v>
      </c>
      <c r="N331">
        <v>0</v>
      </c>
    </row>
    <row r="332" spans="1:14" hidden="1" x14ac:dyDescent="0.25">
      <c r="A332">
        <v>1132132</v>
      </c>
      <c r="B332" t="s">
        <v>21</v>
      </c>
      <c r="C332">
        <v>39</v>
      </c>
      <c r="D332">
        <v>29</v>
      </c>
      <c r="E332">
        <v>28</v>
      </c>
      <c r="F332">
        <v>6076</v>
      </c>
      <c r="G332">
        <v>131349.29</v>
      </c>
      <c r="H332">
        <v>64050.51</v>
      </c>
      <c r="I332">
        <v>82239</v>
      </c>
      <c r="J332">
        <v>2161.5700000000002</v>
      </c>
      <c r="K332">
        <v>110999.23</v>
      </c>
      <c r="L332">
        <v>10</v>
      </c>
      <c r="M332">
        <v>0</v>
      </c>
      <c r="N332">
        <v>128.4</v>
      </c>
    </row>
    <row r="333" spans="1:14" hidden="1" x14ac:dyDescent="0.25">
      <c r="A333">
        <v>1132132</v>
      </c>
      <c r="B333" t="s">
        <v>22</v>
      </c>
      <c r="C333">
        <v>31</v>
      </c>
      <c r="D333">
        <v>30</v>
      </c>
      <c r="E333">
        <v>30</v>
      </c>
      <c r="F333">
        <v>24147</v>
      </c>
      <c r="G333">
        <v>7068867.5300000003</v>
      </c>
      <c r="H333">
        <v>252692.37</v>
      </c>
      <c r="I333">
        <v>0</v>
      </c>
      <c r="J333">
        <v>0</v>
      </c>
      <c r="K333">
        <v>7321559.9000000004</v>
      </c>
      <c r="L333">
        <v>1</v>
      </c>
      <c r="M333">
        <v>100</v>
      </c>
      <c r="N333">
        <v>0</v>
      </c>
    </row>
    <row r="334" spans="1:14" hidden="1" x14ac:dyDescent="0.25">
      <c r="A334">
        <v>1132132</v>
      </c>
      <c r="B334" t="s">
        <v>23</v>
      </c>
      <c r="C334">
        <v>26</v>
      </c>
      <c r="D334">
        <v>25</v>
      </c>
      <c r="E334">
        <v>25</v>
      </c>
      <c r="F334">
        <v>2153</v>
      </c>
      <c r="G334">
        <v>1598253.11</v>
      </c>
      <c r="H334">
        <v>38879.58</v>
      </c>
      <c r="I334">
        <v>2716</v>
      </c>
      <c r="J334">
        <v>0</v>
      </c>
      <c r="K334">
        <v>1634416.69</v>
      </c>
      <c r="L334">
        <v>1</v>
      </c>
      <c r="M334">
        <v>100</v>
      </c>
      <c r="N334">
        <v>6.99</v>
      </c>
    </row>
    <row r="335" spans="1:14" hidden="1" x14ac:dyDescent="0.25">
      <c r="A335">
        <v>1132132</v>
      </c>
      <c r="B335" t="s">
        <v>24</v>
      </c>
      <c r="C335">
        <v>43</v>
      </c>
      <c r="D335">
        <v>0</v>
      </c>
      <c r="E335">
        <v>0</v>
      </c>
      <c r="F335">
        <v>0</v>
      </c>
      <c r="G335">
        <v>-383665.55</v>
      </c>
      <c r="H335">
        <v>0</v>
      </c>
      <c r="I335">
        <v>0</v>
      </c>
      <c r="J335">
        <v>0</v>
      </c>
      <c r="K335">
        <v>-383665.55</v>
      </c>
      <c r="L335">
        <v>43</v>
      </c>
      <c r="M335">
        <v>0</v>
      </c>
      <c r="N335">
        <v>0</v>
      </c>
    </row>
    <row r="336" spans="1:14" hidden="1" x14ac:dyDescent="0.25">
      <c r="A336">
        <v>1132133</v>
      </c>
      <c r="B336" t="s">
        <v>20</v>
      </c>
      <c r="C336">
        <v>7</v>
      </c>
      <c r="D336">
        <v>7</v>
      </c>
      <c r="E336">
        <v>0</v>
      </c>
      <c r="F336">
        <v>0</v>
      </c>
      <c r="G336">
        <v>41395.9</v>
      </c>
      <c r="H336">
        <v>0</v>
      </c>
      <c r="I336">
        <v>0</v>
      </c>
      <c r="J336">
        <v>0</v>
      </c>
      <c r="K336">
        <v>41395.9</v>
      </c>
      <c r="L336">
        <v>0</v>
      </c>
      <c r="M336">
        <v>0</v>
      </c>
      <c r="N336">
        <v>0</v>
      </c>
    </row>
    <row r="337" spans="1:14" hidden="1" x14ac:dyDescent="0.25">
      <c r="A337">
        <v>1132134</v>
      </c>
      <c r="B337" t="s">
        <v>20</v>
      </c>
      <c r="C337">
        <v>27</v>
      </c>
      <c r="D337">
        <v>27</v>
      </c>
      <c r="E337">
        <v>0</v>
      </c>
      <c r="F337">
        <v>0</v>
      </c>
      <c r="G337">
        <v>132563.95000000001</v>
      </c>
      <c r="H337">
        <v>0</v>
      </c>
      <c r="I337">
        <v>0</v>
      </c>
      <c r="J337">
        <v>0</v>
      </c>
      <c r="K337">
        <v>132563.95000000001</v>
      </c>
      <c r="L337">
        <v>0</v>
      </c>
      <c r="M337">
        <v>0</v>
      </c>
      <c r="N337">
        <v>0</v>
      </c>
    </row>
    <row r="338" spans="1:14" hidden="1" x14ac:dyDescent="0.25">
      <c r="A338">
        <v>1132135</v>
      </c>
      <c r="B338" t="s">
        <v>26</v>
      </c>
      <c r="C338">
        <v>1</v>
      </c>
      <c r="D338">
        <v>1</v>
      </c>
      <c r="E338">
        <v>1</v>
      </c>
      <c r="F338">
        <v>187280</v>
      </c>
      <c r="G338">
        <v>734899.49</v>
      </c>
      <c r="H338">
        <v>1282471.28</v>
      </c>
      <c r="I338">
        <v>0</v>
      </c>
      <c r="J338">
        <v>0</v>
      </c>
      <c r="K338">
        <v>2017370.77</v>
      </c>
      <c r="L338">
        <v>0</v>
      </c>
      <c r="M338">
        <v>100</v>
      </c>
      <c r="N338">
        <v>0</v>
      </c>
    </row>
    <row r="339" spans="1:14" hidden="1" x14ac:dyDescent="0.25">
      <c r="A339">
        <v>1132135</v>
      </c>
      <c r="B339" t="s">
        <v>16</v>
      </c>
      <c r="C339">
        <v>699</v>
      </c>
      <c r="D339">
        <v>698</v>
      </c>
      <c r="E339">
        <v>698</v>
      </c>
      <c r="F339">
        <v>14207</v>
      </c>
      <c r="G339">
        <v>1815193.76</v>
      </c>
      <c r="H339">
        <v>129826.88</v>
      </c>
      <c r="I339">
        <v>31605</v>
      </c>
      <c r="J339">
        <v>109335.6</v>
      </c>
      <c r="K339">
        <v>1804080.04</v>
      </c>
      <c r="L339">
        <v>1</v>
      </c>
      <c r="M339">
        <v>100</v>
      </c>
      <c r="N339">
        <v>24.34</v>
      </c>
    </row>
    <row r="340" spans="1:14" hidden="1" x14ac:dyDescent="0.25">
      <c r="A340">
        <v>1132135</v>
      </c>
      <c r="B340" t="s">
        <v>17</v>
      </c>
      <c r="C340">
        <v>11</v>
      </c>
      <c r="D340">
        <v>10</v>
      </c>
      <c r="E340">
        <v>10</v>
      </c>
      <c r="F340">
        <v>67</v>
      </c>
      <c r="G340">
        <v>42337.72</v>
      </c>
      <c r="H340">
        <v>1684.8</v>
      </c>
      <c r="I340">
        <v>530</v>
      </c>
      <c r="J340">
        <v>0</v>
      </c>
      <c r="K340">
        <v>43492.52</v>
      </c>
      <c r="L340">
        <v>1</v>
      </c>
      <c r="M340">
        <v>100</v>
      </c>
      <c r="N340">
        <v>31.46</v>
      </c>
    </row>
    <row r="341" spans="1:14" hidden="1" x14ac:dyDescent="0.25">
      <c r="A341">
        <v>1132135</v>
      </c>
      <c r="B341" t="s">
        <v>18</v>
      </c>
      <c r="C341">
        <v>872</v>
      </c>
      <c r="D341">
        <v>795</v>
      </c>
      <c r="E341">
        <v>795</v>
      </c>
      <c r="F341">
        <v>17239</v>
      </c>
      <c r="G341">
        <v>434275.84000000003</v>
      </c>
      <c r="H341">
        <v>153999.72</v>
      </c>
      <c r="I341">
        <v>159527</v>
      </c>
      <c r="J341">
        <v>6171.85</v>
      </c>
      <c r="K341">
        <v>422576.71</v>
      </c>
      <c r="L341">
        <v>77</v>
      </c>
      <c r="M341">
        <v>100</v>
      </c>
      <c r="N341">
        <v>103.59</v>
      </c>
    </row>
    <row r="342" spans="1:14" hidden="1" x14ac:dyDescent="0.25">
      <c r="A342">
        <v>1132135</v>
      </c>
      <c r="B342" t="s">
        <v>19</v>
      </c>
      <c r="C342">
        <v>19</v>
      </c>
      <c r="D342">
        <v>17</v>
      </c>
      <c r="E342">
        <v>17</v>
      </c>
      <c r="F342">
        <v>2991</v>
      </c>
      <c r="G342">
        <v>38998.99</v>
      </c>
      <c r="H342">
        <v>32637.5</v>
      </c>
      <c r="I342">
        <v>56595</v>
      </c>
      <c r="J342">
        <v>0</v>
      </c>
      <c r="K342">
        <v>15041.49</v>
      </c>
      <c r="L342">
        <v>2</v>
      </c>
      <c r="M342">
        <v>100</v>
      </c>
      <c r="N342">
        <v>173.4</v>
      </c>
    </row>
    <row r="343" spans="1:14" hidden="1" x14ac:dyDescent="0.25">
      <c r="A343">
        <v>1132135</v>
      </c>
      <c r="B343" t="s">
        <v>20</v>
      </c>
      <c r="C343">
        <v>617</v>
      </c>
      <c r="D343">
        <v>516</v>
      </c>
      <c r="E343">
        <v>0</v>
      </c>
      <c r="F343">
        <v>0</v>
      </c>
      <c r="G343">
        <v>29810290.039999999</v>
      </c>
      <c r="H343">
        <v>0</v>
      </c>
      <c r="I343">
        <v>0</v>
      </c>
      <c r="J343">
        <v>0</v>
      </c>
      <c r="K343">
        <v>29810290.039999999</v>
      </c>
      <c r="L343">
        <v>101</v>
      </c>
      <c r="M343">
        <v>0</v>
      </c>
      <c r="N343">
        <v>0</v>
      </c>
    </row>
    <row r="344" spans="1:14" hidden="1" x14ac:dyDescent="0.25">
      <c r="A344">
        <v>1132135</v>
      </c>
      <c r="B344" t="s">
        <v>28</v>
      </c>
      <c r="C344">
        <v>3</v>
      </c>
      <c r="D344">
        <v>0</v>
      </c>
      <c r="E344">
        <v>0</v>
      </c>
      <c r="F344">
        <v>0</v>
      </c>
      <c r="G344">
        <v>114513.14</v>
      </c>
      <c r="H344">
        <v>0</v>
      </c>
      <c r="I344">
        <v>0</v>
      </c>
      <c r="J344">
        <v>0</v>
      </c>
      <c r="K344">
        <v>114513.14</v>
      </c>
      <c r="L344">
        <v>3</v>
      </c>
      <c r="M344">
        <v>0</v>
      </c>
      <c r="N344">
        <v>0</v>
      </c>
    </row>
    <row r="345" spans="1:14" hidden="1" x14ac:dyDescent="0.25">
      <c r="A345">
        <v>1132135</v>
      </c>
      <c r="B345" t="s">
        <v>21</v>
      </c>
      <c r="C345">
        <v>27</v>
      </c>
      <c r="D345">
        <v>23</v>
      </c>
      <c r="E345">
        <v>23</v>
      </c>
      <c r="F345">
        <v>2289</v>
      </c>
      <c r="G345">
        <v>23970.03</v>
      </c>
      <c r="H345">
        <v>26874.84</v>
      </c>
      <c r="I345">
        <v>23007</v>
      </c>
      <c r="J345">
        <v>0</v>
      </c>
      <c r="K345">
        <v>27837.87</v>
      </c>
      <c r="L345">
        <v>4</v>
      </c>
      <c r="M345">
        <v>100</v>
      </c>
      <c r="N345">
        <v>85.61</v>
      </c>
    </row>
    <row r="346" spans="1:14" hidden="1" x14ac:dyDescent="0.25">
      <c r="A346">
        <v>1132135</v>
      </c>
      <c r="B346" t="s">
        <v>22</v>
      </c>
      <c r="C346">
        <v>42</v>
      </c>
      <c r="D346">
        <v>25</v>
      </c>
      <c r="E346">
        <v>25</v>
      </c>
      <c r="F346">
        <v>7309</v>
      </c>
      <c r="G346">
        <v>452216.47</v>
      </c>
      <c r="H346">
        <v>104815.47</v>
      </c>
      <c r="I346">
        <v>0</v>
      </c>
      <c r="J346">
        <v>0</v>
      </c>
      <c r="K346">
        <v>557031.93999999994</v>
      </c>
      <c r="L346">
        <v>17</v>
      </c>
      <c r="M346">
        <v>100</v>
      </c>
      <c r="N346">
        <v>0</v>
      </c>
    </row>
    <row r="347" spans="1:14" hidden="1" x14ac:dyDescent="0.25">
      <c r="A347">
        <v>1132135</v>
      </c>
      <c r="B347" t="s">
        <v>23</v>
      </c>
      <c r="C347">
        <v>22</v>
      </c>
      <c r="D347">
        <v>15</v>
      </c>
      <c r="E347">
        <v>15</v>
      </c>
      <c r="F347">
        <v>2650</v>
      </c>
      <c r="G347">
        <v>132128.43</v>
      </c>
      <c r="H347">
        <v>23757.47</v>
      </c>
      <c r="I347">
        <v>0</v>
      </c>
      <c r="J347">
        <v>0</v>
      </c>
      <c r="K347">
        <v>155885.9</v>
      </c>
      <c r="L347">
        <v>7</v>
      </c>
      <c r="M347">
        <v>100</v>
      </c>
      <c r="N347">
        <v>0</v>
      </c>
    </row>
    <row r="348" spans="1:14" hidden="1" x14ac:dyDescent="0.25">
      <c r="A348">
        <v>1132135</v>
      </c>
      <c r="B348" t="s">
        <v>24</v>
      </c>
      <c r="C348">
        <v>3</v>
      </c>
      <c r="D348">
        <v>2</v>
      </c>
      <c r="E348">
        <v>0</v>
      </c>
      <c r="F348">
        <v>0</v>
      </c>
      <c r="G348">
        <v>6442.18</v>
      </c>
      <c r="H348">
        <v>0</v>
      </c>
      <c r="I348">
        <v>0</v>
      </c>
      <c r="J348">
        <v>0</v>
      </c>
      <c r="K348">
        <v>6442.18</v>
      </c>
      <c r="L348">
        <v>1</v>
      </c>
      <c r="M348">
        <v>0</v>
      </c>
      <c r="N348">
        <v>0</v>
      </c>
    </row>
    <row r="349" spans="1:14" hidden="1" x14ac:dyDescent="0.25">
      <c r="A349">
        <v>1332208</v>
      </c>
      <c r="B349" t="s">
        <v>24</v>
      </c>
      <c r="C349">
        <v>1</v>
      </c>
      <c r="D349">
        <v>1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</row>
    <row r="350" spans="1:14" hidden="1" x14ac:dyDescent="0.25">
      <c r="A350">
        <v>1342105</v>
      </c>
      <c r="B350" t="s">
        <v>24</v>
      </c>
      <c r="C350">
        <v>1</v>
      </c>
      <c r="D350">
        <v>1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</row>
    <row r="351" spans="1:14" hidden="1" x14ac:dyDescent="0.25">
      <c r="A351">
        <v>1442205</v>
      </c>
      <c r="B351" t="s">
        <v>22</v>
      </c>
      <c r="C351">
        <v>1</v>
      </c>
      <c r="D351">
        <v>1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</row>
  </sheetData>
  <mergeCells count="2">
    <mergeCell ref="A1:N1"/>
    <mergeCell ref="A2:N2"/>
  </mergeCells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3" workbookViewId="0">
      <selection activeCell="G29" sqref="G29"/>
    </sheetView>
  </sheetViews>
  <sheetFormatPr defaultRowHeight="15" x14ac:dyDescent="0.25"/>
  <cols>
    <col min="2" max="2" width="16" customWidth="1"/>
    <col min="3" max="3" width="13.5703125" customWidth="1"/>
    <col min="4" max="4" width="14" bestFit="1" customWidth="1"/>
  </cols>
  <sheetData>
    <row r="1" spans="1:4" ht="15.75" customHeight="1" x14ac:dyDescent="0.25">
      <c r="A1" s="1" t="s">
        <v>35</v>
      </c>
      <c r="B1" s="1" t="s">
        <v>97</v>
      </c>
      <c r="C1" s="1" t="s">
        <v>99</v>
      </c>
      <c r="D1" s="1" t="s">
        <v>98</v>
      </c>
    </row>
    <row r="2" spans="1:4" x14ac:dyDescent="0.25">
      <c r="A2" s="69" t="s">
        <v>38</v>
      </c>
      <c r="B2" s="2" t="s">
        <v>39</v>
      </c>
      <c r="C2" s="2">
        <v>8660426011</v>
      </c>
      <c r="D2" s="2" t="s">
        <v>40</v>
      </c>
    </row>
    <row r="3" spans="1:4" x14ac:dyDescent="0.25">
      <c r="A3" s="69"/>
      <c r="B3" s="2" t="s">
        <v>41</v>
      </c>
      <c r="C3" s="2">
        <v>9743135164</v>
      </c>
      <c r="D3" s="2" t="s">
        <v>42</v>
      </c>
    </row>
    <row r="4" spans="1:4" x14ac:dyDescent="0.25">
      <c r="A4" s="69"/>
      <c r="B4" s="2" t="s">
        <v>43</v>
      </c>
      <c r="C4" s="2">
        <v>9686063903</v>
      </c>
      <c r="D4" s="2" t="s">
        <v>44</v>
      </c>
    </row>
    <row r="5" spans="1:4" x14ac:dyDescent="0.25">
      <c r="A5" s="69"/>
      <c r="B5" s="2" t="s">
        <v>45</v>
      </c>
      <c r="C5" s="2">
        <v>9844188628</v>
      </c>
      <c r="D5" s="2" t="s">
        <v>46</v>
      </c>
    </row>
    <row r="6" spans="1:4" ht="25.5" x14ac:dyDescent="0.25">
      <c r="A6" s="69"/>
      <c r="B6" s="2" t="s">
        <v>47</v>
      </c>
      <c r="C6" s="2">
        <v>9845957310</v>
      </c>
      <c r="D6" s="2" t="s">
        <v>48</v>
      </c>
    </row>
    <row r="7" spans="1:4" x14ac:dyDescent="0.25">
      <c r="A7" s="69"/>
      <c r="B7" s="2" t="s">
        <v>49</v>
      </c>
      <c r="C7" s="2">
        <v>9611237295</v>
      </c>
      <c r="D7" s="2" t="s">
        <v>50</v>
      </c>
    </row>
    <row r="8" spans="1:4" x14ac:dyDescent="0.25">
      <c r="A8" s="69"/>
      <c r="B8" s="2" t="s">
        <v>51</v>
      </c>
      <c r="C8" s="2">
        <v>9972957071</v>
      </c>
      <c r="D8" s="2" t="s">
        <v>52</v>
      </c>
    </row>
    <row r="9" spans="1:4" x14ac:dyDescent="0.25">
      <c r="A9" s="70" t="s">
        <v>53</v>
      </c>
      <c r="B9" s="3" t="s">
        <v>54</v>
      </c>
      <c r="C9" s="4">
        <v>8151929868</v>
      </c>
      <c r="D9" s="5" t="s">
        <v>55</v>
      </c>
    </row>
    <row r="10" spans="1:4" ht="25.5" x14ac:dyDescent="0.25">
      <c r="A10" s="70"/>
      <c r="B10" s="6" t="s">
        <v>56</v>
      </c>
      <c r="C10" s="7">
        <v>9740017255</v>
      </c>
      <c r="D10" s="8" t="s">
        <v>57</v>
      </c>
    </row>
    <row r="11" spans="1:4" x14ac:dyDescent="0.25">
      <c r="A11" s="70"/>
      <c r="B11" s="6" t="s">
        <v>58</v>
      </c>
      <c r="C11" s="7">
        <v>7349319570</v>
      </c>
      <c r="D11" s="8" t="s">
        <v>59</v>
      </c>
    </row>
    <row r="12" spans="1:4" x14ac:dyDescent="0.25">
      <c r="A12" s="70"/>
      <c r="B12" s="6" t="s">
        <v>60</v>
      </c>
      <c r="C12" s="7">
        <v>9900663550</v>
      </c>
      <c r="D12" s="8" t="s">
        <v>61</v>
      </c>
    </row>
    <row r="13" spans="1:4" x14ac:dyDescent="0.25">
      <c r="A13" s="70"/>
      <c r="B13" s="6" t="s">
        <v>62</v>
      </c>
      <c r="C13" s="7">
        <v>9606164048</v>
      </c>
      <c r="D13" s="8" t="s">
        <v>63</v>
      </c>
    </row>
    <row r="14" spans="1:4" ht="15.75" thickBot="1" x14ac:dyDescent="0.3">
      <c r="A14" s="71"/>
      <c r="B14" s="9" t="s">
        <v>54</v>
      </c>
      <c r="C14" s="10">
        <v>8151929868</v>
      </c>
      <c r="D14" s="11" t="s">
        <v>64</v>
      </c>
    </row>
    <row r="15" spans="1:4" x14ac:dyDescent="0.25">
      <c r="A15" s="72" t="s">
        <v>65</v>
      </c>
      <c r="B15" s="12" t="s">
        <v>66</v>
      </c>
      <c r="C15" s="13">
        <v>9620071398</v>
      </c>
      <c r="D15" s="14" t="s">
        <v>67</v>
      </c>
    </row>
    <row r="16" spans="1:4" ht="25.5" x14ac:dyDescent="0.25">
      <c r="A16" s="70"/>
      <c r="B16" s="6" t="s">
        <v>68</v>
      </c>
      <c r="C16" s="7">
        <v>9742914496</v>
      </c>
      <c r="D16" s="8" t="s">
        <v>69</v>
      </c>
    </row>
    <row r="17" spans="1:4" x14ac:dyDescent="0.25">
      <c r="A17" s="70"/>
      <c r="B17" s="6" t="s">
        <v>70</v>
      </c>
      <c r="C17" s="7">
        <v>9844673633</v>
      </c>
      <c r="D17" s="8" t="s">
        <v>71</v>
      </c>
    </row>
    <row r="18" spans="1:4" ht="25.5" x14ac:dyDescent="0.25">
      <c r="A18" s="70"/>
      <c r="B18" s="6" t="s">
        <v>47</v>
      </c>
      <c r="C18" s="7">
        <v>9620004347</v>
      </c>
      <c r="D18" s="8" t="s">
        <v>72</v>
      </c>
    </row>
    <row r="19" spans="1:4" ht="25.5" x14ac:dyDescent="0.25">
      <c r="A19" s="70"/>
      <c r="B19" s="6" t="s">
        <v>47</v>
      </c>
      <c r="C19" s="7">
        <v>9620004347</v>
      </c>
      <c r="D19" s="8" t="s">
        <v>73</v>
      </c>
    </row>
    <row r="20" spans="1:4" x14ac:dyDescent="0.25">
      <c r="A20" s="70"/>
      <c r="B20" s="6" t="s">
        <v>74</v>
      </c>
      <c r="C20" s="7">
        <v>9743357336</v>
      </c>
      <c r="D20" s="8" t="s">
        <v>75</v>
      </c>
    </row>
    <row r="21" spans="1:4" ht="26.25" thickBot="1" x14ac:dyDescent="0.3">
      <c r="A21" s="71"/>
      <c r="B21" s="9" t="s">
        <v>76</v>
      </c>
      <c r="C21" s="10">
        <v>9141852361</v>
      </c>
      <c r="D21" s="11" t="s">
        <v>77</v>
      </c>
    </row>
    <row r="22" spans="1:4" x14ac:dyDescent="0.25">
      <c r="A22" s="72" t="s">
        <v>78</v>
      </c>
      <c r="B22" s="12" t="s">
        <v>79</v>
      </c>
      <c r="C22" s="13">
        <v>8197314731</v>
      </c>
      <c r="D22" s="14" t="s">
        <v>80</v>
      </c>
    </row>
    <row r="23" spans="1:4" x14ac:dyDescent="0.25">
      <c r="A23" s="70"/>
      <c r="B23" s="6" t="s">
        <v>81</v>
      </c>
      <c r="C23" s="7">
        <v>9902314428</v>
      </c>
      <c r="D23" s="8" t="s">
        <v>82</v>
      </c>
    </row>
    <row r="24" spans="1:4" x14ac:dyDescent="0.25">
      <c r="A24" s="70"/>
      <c r="B24" s="6" t="s">
        <v>83</v>
      </c>
      <c r="C24" s="7">
        <v>7975738654</v>
      </c>
      <c r="D24" s="8" t="s">
        <v>84</v>
      </c>
    </row>
    <row r="25" spans="1:4" x14ac:dyDescent="0.25">
      <c r="A25" s="70"/>
      <c r="B25" s="6" t="s">
        <v>79</v>
      </c>
      <c r="C25" s="7">
        <v>8197314731</v>
      </c>
      <c r="D25" s="8" t="s">
        <v>85</v>
      </c>
    </row>
    <row r="26" spans="1:4" ht="15.75" thickBot="1" x14ac:dyDescent="0.3">
      <c r="A26" s="71"/>
      <c r="B26" s="9" t="s">
        <v>86</v>
      </c>
      <c r="C26" s="10">
        <v>7483610428</v>
      </c>
      <c r="D26" s="11" t="s">
        <v>87</v>
      </c>
    </row>
    <row r="27" spans="1:4" x14ac:dyDescent="0.25">
      <c r="A27" s="72" t="s">
        <v>88</v>
      </c>
      <c r="B27" s="12" t="s">
        <v>89</v>
      </c>
      <c r="C27" s="13">
        <v>7829856289</v>
      </c>
      <c r="D27" s="14" t="s">
        <v>90</v>
      </c>
    </row>
    <row r="28" spans="1:4" x14ac:dyDescent="0.25">
      <c r="A28" s="70"/>
      <c r="B28" s="6" t="s">
        <v>91</v>
      </c>
      <c r="C28" s="7">
        <v>9686349752</v>
      </c>
      <c r="D28" s="8" t="s">
        <v>92</v>
      </c>
    </row>
    <row r="29" spans="1:4" x14ac:dyDescent="0.25">
      <c r="A29" s="70"/>
      <c r="B29" s="6" t="s">
        <v>93</v>
      </c>
      <c r="C29" s="7">
        <v>6363867834</v>
      </c>
      <c r="D29" s="8" t="s">
        <v>94</v>
      </c>
    </row>
    <row r="30" spans="1:4" ht="15.75" thickBot="1" x14ac:dyDescent="0.3">
      <c r="A30" s="71"/>
      <c r="B30" s="9" t="s">
        <v>95</v>
      </c>
      <c r="C30" s="10">
        <v>9449287160</v>
      </c>
      <c r="D30" s="11" t="s">
        <v>96</v>
      </c>
    </row>
  </sheetData>
  <mergeCells count="5">
    <mergeCell ref="A2:A8"/>
    <mergeCell ref="A9:A14"/>
    <mergeCell ref="A15:A21"/>
    <mergeCell ref="A22:A26"/>
    <mergeCell ref="A27:A3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workbookViewId="0">
      <pane ySplit="1" topLeftCell="A146" activePane="bottomLeft" state="frozen"/>
      <selection pane="bottomLeft" activeCell="A2" sqref="A2:J161"/>
    </sheetView>
  </sheetViews>
  <sheetFormatPr defaultRowHeight="15" x14ac:dyDescent="0.25"/>
  <cols>
    <col min="1" max="1" width="11.140625" bestFit="1" customWidth="1"/>
    <col min="2" max="2" width="12.140625" customWidth="1"/>
    <col min="3" max="3" width="9" customWidth="1"/>
    <col min="4" max="4" width="12.85546875" customWidth="1"/>
    <col min="5" max="5" width="8.5703125" customWidth="1"/>
    <col min="6" max="6" width="12.42578125" customWidth="1"/>
    <col min="7" max="7" width="12" customWidth="1"/>
    <col min="8" max="8" width="13.140625" customWidth="1"/>
    <col min="9" max="9" width="10.28515625" customWidth="1"/>
    <col min="10" max="10" width="12" bestFit="1" customWidth="1"/>
    <col min="12" max="12" width="9.140625" customWidth="1"/>
  </cols>
  <sheetData>
    <row r="1" spans="1:13" s="28" customFormat="1" ht="27" customHeight="1" x14ac:dyDescent="0.25">
      <c r="A1" s="28" t="s">
        <v>107</v>
      </c>
      <c r="B1" s="28" t="s">
        <v>108</v>
      </c>
      <c r="C1" s="28" t="s">
        <v>109</v>
      </c>
      <c r="D1" s="28" t="s">
        <v>110</v>
      </c>
      <c r="E1" s="28" t="s">
        <v>111</v>
      </c>
      <c r="F1" s="28" t="s">
        <v>112</v>
      </c>
      <c r="G1" s="28" t="s">
        <v>113</v>
      </c>
      <c r="H1" s="28" t="s">
        <v>114</v>
      </c>
      <c r="I1" s="28" t="s">
        <v>115</v>
      </c>
      <c r="J1" s="28" t="s">
        <v>116</v>
      </c>
      <c r="L1" t="s">
        <v>107</v>
      </c>
      <c r="M1" s="28" t="b">
        <f>A1=L1</f>
        <v>1</v>
      </c>
    </row>
    <row r="2" spans="1:13" x14ac:dyDescent="0.25">
      <c r="A2">
        <v>1132101</v>
      </c>
      <c r="B2">
        <v>1214</v>
      </c>
      <c r="C2">
        <v>1019</v>
      </c>
      <c r="D2">
        <v>1017</v>
      </c>
      <c r="E2">
        <v>27363</v>
      </c>
      <c r="F2">
        <v>1066696.75</v>
      </c>
      <c r="G2">
        <v>306017.84999999998</v>
      </c>
      <c r="H2">
        <v>232215</v>
      </c>
      <c r="I2">
        <v>204236.85</v>
      </c>
      <c r="J2">
        <v>936262.75</v>
      </c>
      <c r="L2">
        <v>1132101</v>
      </c>
      <c r="M2" s="28" t="b">
        <f t="shared" ref="M2:M65" si="0">A2=L2</f>
        <v>1</v>
      </c>
    </row>
    <row r="3" spans="1:13" x14ac:dyDescent="0.25">
      <c r="A3" t="s">
        <v>16</v>
      </c>
      <c r="B3">
        <v>301</v>
      </c>
      <c r="C3">
        <v>214</v>
      </c>
      <c r="D3">
        <v>213</v>
      </c>
      <c r="E3">
        <v>3967</v>
      </c>
      <c r="F3">
        <v>450100.73</v>
      </c>
      <c r="G3">
        <v>47711.6</v>
      </c>
      <c r="H3">
        <v>7058</v>
      </c>
      <c r="I3">
        <v>44983.6</v>
      </c>
      <c r="J3">
        <v>445770.73</v>
      </c>
      <c r="L3" t="s">
        <v>16</v>
      </c>
      <c r="M3" s="28" t="b">
        <f t="shared" si="0"/>
        <v>1</v>
      </c>
    </row>
    <row r="4" spans="1:13" x14ac:dyDescent="0.25">
      <c r="A4" t="s">
        <v>100</v>
      </c>
      <c r="B4">
        <v>887</v>
      </c>
      <c r="C4">
        <v>785</v>
      </c>
      <c r="D4">
        <v>784</v>
      </c>
      <c r="E4">
        <v>17814</v>
      </c>
      <c r="F4">
        <v>642829.67000000004</v>
      </c>
      <c r="G4">
        <v>193280.25</v>
      </c>
      <c r="H4">
        <v>178688</v>
      </c>
      <c r="I4">
        <v>159253.25</v>
      </c>
      <c r="J4">
        <v>498168.67000000004</v>
      </c>
      <c r="L4" t="s">
        <v>100</v>
      </c>
      <c r="M4" s="28" t="b">
        <f t="shared" si="0"/>
        <v>1</v>
      </c>
    </row>
    <row r="5" spans="1:13" x14ac:dyDescent="0.25">
      <c r="A5" t="s">
        <v>101</v>
      </c>
      <c r="B5">
        <v>19</v>
      </c>
      <c r="C5">
        <v>17</v>
      </c>
      <c r="D5">
        <v>17</v>
      </c>
      <c r="E5">
        <v>3425</v>
      </c>
      <c r="F5">
        <v>-23508</v>
      </c>
      <c r="G5">
        <v>43895</v>
      </c>
      <c r="H5">
        <v>25323</v>
      </c>
      <c r="I5">
        <v>0</v>
      </c>
      <c r="J5">
        <v>-4936</v>
      </c>
      <c r="L5" t="s">
        <v>101</v>
      </c>
      <c r="M5" s="28" t="b">
        <f t="shared" si="0"/>
        <v>1</v>
      </c>
    </row>
    <row r="6" spans="1:13" x14ac:dyDescent="0.25">
      <c r="A6" t="s">
        <v>102</v>
      </c>
      <c r="B6">
        <v>7</v>
      </c>
      <c r="C6">
        <v>3</v>
      </c>
      <c r="D6">
        <v>3</v>
      </c>
      <c r="E6">
        <v>2157</v>
      </c>
      <c r="F6">
        <v>-2725.6499999999996</v>
      </c>
      <c r="G6">
        <v>21131</v>
      </c>
      <c r="H6">
        <v>21146</v>
      </c>
      <c r="I6">
        <v>0</v>
      </c>
      <c r="J6">
        <v>-2740.6499999999996</v>
      </c>
      <c r="L6" t="s">
        <v>102</v>
      </c>
      <c r="M6" s="28" t="b">
        <f t="shared" si="0"/>
        <v>1</v>
      </c>
    </row>
    <row r="7" spans="1:13" x14ac:dyDescent="0.25">
      <c r="A7">
        <v>1132102</v>
      </c>
      <c r="B7">
        <v>2306</v>
      </c>
      <c r="C7">
        <v>2092</v>
      </c>
      <c r="D7">
        <v>2092</v>
      </c>
      <c r="E7">
        <v>57001</v>
      </c>
      <c r="F7">
        <v>6184513.120000001</v>
      </c>
      <c r="G7">
        <v>687713.35000000009</v>
      </c>
      <c r="H7">
        <v>333708</v>
      </c>
      <c r="I7">
        <v>445799.35</v>
      </c>
      <c r="J7">
        <v>6092719.120000001</v>
      </c>
      <c r="L7">
        <v>1132102</v>
      </c>
      <c r="M7" s="28" t="b">
        <f t="shared" si="0"/>
        <v>1</v>
      </c>
    </row>
    <row r="8" spans="1:13" x14ac:dyDescent="0.25">
      <c r="A8" t="s">
        <v>16</v>
      </c>
      <c r="B8">
        <v>977</v>
      </c>
      <c r="C8">
        <v>952</v>
      </c>
      <c r="D8">
        <v>952</v>
      </c>
      <c r="E8">
        <v>19339</v>
      </c>
      <c r="F8">
        <v>5348579.4700000007</v>
      </c>
      <c r="G8">
        <v>242358.11</v>
      </c>
      <c r="H8">
        <v>17970</v>
      </c>
      <c r="I8">
        <v>207194.11</v>
      </c>
      <c r="J8">
        <v>5365773.4700000007</v>
      </c>
      <c r="L8" t="s">
        <v>16</v>
      </c>
      <c r="M8" s="28" t="b">
        <f t="shared" si="0"/>
        <v>1</v>
      </c>
    </row>
    <row r="9" spans="1:13" x14ac:dyDescent="0.25">
      <c r="A9" t="s">
        <v>100</v>
      </c>
      <c r="B9">
        <v>1263</v>
      </c>
      <c r="C9">
        <v>1090</v>
      </c>
      <c r="D9">
        <v>1090</v>
      </c>
      <c r="E9">
        <v>25578</v>
      </c>
      <c r="F9">
        <v>768827.78</v>
      </c>
      <c r="G9">
        <v>291739.24000000005</v>
      </c>
      <c r="H9">
        <v>158740</v>
      </c>
      <c r="I9">
        <v>238605.24</v>
      </c>
      <c r="J9">
        <v>663221.78</v>
      </c>
      <c r="L9" t="s">
        <v>100</v>
      </c>
      <c r="M9" s="28" t="b">
        <f t="shared" si="0"/>
        <v>1</v>
      </c>
    </row>
    <row r="10" spans="1:13" x14ac:dyDescent="0.25">
      <c r="A10" t="s">
        <v>101</v>
      </c>
      <c r="B10">
        <v>49</v>
      </c>
      <c r="C10">
        <v>38</v>
      </c>
      <c r="D10">
        <v>38</v>
      </c>
      <c r="E10">
        <v>10864</v>
      </c>
      <c r="F10">
        <v>59913.5</v>
      </c>
      <c r="G10">
        <v>132601</v>
      </c>
      <c r="H10">
        <v>135101</v>
      </c>
      <c r="I10">
        <v>0</v>
      </c>
      <c r="J10">
        <v>57413.5</v>
      </c>
      <c r="L10" t="s">
        <v>101</v>
      </c>
      <c r="M10" s="28" t="b">
        <f t="shared" si="0"/>
        <v>1</v>
      </c>
    </row>
    <row r="11" spans="1:13" x14ac:dyDescent="0.25">
      <c r="A11" t="s">
        <v>102</v>
      </c>
      <c r="B11">
        <v>17</v>
      </c>
      <c r="C11">
        <v>12</v>
      </c>
      <c r="D11">
        <v>12</v>
      </c>
      <c r="E11">
        <v>1220</v>
      </c>
      <c r="F11">
        <v>7192.37</v>
      </c>
      <c r="G11">
        <v>21015</v>
      </c>
      <c r="H11">
        <v>21897</v>
      </c>
      <c r="I11">
        <v>0</v>
      </c>
      <c r="J11">
        <v>6310.37</v>
      </c>
      <c r="L11" t="s">
        <v>102</v>
      </c>
      <c r="M11" s="28" t="b">
        <f t="shared" si="0"/>
        <v>1</v>
      </c>
    </row>
    <row r="12" spans="1:13" x14ac:dyDescent="0.25">
      <c r="A12">
        <v>1132103</v>
      </c>
      <c r="B12">
        <v>1901</v>
      </c>
      <c r="C12">
        <v>1610</v>
      </c>
      <c r="D12">
        <v>1610</v>
      </c>
      <c r="E12">
        <v>56810</v>
      </c>
      <c r="F12">
        <v>3017271.37</v>
      </c>
      <c r="G12">
        <v>718191.09</v>
      </c>
      <c r="H12">
        <v>480798</v>
      </c>
      <c r="I12">
        <v>366397.09</v>
      </c>
      <c r="J12">
        <v>2888267.37</v>
      </c>
      <c r="L12">
        <v>1132103</v>
      </c>
      <c r="M12" s="28" t="b">
        <f t="shared" si="0"/>
        <v>1</v>
      </c>
    </row>
    <row r="13" spans="1:13" x14ac:dyDescent="0.25">
      <c r="A13" t="s">
        <v>16</v>
      </c>
      <c r="B13">
        <v>426</v>
      </c>
      <c r="C13">
        <v>425</v>
      </c>
      <c r="D13">
        <v>425</v>
      </c>
      <c r="E13">
        <v>8906</v>
      </c>
      <c r="F13">
        <v>2080566.02</v>
      </c>
      <c r="G13">
        <v>111409.93000000001</v>
      </c>
      <c r="H13">
        <v>15482</v>
      </c>
      <c r="I13">
        <v>97083.930000000008</v>
      </c>
      <c r="J13">
        <v>2079410.02</v>
      </c>
      <c r="L13" t="s">
        <v>16</v>
      </c>
      <c r="M13" s="28" t="b">
        <f t="shared" si="0"/>
        <v>1</v>
      </c>
    </row>
    <row r="14" spans="1:13" x14ac:dyDescent="0.25">
      <c r="A14" t="s">
        <v>100</v>
      </c>
      <c r="B14">
        <v>1112</v>
      </c>
      <c r="C14">
        <v>914</v>
      </c>
      <c r="D14">
        <v>914</v>
      </c>
      <c r="E14">
        <v>34401</v>
      </c>
      <c r="F14">
        <v>797739.48</v>
      </c>
      <c r="G14">
        <v>363690.14</v>
      </c>
      <c r="H14">
        <v>213186</v>
      </c>
      <c r="I14">
        <v>269000.14</v>
      </c>
      <c r="J14">
        <v>679243.4800000001</v>
      </c>
      <c r="L14" t="s">
        <v>100</v>
      </c>
      <c r="M14" s="28" t="b">
        <f t="shared" si="0"/>
        <v>1</v>
      </c>
    </row>
    <row r="15" spans="1:13" x14ac:dyDescent="0.25">
      <c r="A15" t="s">
        <v>101</v>
      </c>
      <c r="B15">
        <v>328</v>
      </c>
      <c r="C15">
        <v>251</v>
      </c>
      <c r="D15">
        <v>251</v>
      </c>
      <c r="E15">
        <v>9927</v>
      </c>
      <c r="F15">
        <v>253212.25</v>
      </c>
      <c r="G15">
        <v>172139.02</v>
      </c>
      <c r="H15">
        <v>177328</v>
      </c>
      <c r="I15">
        <v>313.02</v>
      </c>
      <c r="J15">
        <v>247710.25</v>
      </c>
      <c r="L15" t="s">
        <v>101</v>
      </c>
      <c r="M15" s="28" t="b">
        <f t="shared" si="0"/>
        <v>1</v>
      </c>
    </row>
    <row r="16" spans="1:13" x14ac:dyDescent="0.25">
      <c r="A16" t="s">
        <v>102</v>
      </c>
      <c r="B16">
        <v>35</v>
      </c>
      <c r="C16">
        <v>20</v>
      </c>
      <c r="D16">
        <v>20</v>
      </c>
      <c r="E16">
        <v>3576</v>
      </c>
      <c r="F16">
        <v>-114246.37999999999</v>
      </c>
      <c r="G16">
        <v>70952</v>
      </c>
      <c r="H16">
        <v>74802</v>
      </c>
      <c r="I16">
        <v>0</v>
      </c>
      <c r="J16">
        <v>-118096.37999999999</v>
      </c>
      <c r="L16" t="s">
        <v>102</v>
      </c>
      <c r="M16" s="28" t="b">
        <f t="shared" si="0"/>
        <v>1</v>
      </c>
    </row>
    <row r="17" spans="1:13" x14ac:dyDescent="0.25">
      <c r="A17">
        <v>1132104</v>
      </c>
      <c r="B17">
        <v>2059</v>
      </c>
      <c r="C17">
        <v>1806</v>
      </c>
      <c r="D17">
        <v>1805</v>
      </c>
      <c r="E17">
        <v>43118</v>
      </c>
      <c r="F17">
        <v>4634837.6499999994</v>
      </c>
      <c r="G17">
        <v>544615</v>
      </c>
      <c r="H17">
        <v>293883</v>
      </c>
      <c r="I17">
        <v>325342</v>
      </c>
      <c r="J17">
        <v>4560227.6499999994</v>
      </c>
      <c r="L17">
        <v>1132104</v>
      </c>
      <c r="M17" s="28" t="b">
        <f t="shared" si="0"/>
        <v>1</v>
      </c>
    </row>
    <row r="18" spans="1:13" x14ac:dyDescent="0.25">
      <c r="A18" t="s">
        <v>16</v>
      </c>
      <c r="B18">
        <v>733</v>
      </c>
      <c r="C18">
        <v>622</v>
      </c>
      <c r="D18">
        <v>622</v>
      </c>
      <c r="E18">
        <v>11893</v>
      </c>
      <c r="F18">
        <v>3724975.3</v>
      </c>
      <c r="G18">
        <v>152528.95000000001</v>
      </c>
      <c r="H18">
        <v>16781</v>
      </c>
      <c r="I18">
        <v>125409.95</v>
      </c>
      <c r="J18">
        <v>3735313.3</v>
      </c>
      <c r="L18" t="s">
        <v>16</v>
      </c>
      <c r="M18" s="28" t="b">
        <f t="shared" si="0"/>
        <v>1</v>
      </c>
    </row>
    <row r="19" spans="1:13" x14ac:dyDescent="0.25">
      <c r="A19" t="s">
        <v>100</v>
      </c>
      <c r="B19">
        <v>1213</v>
      </c>
      <c r="C19">
        <v>1095</v>
      </c>
      <c r="D19">
        <v>1094</v>
      </c>
      <c r="E19">
        <v>21005</v>
      </c>
      <c r="F19">
        <v>834688.51</v>
      </c>
      <c r="G19">
        <v>261686.05</v>
      </c>
      <c r="H19">
        <v>144737</v>
      </c>
      <c r="I19">
        <v>199932.05</v>
      </c>
      <c r="J19">
        <v>751705.51</v>
      </c>
      <c r="L19" t="s">
        <v>100</v>
      </c>
      <c r="M19" s="28" t="b">
        <f t="shared" si="0"/>
        <v>1</v>
      </c>
    </row>
    <row r="20" spans="1:13" x14ac:dyDescent="0.25">
      <c r="A20" t="s">
        <v>101</v>
      </c>
      <c r="B20">
        <v>96</v>
      </c>
      <c r="C20">
        <v>79</v>
      </c>
      <c r="D20">
        <v>79</v>
      </c>
      <c r="E20">
        <v>8901</v>
      </c>
      <c r="F20">
        <v>50598.1</v>
      </c>
      <c r="G20">
        <v>111342</v>
      </c>
      <c r="H20">
        <v>111675</v>
      </c>
      <c r="I20">
        <v>0</v>
      </c>
      <c r="J20">
        <v>50265.1</v>
      </c>
      <c r="L20" t="s">
        <v>101</v>
      </c>
      <c r="M20" s="28" t="b">
        <f t="shared" si="0"/>
        <v>1</v>
      </c>
    </row>
    <row r="21" spans="1:13" x14ac:dyDescent="0.25">
      <c r="A21" t="s">
        <v>102</v>
      </c>
      <c r="B21">
        <v>17</v>
      </c>
      <c r="C21">
        <v>10</v>
      </c>
      <c r="D21">
        <v>10</v>
      </c>
      <c r="E21">
        <v>1319</v>
      </c>
      <c r="F21">
        <v>24575.739999999998</v>
      </c>
      <c r="G21">
        <v>19058</v>
      </c>
      <c r="H21">
        <v>20690</v>
      </c>
      <c r="I21">
        <v>0</v>
      </c>
      <c r="J21">
        <v>22943.739999999998</v>
      </c>
      <c r="L21" t="s">
        <v>102</v>
      </c>
      <c r="M21" s="28" t="b">
        <f t="shared" si="0"/>
        <v>1</v>
      </c>
    </row>
    <row r="22" spans="1:13" x14ac:dyDescent="0.25">
      <c r="A22">
        <v>1132105</v>
      </c>
      <c r="B22">
        <v>2411</v>
      </c>
      <c r="C22">
        <v>2091</v>
      </c>
      <c r="D22">
        <v>2091</v>
      </c>
      <c r="E22">
        <v>56948</v>
      </c>
      <c r="F22">
        <v>12080622.93</v>
      </c>
      <c r="G22">
        <v>719863.33</v>
      </c>
      <c r="H22">
        <v>463967</v>
      </c>
      <c r="I22">
        <v>393946</v>
      </c>
      <c r="J22">
        <v>11942573.260000002</v>
      </c>
      <c r="L22">
        <v>1132105</v>
      </c>
      <c r="M22" s="28" t="b">
        <f t="shared" si="0"/>
        <v>1</v>
      </c>
    </row>
    <row r="23" spans="1:13" x14ac:dyDescent="0.25">
      <c r="A23" t="s">
        <v>16</v>
      </c>
      <c r="B23">
        <v>842</v>
      </c>
      <c r="C23">
        <v>711</v>
      </c>
      <c r="D23">
        <v>711</v>
      </c>
      <c r="E23">
        <v>14863</v>
      </c>
      <c r="F23">
        <v>10529354.279999999</v>
      </c>
      <c r="G23">
        <v>208742.06999999998</v>
      </c>
      <c r="H23">
        <v>3020</v>
      </c>
      <c r="I23">
        <v>150236.74</v>
      </c>
      <c r="J23">
        <v>10584839.609999999</v>
      </c>
      <c r="L23" t="s">
        <v>16</v>
      </c>
      <c r="M23" s="28" t="b">
        <f t="shared" si="0"/>
        <v>1</v>
      </c>
    </row>
    <row r="24" spans="1:13" x14ac:dyDescent="0.25">
      <c r="A24" t="s">
        <v>100</v>
      </c>
      <c r="B24">
        <v>1478</v>
      </c>
      <c r="C24">
        <v>1305</v>
      </c>
      <c r="D24">
        <v>1305</v>
      </c>
      <c r="E24">
        <v>29578</v>
      </c>
      <c r="F24">
        <v>1460790.37</v>
      </c>
      <c r="G24">
        <v>342897.26</v>
      </c>
      <c r="H24">
        <v>280811</v>
      </c>
      <c r="I24">
        <v>242979.25999999998</v>
      </c>
      <c r="J24">
        <v>1279897.3700000001</v>
      </c>
      <c r="L24" t="s">
        <v>100</v>
      </c>
      <c r="M24" s="28" t="b">
        <f t="shared" si="0"/>
        <v>1</v>
      </c>
    </row>
    <row r="25" spans="1:13" x14ac:dyDescent="0.25">
      <c r="A25" t="s">
        <v>101</v>
      </c>
      <c r="B25">
        <v>51</v>
      </c>
      <c r="C25">
        <v>43</v>
      </c>
      <c r="D25">
        <v>43</v>
      </c>
      <c r="E25">
        <v>8767</v>
      </c>
      <c r="F25">
        <v>24358.48</v>
      </c>
      <c r="G25">
        <v>109124</v>
      </c>
      <c r="H25">
        <v>110226</v>
      </c>
      <c r="I25">
        <v>730</v>
      </c>
      <c r="J25">
        <v>22526.48</v>
      </c>
      <c r="L25" t="s">
        <v>101</v>
      </c>
      <c r="M25" s="28" t="b">
        <f t="shared" si="0"/>
        <v>1</v>
      </c>
    </row>
    <row r="26" spans="1:13" x14ac:dyDescent="0.25">
      <c r="A26" t="s">
        <v>102</v>
      </c>
      <c r="B26">
        <v>40</v>
      </c>
      <c r="C26">
        <v>32</v>
      </c>
      <c r="D26">
        <v>32</v>
      </c>
      <c r="E26">
        <v>3740</v>
      </c>
      <c r="F26">
        <v>66119.8</v>
      </c>
      <c r="G26">
        <v>59100</v>
      </c>
      <c r="H26">
        <v>69910</v>
      </c>
      <c r="I26">
        <v>0</v>
      </c>
      <c r="J26">
        <v>55309.799999999996</v>
      </c>
      <c r="L26" t="s">
        <v>102</v>
      </c>
      <c r="M26" s="28" t="b">
        <f t="shared" si="0"/>
        <v>1</v>
      </c>
    </row>
    <row r="27" spans="1:13" x14ac:dyDescent="0.25">
      <c r="A27">
        <v>1132106</v>
      </c>
      <c r="B27">
        <v>1855</v>
      </c>
      <c r="C27">
        <v>1549</v>
      </c>
      <c r="D27">
        <v>1549</v>
      </c>
      <c r="E27">
        <v>40382</v>
      </c>
      <c r="F27">
        <v>7681935.1599999992</v>
      </c>
      <c r="G27">
        <v>529801.72</v>
      </c>
      <c r="H27">
        <v>342767</v>
      </c>
      <c r="I27">
        <v>260344.72</v>
      </c>
      <c r="J27">
        <v>7608625.1599999992</v>
      </c>
      <c r="L27">
        <v>1132106</v>
      </c>
      <c r="M27" s="28" t="b">
        <f t="shared" si="0"/>
        <v>1</v>
      </c>
    </row>
    <row r="28" spans="1:13" x14ac:dyDescent="0.25">
      <c r="A28" t="s">
        <v>16</v>
      </c>
      <c r="B28">
        <v>870</v>
      </c>
      <c r="C28">
        <v>723</v>
      </c>
      <c r="D28">
        <v>723</v>
      </c>
      <c r="E28">
        <v>12033</v>
      </c>
      <c r="F28">
        <v>7226053.7999999998</v>
      </c>
      <c r="G28">
        <v>175475.82</v>
      </c>
      <c r="H28">
        <v>49106</v>
      </c>
      <c r="I28">
        <v>129176.81999999999</v>
      </c>
      <c r="J28">
        <v>7223246.7999999998</v>
      </c>
      <c r="L28" t="s">
        <v>16</v>
      </c>
      <c r="M28" s="28" t="b">
        <f t="shared" si="0"/>
        <v>1</v>
      </c>
    </row>
    <row r="29" spans="1:13" x14ac:dyDescent="0.25">
      <c r="A29" t="s">
        <v>100</v>
      </c>
      <c r="B29">
        <v>822</v>
      </c>
      <c r="C29">
        <v>697</v>
      </c>
      <c r="D29">
        <v>697</v>
      </c>
      <c r="E29">
        <v>14885</v>
      </c>
      <c r="F29">
        <v>394195.51</v>
      </c>
      <c r="G29">
        <v>164663.09</v>
      </c>
      <c r="H29">
        <v>98897</v>
      </c>
      <c r="I29">
        <v>127346.09000000001</v>
      </c>
      <c r="J29">
        <v>332615.51</v>
      </c>
      <c r="L29" t="s">
        <v>100</v>
      </c>
      <c r="M29" s="28" t="b">
        <f t="shared" si="0"/>
        <v>1</v>
      </c>
    </row>
    <row r="30" spans="1:13" x14ac:dyDescent="0.25">
      <c r="A30" t="s">
        <v>101</v>
      </c>
      <c r="B30">
        <v>145</v>
      </c>
      <c r="C30">
        <v>115</v>
      </c>
      <c r="D30">
        <v>115</v>
      </c>
      <c r="E30">
        <v>9619</v>
      </c>
      <c r="F30">
        <v>71364.540000000008</v>
      </c>
      <c r="G30">
        <v>129516.81</v>
      </c>
      <c r="H30">
        <v>134638</v>
      </c>
      <c r="I30">
        <v>3821.81</v>
      </c>
      <c r="J30">
        <v>62421.54</v>
      </c>
      <c r="L30" t="s">
        <v>101</v>
      </c>
      <c r="M30" s="28" t="b">
        <f t="shared" si="0"/>
        <v>1</v>
      </c>
    </row>
    <row r="31" spans="1:13" x14ac:dyDescent="0.25">
      <c r="A31" t="s">
        <v>102</v>
      </c>
      <c r="B31">
        <v>18</v>
      </c>
      <c r="C31">
        <v>14</v>
      </c>
      <c r="D31">
        <v>14</v>
      </c>
      <c r="E31">
        <v>3845</v>
      </c>
      <c r="F31">
        <v>-9678.69</v>
      </c>
      <c r="G31">
        <v>60146</v>
      </c>
      <c r="H31">
        <v>60126</v>
      </c>
      <c r="I31">
        <v>0</v>
      </c>
      <c r="J31">
        <v>-9658.69</v>
      </c>
      <c r="L31" t="s">
        <v>102</v>
      </c>
      <c r="M31" s="28" t="b">
        <f t="shared" si="0"/>
        <v>1</v>
      </c>
    </row>
    <row r="32" spans="1:13" x14ac:dyDescent="0.25">
      <c r="A32">
        <v>1132107</v>
      </c>
      <c r="B32">
        <v>1591</v>
      </c>
      <c r="C32">
        <v>1373</v>
      </c>
      <c r="D32">
        <v>1373</v>
      </c>
      <c r="E32">
        <v>30100</v>
      </c>
      <c r="F32">
        <v>7749688.5700000003</v>
      </c>
      <c r="G32">
        <v>407931.61</v>
      </c>
      <c r="H32">
        <v>174785</v>
      </c>
      <c r="I32">
        <v>242641.61</v>
      </c>
      <c r="J32">
        <v>7740193.5700000003</v>
      </c>
      <c r="L32">
        <v>1132107</v>
      </c>
      <c r="M32" s="28" t="b">
        <f t="shared" si="0"/>
        <v>1</v>
      </c>
    </row>
    <row r="33" spans="1:13" x14ac:dyDescent="0.25">
      <c r="A33" t="s">
        <v>16</v>
      </c>
      <c r="B33">
        <v>991</v>
      </c>
      <c r="C33">
        <v>862</v>
      </c>
      <c r="D33">
        <v>862</v>
      </c>
      <c r="E33">
        <v>12279</v>
      </c>
      <c r="F33">
        <v>7416112.79</v>
      </c>
      <c r="G33">
        <v>201283.53999999998</v>
      </c>
      <c r="H33">
        <v>9700</v>
      </c>
      <c r="I33">
        <v>149956.54</v>
      </c>
      <c r="J33">
        <v>7457739.79</v>
      </c>
      <c r="L33" t="s">
        <v>16</v>
      </c>
      <c r="M33" s="28" t="b">
        <f t="shared" si="0"/>
        <v>1</v>
      </c>
    </row>
    <row r="34" spans="1:13" x14ac:dyDescent="0.25">
      <c r="A34" t="s">
        <v>100</v>
      </c>
      <c r="B34">
        <v>568</v>
      </c>
      <c r="C34">
        <v>489</v>
      </c>
      <c r="D34">
        <v>489</v>
      </c>
      <c r="E34">
        <v>11717</v>
      </c>
      <c r="F34">
        <v>321048.40000000002</v>
      </c>
      <c r="G34">
        <v>130465.06999999999</v>
      </c>
      <c r="H34">
        <v>86010</v>
      </c>
      <c r="I34">
        <v>92685.069999999992</v>
      </c>
      <c r="J34">
        <v>272818.40000000002</v>
      </c>
      <c r="L34" t="s">
        <v>100</v>
      </c>
      <c r="M34" s="28" t="b">
        <f t="shared" si="0"/>
        <v>1</v>
      </c>
    </row>
    <row r="35" spans="1:13" x14ac:dyDescent="0.25">
      <c r="A35" t="s">
        <v>101</v>
      </c>
      <c r="B35">
        <v>22</v>
      </c>
      <c r="C35">
        <v>17</v>
      </c>
      <c r="D35">
        <v>17</v>
      </c>
      <c r="E35">
        <v>4539</v>
      </c>
      <c r="F35">
        <v>4648.37</v>
      </c>
      <c r="G35">
        <v>54831</v>
      </c>
      <c r="H35">
        <v>54839</v>
      </c>
      <c r="I35">
        <v>0</v>
      </c>
      <c r="J35">
        <v>4640.37</v>
      </c>
      <c r="L35" t="s">
        <v>101</v>
      </c>
      <c r="M35" s="28" t="b">
        <f t="shared" si="0"/>
        <v>1</v>
      </c>
    </row>
    <row r="36" spans="1:13" x14ac:dyDescent="0.25">
      <c r="A36" t="s">
        <v>102</v>
      </c>
      <c r="B36">
        <v>10</v>
      </c>
      <c r="C36">
        <v>5</v>
      </c>
      <c r="D36">
        <v>5</v>
      </c>
      <c r="E36">
        <v>1565</v>
      </c>
      <c r="F36">
        <v>7879.01</v>
      </c>
      <c r="G36">
        <v>21352</v>
      </c>
      <c r="H36">
        <v>24236</v>
      </c>
      <c r="I36">
        <v>0</v>
      </c>
      <c r="J36">
        <v>4995.01</v>
      </c>
      <c r="L36" t="s">
        <v>102</v>
      </c>
      <c r="M36" s="28" t="b">
        <f t="shared" si="0"/>
        <v>1</v>
      </c>
    </row>
    <row r="37" spans="1:13" x14ac:dyDescent="0.25">
      <c r="A37">
        <v>1132108</v>
      </c>
      <c r="B37">
        <v>2126</v>
      </c>
      <c r="C37">
        <v>1919</v>
      </c>
      <c r="D37">
        <v>1919</v>
      </c>
      <c r="E37">
        <v>34762</v>
      </c>
      <c r="F37">
        <v>8511206.3100000024</v>
      </c>
      <c r="G37">
        <v>492462.04</v>
      </c>
      <c r="H37">
        <v>187570</v>
      </c>
      <c r="I37">
        <v>338324.04000000004</v>
      </c>
      <c r="J37">
        <v>8477774.3100000024</v>
      </c>
      <c r="L37">
        <v>1132108</v>
      </c>
      <c r="M37" s="28" t="b">
        <f t="shared" si="0"/>
        <v>1</v>
      </c>
    </row>
    <row r="38" spans="1:13" x14ac:dyDescent="0.25">
      <c r="A38" t="s">
        <v>16</v>
      </c>
      <c r="B38">
        <v>959</v>
      </c>
      <c r="C38">
        <v>872</v>
      </c>
      <c r="D38">
        <v>872</v>
      </c>
      <c r="E38">
        <v>11149</v>
      </c>
      <c r="F38">
        <v>7718435.8200000003</v>
      </c>
      <c r="G38">
        <v>194060.78999999998</v>
      </c>
      <c r="H38">
        <v>8828</v>
      </c>
      <c r="I38">
        <v>144319.79</v>
      </c>
      <c r="J38">
        <v>7759348.8200000003</v>
      </c>
      <c r="L38" t="s">
        <v>16</v>
      </c>
      <c r="M38" s="28" t="b">
        <f t="shared" si="0"/>
        <v>1</v>
      </c>
    </row>
    <row r="39" spans="1:13" x14ac:dyDescent="0.25">
      <c r="A39" t="s">
        <v>100</v>
      </c>
      <c r="B39">
        <v>1115</v>
      </c>
      <c r="C39">
        <v>1007</v>
      </c>
      <c r="D39">
        <v>1007</v>
      </c>
      <c r="E39">
        <v>19461</v>
      </c>
      <c r="F39">
        <v>727659.22</v>
      </c>
      <c r="G39">
        <v>235699.25</v>
      </c>
      <c r="H39">
        <v>115521</v>
      </c>
      <c r="I39">
        <v>194004.25</v>
      </c>
      <c r="J39">
        <v>653833.22</v>
      </c>
      <c r="L39" t="s">
        <v>100</v>
      </c>
      <c r="M39" s="28" t="b">
        <f t="shared" si="0"/>
        <v>1</v>
      </c>
    </row>
    <row r="40" spans="1:13" x14ac:dyDescent="0.25">
      <c r="A40" t="s">
        <v>101</v>
      </c>
      <c r="B40">
        <v>37</v>
      </c>
      <c r="C40">
        <v>28</v>
      </c>
      <c r="D40">
        <v>28</v>
      </c>
      <c r="E40">
        <v>2183</v>
      </c>
      <c r="F40">
        <v>28329.88</v>
      </c>
      <c r="G40">
        <v>32925</v>
      </c>
      <c r="H40">
        <v>33132</v>
      </c>
      <c r="I40">
        <v>0</v>
      </c>
      <c r="J40">
        <v>28122.880000000001</v>
      </c>
      <c r="L40" t="s">
        <v>101</v>
      </c>
      <c r="M40" s="28" t="b">
        <f t="shared" si="0"/>
        <v>1</v>
      </c>
    </row>
    <row r="41" spans="1:13" x14ac:dyDescent="0.25">
      <c r="A41" t="s">
        <v>102</v>
      </c>
      <c r="B41">
        <v>15</v>
      </c>
      <c r="C41">
        <v>12</v>
      </c>
      <c r="D41">
        <v>12</v>
      </c>
      <c r="E41">
        <v>1969</v>
      </c>
      <c r="F41">
        <v>36781.39</v>
      </c>
      <c r="G41">
        <v>29777</v>
      </c>
      <c r="H41">
        <v>30089</v>
      </c>
      <c r="I41">
        <v>0</v>
      </c>
      <c r="J41">
        <v>36469.39</v>
      </c>
      <c r="L41" t="s">
        <v>102</v>
      </c>
      <c r="M41" s="28" t="b">
        <f t="shared" si="0"/>
        <v>1</v>
      </c>
    </row>
    <row r="42" spans="1:13" x14ac:dyDescent="0.25">
      <c r="A42">
        <v>1132110</v>
      </c>
      <c r="B42">
        <v>2167</v>
      </c>
      <c r="C42">
        <v>1847</v>
      </c>
      <c r="D42">
        <v>1847</v>
      </c>
      <c r="E42">
        <v>45535</v>
      </c>
      <c r="F42">
        <v>4206514.08</v>
      </c>
      <c r="G42">
        <v>582342.76</v>
      </c>
      <c r="H42">
        <v>362537</v>
      </c>
      <c r="I42">
        <v>362965.76000000001</v>
      </c>
      <c r="J42">
        <v>4063354.08</v>
      </c>
      <c r="L42">
        <v>1132110</v>
      </c>
      <c r="M42" s="28" t="b">
        <f t="shared" si="0"/>
        <v>1</v>
      </c>
    </row>
    <row r="43" spans="1:13" x14ac:dyDescent="0.25">
      <c r="A43" t="s">
        <v>16</v>
      </c>
      <c r="B43">
        <v>985</v>
      </c>
      <c r="C43">
        <v>826</v>
      </c>
      <c r="D43">
        <v>826</v>
      </c>
      <c r="E43">
        <v>16440</v>
      </c>
      <c r="F43">
        <v>3665802.24</v>
      </c>
      <c r="G43">
        <v>205908.31</v>
      </c>
      <c r="H43">
        <v>55007</v>
      </c>
      <c r="I43">
        <v>177709.31</v>
      </c>
      <c r="J43">
        <v>3638994.24</v>
      </c>
      <c r="L43" t="s">
        <v>16</v>
      </c>
      <c r="M43" s="28" t="b">
        <f t="shared" si="0"/>
        <v>1</v>
      </c>
    </row>
    <row r="44" spans="1:13" x14ac:dyDescent="0.25">
      <c r="A44" t="s">
        <v>100</v>
      </c>
      <c r="B44">
        <v>1122</v>
      </c>
      <c r="C44">
        <v>972</v>
      </c>
      <c r="D44">
        <v>972</v>
      </c>
      <c r="E44">
        <v>18292</v>
      </c>
      <c r="F44">
        <v>502302.63</v>
      </c>
      <c r="G44">
        <v>239553.44999999998</v>
      </c>
      <c r="H44">
        <v>160882</v>
      </c>
      <c r="I44">
        <v>185256.44999999998</v>
      </c>
      <c r="J44">
        <v>395717.63</v>
      </c>
      <c r="L44" t="s">
        <v>100</v>
      </c>
      <c r="M44" s="28" t="b">
        <f t="shared" si="0"/>
        <v>1</v>
      </c>
    </row>
    <row r="45" spans="1:13" x14ac:dyDescent="0.25">
      <c r="A45" t="s">
        <v>101</v>
      </c>
      <c r="B45">
        <v>45</v>
      </c>
      <c r="C45">
        <v>39</v>
      </c>
      <c r="D45">
        <v>39</v>
      </c>
      <c r="E45">
        <v>10099</v>
      </c>
      <c r="F45">
        <v>26955.58</v>
      </c>
      <c r="G45">
        <v>119730</v>
      </c>
      <c r="H45">
        <v>124344</v>
      </c>
      <c r="I45">
        <v>0</v>
      </c>
      <c r="J45">
        <v>22341.58</v>
      </c>
      <c r="L45" t="s">
        <v>101</v>
      </c>
      <c r="M45" s="28" t="b">
        <f t="shared" si="0"/>
        <v>1</v>
      </c>
    </row>
    <row r="46" spans="1:13" x14ac:dyDescent="0.25">
      <c r="A46" t="s">
        <v>102</v>
      </c>
      <c r="B46">
        <v>15</v>
      </c>
      <c r="C46">
        <v>10</v>
      </c>
      <c r="D46">
        <v>10</v>
      </c>
      <c r="E46">
        <v>704</v>
      </c>
      <c r="F46">
        <v>11453.63</v>
      </c>
      <c r="G46">
        <v>17151</v>
      </c>
      <c r="H46">
        <v>22304</v>
      </c>
      <c r="I46">
        <v>0</v>
      </c>
      <c r="J46">
        <v>6300.63</v>
      </c>
      <c r="L46" t="s">
        <v>102</v>
      </c>
      <c r="M46" s="28" t="b">
        <f t="shared" si="0"/>
        <v>1</v>
      </c>
    </row>
    <row r="47" spans="1:13" x14ac:dyDescent="0.25">
      <c r="A47">
        <v>1132111</v>
      </c>
      <c r="B47">
        <v>2461</v>
      </c>
      <c r="C47">
        <v>2162</v>
      </c>
      <c r="D47">
        <v>2162</v>
      </c>
      <c r="E47">
        <v>50130</v>
      </c>
      <c r="F47">
        <v>4476399.43</v>
      </c>
      <c r="G47">
        <v>601860.71</v>
      </c>
      <c r="H47">
        <v>305577</v>
      </c>
      <c r="I47">
        <v>425733.70999999996</v>
      </c>
      <c r="J47">
        <v>4346949.43</v>
      </c>
      <c r="L47">
        <v>1132111</v>
      </c>
      <c r="M47" s="28" t="b">
        <f t="shared" si="0"/>
        <v>1</v>
      </c>
    </row>
    <row r="48" spans="1:13" x14ac:dyDescent="0.25">
      <c r="A48" t="s">
        <v>16</v>
      </c>
      <c r="B48">
        <v>1010</v>
      </c>
      <c r="C48">
        <v>985</v>
      </c>
      <c r="D48">
        <v>985</v>
      </c>
      <c r="E48">
        <v>16510</v>
      </c>
      <c r="F48">
        <v>3619569.73</v>
      </c>
      <c r="G48">
        <v>212882.57</v>
      </c>
      <c r="H48">
        <v>9896</v>
      </c>
      <c r="I48">
        <v>188406.57</v>
      </c>
      <c r="J48">
        <v>3634149.73</v>
      </c>
      <c r="L48" t="s">
        <v>16</v>
      </c>
      <c r="M48" s="28" t="b">
        <f t="shared" si="0"/>
        <v>1</v>
      </c>
    </row>
    <row r="49" spans="1:13" x14ac:dyDescent="0.25">
      <c r="A49" t="s">
        <v>100</v>
      </c>
      <c r="B49">
        <v>1423</v>
      </c>
      <c r="C49">
        <v>1156</v>
      </c>
      <c r="D49">
        <v>1156</v>
      </c>
      <c r="E49">
        <v>25354</v>
      </c>
      <c r="F49">
        <v>822281.18</v>
      </c>
      <c r="G49">
        <v>292698.14</v>
      </c>
      <c r="H49">
        <v>195766</v>
      </c>
      <c r="I49">
        <v>237327.13999999998</v>
      </c>
      <c r="J49">
        <v>681886.18</v>
      </c>
      <c r="L49" t="s">
        <v>100</v>
      </c>
      <c r="M49" s="28" t="b">
        <f t="shared" si="0"/>
        <v>1</v>
      </c>
    </row>
    <row r="50" spans="1:13" x14ac:dyDescent="0.25">
      <c r="A50" t="s">
        <v>101</v>
      </c>
      <c r="B50">
        <v>17</v>
      </c>
      <c r="C50">
        <v>11</v>
      </c>
      <c r="D50">
        <v>11</v>
      </c>
      <c r="E50">
        <v>3954</v>
      </c>
      <c r="F50">
        <v>34627.519999999997</v>
      </c>
      <c r="G50">
        <v>47889</v>
      </c>
      <c r="H50">
        <v>48240</v>
      </c>
      <c r="I50">
        <v>0</v>
      </c>
      <c r="J50">
        <v>34276.519999999997</v>
      </c>
      <c r="L50" t="s">
        <v>101</v>
      </c>
      <c r="M50" s="28" t="b">
        <f t="shared" si="0"/>
        <v>1</v>
      </c>
    </row>
    <row r="51" spans="1:13" x14ac:dyDescent="0.25">
      <c r="A51" t="s">
        <v>102</v>
      </c>
      <c r="B51">
        <v>11</v>
      </c>
      <c r="C51">
        <v>10</v>
      </c>
      <c r="D51">
        <v>10</v>
      </c>
      <c r="E51">
        <v>4312</v>
      </c>
      <c r="F51">
        <v>-79</v>
      </c>
      <c r="G51">
        <v>48391</v>
      </c>
      <c r="H51">
        <v>51675</v>
      </c>
      <c r="I51">
        <v>0</v>
      </c>
      <c r="J51">
        <v>-3363</v>
      </c>
      <c r="L51" t="s">
        <v>102</v>
      </c>
      <c r="M51" s="28" t="b">
        <f t="shared" si="0"/>
        <v>1</v>
      </c>
    </row>
    <row r="52" spans="1:13" x14ac:dyDescent="0.25">
      <c r="A52">
        <v>1132112</v>
      </c>
      <c r="B52">
        <v>2123</v>
      </c>
      <c r="C52">
        <v>1737</v>
      </c>
      <c r="D52">
        <v>1737</v>
      </c>
      <c r="E52">
        <v>41149</v>
      </c>
      <c r="F52">
        <v>10065614.679999998</v>
      </c>
      <c r="G52">
        <v>513865.43999999994</v>
      </c>
      <c r="H52">
        <v>299929</v>
      </c>
      <c r="I52">
        <v>292780.43999999994</v>
      </c>
      <c r="J52">
        <v>9986770.6799999978</v>
      </c>
      <c r="L52">
        <v>1132112</v>
      </c>
      <c r="M52" s="28" t="b">
        <f t="shared" si="0"/>
        <v>1</v>
      </c>
    </row>
    <row r="53" spans="1:13" x14ac:dyDescent="0.25">
      <c r="A53" t="s">
        <v>16</v>
      </c>
      <c r="B53">
        <v>1015</v>
      </c>
      <c r="C53">
        <v>776</v>
      </c>
      <c r="D53">
        <v>776</v>
      </c>
      <c r="E53">
        <v>11793</v>
      </c>
      <c r="F53">
        <v>9317483.0899999999</v>
      </c>
      <c r="G53">
        <v>187212.55</v>
      </c>
      <c r="H53">
        <v>27082</v>
      </c>
      <c r="I53">
        <v>131133.54999999999</v>
      </c>
      <c r="J53">
        <v>9346480.0899999999</v>
      </c>
      <c r="L53" t="s">
        <v>16</v>
      </c>
      <c r="M53" s="28" t="b">
        <f t="shared" si="0"/>
        <v>1</v>
      </c>
    </row>
    <row r="54" spans="1:13" x14ac:dyDescent="0.25">
      <c r="A54" t="s">
        <v>100</v>
      </c>
      <c r="B54">
        <v>1032</v>
      </c>
      <c r="C54">
        <v>906</v>
      </c>
      <c r="D54">
        <v>906</v>
      </c>
      <c r="E54">
        <v>18568</v>
      </c>
      <c r="F54">
        <v>734132.2</v>
      </c>
      <c r="G54">
        <v>191236.88999999998</v>
      </c>
      <c r="H54">
        <v>135312</v>
      </c>
      <c r="I54">
        <v>161646.88999999998</v>
      </c>
      <c r="J54">
        <v>628410.19999999995</v>
      </c>
      <c r="L54" t="s">
        <v>100</v>
      </c>
      <c r="M54" s="28" t="b">
        <f t="shared" si="0"/>
        <v>1</v>
      </c>
    </row>
    <row r="55" spans="1:13" x14ac:dyDescent="0.25">
      <c r="A55" t="s">
        <v>101</v>
      </c>
      <c r="B55">
        <v>45</v>
      </c>
      <c r="C55">
        <v>35</v>
      </c>
      <c r="D55">
        <v>35</v>
      </c>
      <c r="E55">
        <v>7100</v>
      </c>
      <c r="F55">
        <v>19155.79</v>
      </c>
      <c r="G55">
        <v>84561</v>
      </c>
      <c r="H55">
        <v>85240</v>
      </c>
      <c r="I55">
        <v>0</v>
      </c>
      <c r="J55">
        <v>18476.79</v>
      </c>
      <c r="L55" t="s">
        <v>101</v>
      </c>
      <c r="M55" s="28" t="b">
        <f t="shared" si="0"/>
        <v>1</v>
      </c>
    </row>
    <row r="56" spans="1:13" x14ac:dyDescent="0.25">
      <c r="A56" t="s">
        <v>102</v>
      </c>
      <c r="B56">
        <v>31</v>
      </c>
      <c r="C56">
        <v>20</v>
      </c>
      <c r="D56">
        <v>20</v>
      </c>
      <c r="E56">
        <v>3688</v>
      </c>
      <c r="F56">
        <v>-5156.3999999999996</v>
      </c>
      <c r="G56">
        <v>50855</v>
      </c>
      <c r="H56">
        <v>52295</v>
      </c>
      <c r="I56">
        <v>0</v>
      </c>
      <c r="J56">
        <v>-6596.4</v>
      </c>
      <c r="L56" t="s">
        <v>102</v>
      </c>
      <c r="M56" s="28" t="b">
        <f t="shared" si="0"/>
        <v>1</v>
      </c>
    </row>
    <row r="57" spans="1:13" x14ac:dyDescent="0.25">
      <c r="A57">
        <v>1132113</v>
      </c>
      <c r="B57">
        <v>1975</v>
      </c>
      <c r="C57">
        <v>1767</v>
      </c>
      <c r="D57">
        <v>1765</v>
      </c>
      <c r="E57">
        <v>45504</v>
      </c>
      <c r="F57">
        <v>770601.31</v>
      </c>
      <c r="G57">
        <v>517690.83999999997</v>
      </c>
      <c r="H57">
        <v>240785</v>
      </c>
      <c r="I57">
        <v>358124.83999999997</v>
      </c>
      <c r="J57">
        <v>689382.31</v>
      </c>
      <c r="L57">
        <v>1132113</v>
      </c>
      <c r="M57" s="28" t="b">
        <f t="shared" si="0"/>
        <v>1</v>
      </c>
    </row>
    <row r="58" spans="1:13" x14ac:dyDescent="0.25">
      <c r="A58" t="s">
        <v>16</v>
      </c>
      <c r="B58">
        <v>1046</v>
      </c>
      <c r="C58">
        <v>994</v>
      </c>
      <c r="D58">
        <v>994</v>
      </c>
      <c r="E58">
        <v>19322</v>
      </c>
      <c r="F58">
        <v>341445.1</v>
      </c>
      <c r="G58">
        <v>205735.05</v>
      </c>
      <c r="H58">
        <v>16321</v>
      </c>
      <c r="I58">
        <v>202669.05</v>
      </c>
      <c r="J58">
        <v>328190.09999999998</v>
      </c>
      <c r="L58" t="s">
        <v>16</v>
      </c>
      <c r="M58" s="28" t="b">
        <f t="shared" si="0"/>
        <v>1</v>
      </c>
    </row>
    <row r="59" spans="1:13" x14ac:dyDescent="0.25">
      <c r="A59" t="s">
        <v>100</v>
      </c>
      <c r="B59">
        <v>869</v>
      </c>
      <c r="C59">
        <v>723</v>
      </c>
      <c r="D59">
        <v>721</v>
      </c>
      <c r="E59">
        <v>15868</v>
      </c>
      <c r="F59">
        <v>395515.36000000004</v>
      </c>
      <c r="G59">
        <v>182053.78999999998</v>
      </c>
      <c r="H59">
        <v>84513</v>
      </c>
      <c r="I59">
        <v>155455.78999999998</v>
      </c>
      <c r="J59">
        <v>337600.36000000004</v>
      </c>
      <c r="L59" t="s">
        <v>100</v>
      </c>
      <c r="M59" s="28" t="b">
        <f t="shared" si="0"/>
        <v>1</v>
      </c>
    </row>
    <row r="60" spans="1:13" x14ac:dyDescent="0.25">
      <c r="A60" t="s">
        <v>101</v>
      </c>
      <c r="B60">
        <v>37</v>
      </c>
      <c r="C60">
        <v>29</v>
      </c>
      <c r="D60">
        <v>29</v>
      </c>
      <c r="E60">
        <v>8473</v>
      </c>
      <c r="F60">
        <v>18726.18</v>
      </c>
      <c r="G60">
        <v>96497</v>
      </c>
      <c r="H60">
        <v>99602</v>
      </c>
      <c r="I60">
        <v>0</v>
      </c>
      <c r="J60">
        <v>15621.18</v>
      </c>
      <c r="L60" t="s">
        <v>101</v>
      </c>
      <c r="M60" s="28" t="b">
        <f t="shared" si="0"/>
        <v>1</v>
      </c>
    </row>
    <row r="61" spans="1:13" x14ac:dyDescent="0.25">
      <c r="A61" t="s">
        <v>102</v>
      </c>
      <c r="B61">
        <v>23</v>
      </c>
      <c r="C61">
        <v>21</v>
      </c>
      <c r="D61">
        <v>21</v>
      </c>
      <c r="E61">
        <v>1841</v>
      </c>
      <c r="F61">
        <v>14914.669999999998</v>
      </c>
      <c r="G61">
        <v>33405</v>
      </c>
      <c r="H61">
        <v>40349</v>
      </c>
      <c r="I61">
        <v>0</v>
      </c>
      <c r="J61">
        <v>7970.67</v>
      </c>
      <c r="L61" t="s">
        <v>102</v>
      </c>
      <c r="M61" s="28" t="b">
        <f t="shared" si="0"/>
        <v>1</v>
      </c>
    </row>
    <row r="62" spans="1:13" x14ac:dyDescent="0.25">
      <c r="A62">
        <v>1132114</v>
      </c>
      <c r="B62">
        <v>1</v>
      </c>
      <c r="C62">
        <v>0</v>
      </c>
      <c r="D62">
        <v>0</v>
      </c>
      <c r="E62">
        <v>0</v>
      </c>
      <c r="F62">
        <v>-1</v>
      </c>
      <c r="G62">
        <v>0</v>
      </c>
      <c r="H62">
        <v>0</v>
      </c>
      <c r="I62">
        <v>0</v>
      </c>
      <c r="J62">
        <v>-1</v>
      </c>
      <c r="L62">
        <v>1132114</v>
      </c>
      <c r="M62" s="28" t="b">
        <f t="shared" si="0"/>
        <v>1</v>
      </c>
    </row>
    <row r="63" spans="1:13" x14ac:dyDescent="0.25">
      <c r="A63" t="s">
        <v>100</v>
      </c>
      <c r="B63">
        <v>1</v>
      </c>
      <c r="C63">
        <v>0</v>
      </c>
      <c r="D63">
        <v>0</v>
      </c>
      <c r="E63">
        <v>0</v>
      </c>
      <c r="F63">
        <v>-1</v>
      </c>
      <c r="G63">
        <v>0</v>
      </c>
      <c r="H63">
        <v>0</v>
      </c>
      <c r="I63">
        <v>0</v>
      </c>
      <c r="J63">
        <v>-1</v>
      </c>
      <c r="L63" t="s">
        <v>100</v>
      </c>
      <c r="M63" s="28" t="b">
        <f t="shared" si="0"/>
        <v>1</v>
      </c>
    </row>
    <row r="64" spans="1:13" x14ac:dyDescent="0.25">
      <c r="A64">
        <v>1132115</v>
      </c>
      <c r="B64">
        <v>247</v>
      </c>
      <c r="C64">
        <v>213</v>
      </c>
      <c r="D64">
        <v>213</v>
      </c>
      <c r="E64">
        <v>4721</v>
      </c>
      <c r="F64">
        <v>548568</v>
      </c>
      <c r="G64">
        <v>54132.01</v>
      </c>
      <c r="H64">
        <v>47288</v>
      </c>
      <c r="I64">
        <v>41531.01</v>
      </c>
      <c r="J64">
        <v>513880.99999999994</v>
      </c>
      <c r="L64">
        <v>1132115</v>
      </c>
      <c r="M64" s="28" t="b">
        <f t="shared" si="0"/>
        <v>1</v>
      </c>
    </row>
    <row r="65" spans="1:13" x14ac:dyDescent="0.25">
      <c r="A65" t="s">
        <v>16</v>
      </c>
      <c r="B65">
        <v>81</v>
      </c>
      <c r="C65">
        <v>69</v>
      </c>
      <c r="D65">
        <v>69</v>
      </c>
      <c r="E65">
        <v>1157</v>
      </c>
      <c r="F65">
        <v>453231.58999999997</v>
      </c>
      <c r="G65">
        <v>15133.5</v>
      </c>
      <c r="H65">
        <v>6152</v>
      </c>
      <c r="I65">
        <v>13504.5</v>
      </c>
      <c r="J65">
        <v>448708.58999999997</v>
      </c>
      <c r="L65" t="s">
        <v>16</v>
      </c>
      <c r="M65" s="28" t="b">
        <f t="shared" si="0"/>
        <v>1</v>
      </c>
    </row>
    <row r="66" spans="1:13" x14ac:dyDescent="0.25">
      <c r="A66" t="s">
        <v>100</v>
      </c>
      <c r="B66">
        <v>158</v>
      </c>
      <c r="C66">
        <v>139</v>
      </c>
      <c r="D66">
        <v>139</v>
      </c>
      <c r="E66">
        <v>3456</v>
      </c>
      <c r="F66">
        <v>94691.89</v>
      </c>
      <c r="G66">
        <v>37061.51</v>
      </c>
      <c r="H66">
        <v>38499</v>
      </c>
      <c r="I66">
        <v>28026.510000000002</v>
      </c>
      <c r="J66">
        <v>65227.89</v>
      </c>
      <c r="L66" t="s">
        <v>100</v>
      </c>
      <c r="M66" s="28" t="b">
        <f t="shared" ref="M66:M129" si="1">A66=L66</f>
        <v>1</v>
      </c>
    </row>
    <row r="67" spans="1:13" x14ac:dyDescent="0.25">
      <c r="A67" t="s">
        <v>101</v>
      </c>
      <c r="B67">
        <v>5</v>
      </c>
      <c r="C67">
        <v>4</v>
      </c>
      <c r="D67">
        <v>4</v>
      </c>
      <c r="E67">
        <v>103</v>
      </c>
      <c r="F67">
        <v>696.72</v>
      </c>
      <c r="G67">
        <v>1620</v>
      </c>
      <c r="H67">
        <v>2317</v>
      </c>
      <c r="I67">
        <v>0</v>
      </c>
      <c r="J67">
        <v>-0.28000000000000003</v>
      </c>
      <c r="L67" t="s">
        <v>101</v>
      </c>
      <c r="M67" s="28" t="b">
        <f t="shared" si="1"/>
        <v>1</v>
      </c>
    </row>
    <row r="68" spans="1:13" x14ac:dyDescent="0.25">
      <c r="A68" t="s">
        <v>102</v>
      </c>
      <c r="B68">
        <v>3</v>
      </c>
      <c r="C68">
        <v>1</v>
      </c>
      <c r="D68">
        <v>1</v>
      </c>
      <c r="E68">
        <v>5</v>
      </c>
      <c r="F68">
        <v>-52.200000000000045</v>
      </c>
      <c r="G68">
        <v>317</v>
      </c>
      <c r="H68">
        <v>320</v>
      </c>
      <c r="I68">
        <v>0</v>
      </c>
      <c r="J68">
        <v>-55.200000000000045</v>
      </c>
      <c r="L68" t="s">
        <v>102</v>
      </c>
      <c r="M68" s="28" t="b">
        <f t="shared" si="1"/>
        <v>1</v>
      </c>
    </row>
    <row r="69" spans="1:13" x14ac:dyDescent="0.25">
      <c r="A69">
        <v>1132116</v>
      </c>
      <c r="B69">
        <v>2048</v>
      </c>
      <c r="C69">
        <v>1822</v>
      </c>
      <c r="D69">
        <v>1822</v>
      </c>
      <c r="E69">
        <v>54975</v>
      </c>
      <c r="F69">
        <v>6598702.7599999998</v>
      </c>
      <c r="G69">
        <v>653821.5</v>
      </c>
      <c r="H69">
        <v>349162</v>
      </c>
      <c r="I69">
        <v>412780.5</v>
      </c>
      <c r="J69">
        <v>6490581.7599999998</v>
      </c>
      <c r="L69">
        <v>1132116</v>
      </c>
      <c r="M69" s="28" t="b">
        <f t="shared" si="1"/>
        <v>1</v>
      </c>
    </row>
    <row r="70" spans="1:13" x14ac:dyDescent="0.25">
      <c r="A70" t="s">
        <v>16</v>
      </c>
      <c r="B70">
        <v>646</v>
      </c>
      <c r="C70">
        <v>621</v>
      </c>
      <c r="D70">
        <v>621</v>
      </c>
      <c r="E70">
        <v>13756</v>
      </c>
      <c r="F70">
        <v>5810618.7999999998</v>
      </c>
      <c r="G70">
        <v>179621.88</v>
      </c>
      <c r="H70">
        <v>22890</v>
      </c>
      <c r="I70">
        <v>142498.88</v>
      </c>
      <c r="J70">
        <v>5824851.7999999998</v>
      </c>
      <c r="L70" t="s">
        <v>16</v>
      </c>
      <c r="M70" s="28" t="b">
        <f t="shared" si="1"/>
        <v>1</v>
      </c>
    </row>
    <row r="71" spans="1:13" x14ac:dyDescent="0.25">
      <c r="A71" t="s">
        <v>100</v>
      </c>
      <c r="B71">
        <v>1327</v>
      </c>
      <c r="C71">
        <v>1144</v>
      </c>
      <c r="D71">
        <v>1144</v>
      </c>
      <c r="E71">
        <v>28831</v>
      </c>
      <c r="F71">
        <v>766883.4</v>
      </c>
      <c r="G71">
        <v>317057.62</v>
      </c>
      <c r="H71">
        <v>167703</v>
      </c>
      <c r="I71">
        <v>270281.62</v>
      </c>
      <c r="J71">
        <v>645956.4</v>
      </c>
      <c r="L71" t="s">
        <v>100</v>
      </c>
      <c r="M71" s="28" t="b">
        <f t="shared" si="1"/>
        <v>1</v>
      </c>
    </row>
    <row r="72" spans="1:13" x14ac:dyDescent="0.25">
      <c r="A72" t="s">
        <v>101</v>
      </c>
      <c r="B72">
        <v>58</v>
      </c>
      <c r="C72">
        <v>46</v>
      </c>
      <c r="D72">
        <v>46</v>
      </c>
      <c r="E72">
        <v>10489</v>
      </c>
      <c r="F72">
        <v>12902.18</v>
      </c>
      <c r="G72">
        <v>126533</v>
      </c>
      <c r="H72">
        <v>127731</v>
      </c>
      <c r="I72">
        <v>0</v>
      </c>
      <c r="J72">
        <v>11704.18</v>
      </c>
      <c r="L72" t="s">
        <v>101</v>
      </c>
      <c r="M72" s="28" t="b">
        <f t="shared" si="1"/>
        <v>1</v>
      </c>
    </row>
    <row r="73" spans="1:13" x14ac:dyDescent="0.25">
      <c r="A73" t="s">
        <v>102</v>
      </c>
      <c r="B73">
        <v>17</v>
      </c>
      <c r="C73">
        <v>11</v>
      </c>
      <c r="D73">
        <v>11</v>
      </c>
      <c r="E73">
        <v>1899</v>
      </c>
      <c r="F73">
        <v>8298.380000000001</v>
      </c>
      <c r="G73">
        <v>30609</v>
      </c>
      <c r="H73">
        <v>30838</v>
      </c>
      <c r="I73">
        <v>0</v>
      </c>
      <c r="J73">
        <v>8069.38</v>
      </c>
      <c r="L73" t="s">
        <v>102</v>
      </c>
      <c r="M73" s="28" t="b">
        <f t="shared" si="1"/>
        <v>1</v>
      </c>
    </row>
    <row r="74" spans="1:13" x14ac:dyDescent="0.25">
      <c r="A74">
        <v>1132117</v>
      </c>
      <c r="B74">
        <v>1727</v>
      </c>
      <c r="C74">
        <v>1482</v>
      </c>
      <c r="D74">
        <v>1480</v>
      </c>
      <c r="E74">
        <v>30627</v>
      </c>
      <c r="F74">
        <v>2604471.48</v>
      </c>
      <c r="G74">
        <v>394099.89</v>
      </c>
      <c r="H74">
        <v>185068</v>
      </c>
      <c r="I74">
        <v>275938.89</v>
      </c>
      <c r="J74">
        <v>2537564.48</v>
      </c>
      <c r="L74">
        <v>1132117</v>
      </c>
      <c r="M74" s="28" t="b">
        <f t="shared" si="1"/>
        <v>1</v>
      </c>
    </row>
    <row r="75" spans="1:13" x14ac:dyDescent="0.25">
      <c r="A75" t="s">
        <v>16</v>
      </c>
      <c r="B75">
        <v>565</v>
      </c>
      <c r="C75">
        <v>457</v>
      </c>
      <c r="D75">
        <v>457</v>
      </c>
      <c r="E75">
        <v>7901</v>
      </c>
      <c r="F75">
        <v>1912417.3900000001</v>
      </c>
      <c r="G75">
        <v>103485.6</v>
      </c>
      <c r="H75">
        <v>9835</v>
      </c>
      <c r="I75">
        <v>89072.6</v>
      </c>
      <c r="J75">
        <v>1916995.3900000001</v>
      </c>
      <c r="L75" t="s">
        <v>16</v>
      </c>
      <c r="M75" s="28" t="b">
        <f t="shared" si="1"/>
        <v>1</v>
      </c>
    </row>
    <row r="76" spans="1:13" x14ac:dyDescent="0.25">
      <c r="A76" t="s">
        <v>100</v>
      </c>
      <c r="B76">
        <v>1123</v>
      </c>
      <c r="C76">
        <v>995</v>
      </c>
      <c r="D76">
        <v>993</v>
      </c>
      <c r="E76">
        <v>18082</v>
      </c>
      <c r="F76">
        <v>671612.57</v>
      </c>
      <c r="G76">
        <v>231108.29</v>
      </c>
      <c r="H76">
        <v>116221</v>
      </c>
      <c r="I76">
        <v>186866.29</v>
      </c>
      <c r="J76">
        <v>599633.56999999995</v>
      </c>
      <c r="L76" t="s">
        <v>100</v>
      </c>
      <c r="M76" s="28" t="b">
        <f t="shared" si="1"/>
        <v>1</v>
      </c>
    </row>
    <row r="77" spans="1:13" x14ac:dyDescent="0.25">
      <c r="A77" t="s">
        <v>101</v>
      </c>
      <c r="B77">
        <v>33</v>
      </c>
      <c r="C77">
        <v>26</v>
      </c>
      <c r="D77">
        <v>26</v>
      </c>
      <c r="E77">
        <v>2936</v>
      </c>
      <c r="F77">
        <v>14301.8</v>
      </c>
      <c r="G77">
        <v>39654</v>
      </c>
      <c r="H77">
        <v>40591</v>
      </c>
      <c r="I77">
        <v>0</v>
      </c>
      <c r="J77">
        <v>13364.8</v>
      </c>
      <c r="L77" t="s">
        <v>101</v>
      </c>
      <c r="M77" s="28" t="b">
        <f t="shared" si="1"/>
        <v>1</v>
      </c>
    </row>
    <row r="78" spans="1:13" x14ac:dyDescent="0.25">
      <c r="A78" t="s">
        <v>102</v>
      </c>
      <c r="B78">
        <v>6</v>
      </c>
      <c r="C78">
        <v>4</v>
      </c>
      <c r="D78">
        <v>4</v>
      </c>
      <c r="E78">
        <v>1708</v>
      </c>
      <c r="F78">
        <v>6139.72</v>
      </c>
      <c r="G78">
        <v>19852</v>
      </c>
      <c r="H78">
        <v>18421</v>
      </c>
      <c r="I78">
        <v>0</v>
      </c>
      <c r="J78">
        <v>7570.72</v>
      </c>
      <c r="L78" t="s">
        <v>102</v>
      </c>
      <c r="M78" s="28" t="b">
        <f t="shared" si="1"/>
        <v>1</v>
      </c>
    </row>
    <row r="79" spans="1:13" x14ac:dyDescent="0.25">
      <c r="A79">
        <v>1132118</v>
      </c>
      <c r="B79">
        <v>2348</v>
      </c>
      <c r="C79">
        <v>2036</v>
      </c>
      <c r="D79">
        <v>2036</v>
      </c>
      <c r="E79">
        <v>48381</v>
      </c>
      <c r="F79">
        <v>3282949.5500000003</v>
      </c>
      <c r="G79">
        <v>612864.21000000008</v>
      </c>
      <c r="H79">
        <v>393842</v>
      </c>
      <c r="I79">
        <v>389777.53</v>
      </c>
      <c r="J79">
        <v>3112194.23</v>
      </c>
      <c r="L79">
        <v>1132118</v>
      </c>
      <c r="M79" s="28" t="b">
        <f t="shared" si="1"/>
        <v>1</v>
      </c>
    </row>
    <row r="80" spans="1:13" x14ac:dyDescent="0.25">
      <c r="A80" t="s">
        <v>16</v>
      </c>
      <c r="B80">
        <v>1118</v>
      </c>
      <c r="C80">
        <v>935</v>
      </c>
      <c r="D80">
        <v>935</v>
      </c>
      <c r="E80">
        <v>17967</v>
      </c>
      <c r="F80">
        <v>2772759.45</v>
      </c>
      <c r="G80">
        <v>208022.56000000003</v>
      </c>
      <c r="H80">
        <v>75297</v>
      </c>
      <c r="I80">
        <v>186977.88</v>
      </c>
      <c r="J80">
        <v>2718507.13</v>
      </c>
      <c r="L80" t="s">
        <v>16</v>
      </c>
      <c r="M80" s="28" t="b">
        <f t="shared" si="1"/>
        <v>1</v>
      </c>
    </row>
    <row r="81" spans="1:13" x14ac:dyDescent="0.25">
      <c r="A81" t="s">
        <v>100</v>
      </c>
      <c r="B81">
        <v>1124</v>
      </c>
      <c r="C81">
        <v>1014</v>
      </c>
      <c r="D81">
        <v>1014</v>
      </c>
      <c r="E81">
        <v>20122</v>
      </c>
      <c r="F81">
        <v>430980.93</v>
      </c>
      <c r="G81">
        <v>257333.25</v>
      </c>
      <c r="H81">
        <v>168066</v>
      </c>
      <c r="I81">
        <v>202199.25</v>
      </c>
      <c r="J81">
        <v>318048.93</v>
      </c>
      <c r="L81" t="s">
        <v>100</v>
      </c>
      <c r="M81" s="28" t="b">
        <f t="shared" si="1"/>
        <v>1</v>
      </c>
    </row>
    <row r="82" spans="1:13" x14ac:dyDescent="0.25">
      <c r="A82" t="s">
        <v>101</v>
      </c>
      <c r="B82">
        <v>88</v>
      </c>
      <c r="C82">
        <v>75</v>
      </c>
      <c r="D82">
        <v>75</v>
      </c>
      <c r="E82">
        <v>7190</v>
      </c>
      <c r="F82">
        <v>61715.79</v>
      </c>
      <c r="G82">
        <v>99464.4</v>
      </c>
      <c r="H82">
        <v>102435</v>
      </c>
      <c r="I82">
        <v>600.4</v>
      </c>
      <c r="J82">
        <v>58144.79</v>
      </c>
      <c r="L82" t="s">
        <v>101</v>
      </c>
      <c r="M82" s="28" t="b">
        <f t="shared" si="1"/>
        <v>1</v>
      </c>
    </row>
    <row r="83" spans="1:13" x14ac:dyDescent="0.25">
      <c r="A83" t="s">
        <v>102</v>
      </c>
      <c r="B83">
        <v>18</v>
      </c>
      <c r="C83">
        <v>12</v>
      </c>
      <c r="D83">
        <v>12</v>
      </c>
      <c r="E83">
        <v>3102</v>
      </c>
      <c r="F83">
        <v>17493.38</v>
      </c>
      <c r="G83">
        <v>48044</v>
      </c>
      <c r="H83">
        <v>48044</v>
      </c>
      <c r="I83">
        <v>0</v>
      </c>
      <c r="J83">
        <v>17493.38</v>
      </c>
      <c r="L83" t="s">
        <v>102</v>
      </c>
      <c r="M83" s="28" t="b">
        <f t="shared" si="1"/>
        <v>1</v>
      </c>
    </row>
    <row r="84" spans="1:13" x14ac:dyDescent="0.25">
      <c r="A84">
        <v>1132119</v>
      </c>
      <c r="B84">
        <v>1652</v>
      </c>
      <c r="C84">
        <v>1383</v>
      </c>
      <c r="D84">
        <v>1383</v>
      </c>
      <c r="E84">
        <v>32709</v>
      </c>
      <c r="F84">
        <v>2233023.6800000002</v>
      </c>
      <c r="G84">
        <v>372907.67000000004</v>
      </c>
      <c r="H84">
        <v>189772</v>
      </c>
      <c r="I84">
        <v>287033.67000000004</v>
      </c>
      <c r="J84">
        <v>2129125.6800000002</v>
      </c>
      <c r="L84">
        <v>1132119</v>
      </c>
      <c r="M84" s="28" t="b">
        <f t="shared" si="1"/>
        <v>1</v>
      </c>
    </row>
    <row r="85" spans="1:13" x14ac:dyDescent="0.25">
      <c r="A85" t="s">
        <v>16</v>
      </c>
      <c r="B85">
        <v>670</v>
      </c>
      <c r="C85">
        <v>509</v>
      </c>
      <c r="D85">
        <v>509</v>
      </c>
      <c r="E85">
        <v>10701</v>
      </c>
      <c r="F85">
        <v>1681885.86</v>
      </c>
      <c r="G85">
        <v>120154.98000000001</v>
      </c>
      <c r="H85">
        <v>9175</v>
      </c>
      <c r="I85">
        <v>114691.98000000001</v>
      </c>
      <c r="J85">
        <v>1678173.86</v>
      </c>
      <c r="L85" t="s">
        <v>16</v>
      </c>
      <c r="M85" s="28" t="b">
        <f t="shared" si="1"/>
        <v>1</v>
      </c>
    </row>
    <row r="86" spans="1:13" x14ac:dyDescent="0.25">
      <c r="A86" t="s">
        <v>100</v>
      </c>
      <c r="B86">
        <v>944</v>
      </c>
      <c r="C86">
        <v>849</v>
      </c>
      <c r="D86">
        <v>849</v>
      </c>
      <c r="E86">
        <v>18595</v>
      </c>
      <c r="F86">
        <v>519158.26</v>
      </c>
      <c r="G86">
        <v>202455.69</v>
      </c>
      <c r="H86">
        <v>121480</v>
      </c>
      <c r="I86">
        <v>172341.69</v>
      </c>
      <c r="J86">
        <v>427792.26</v>
      </c>
      <c r="L86" t="s">
        <v>100</v>
      </c>
      <c r="M86" s="28" t="b">
        <f t="shared" si="1"/>
        <v>1</v>
      </c>
    </row>
    <row r="87" spans="1:13" x14ac:dyDescent="0.25">
      <c r="A87" t="s">
        <v>101</v>
      </c>
      <c r="B87">
        <v>24</v>
      </c>
      <c r="C87">
        <v>16</v>
      </c>
      <c r="D87">
        <v>16</v>
      </c>
      <c r="E87">
        <v>2841</v>
      </c>
      <c r="F87">
        <v>7497.95</v>
      </c>
      <c r="G87">
        <v>34819</v>
      </c>
      <c r="H87">
        <v>34821</v>
      </c>
      <c r="I87">
        <v>0</v>
      </c>
      <c r="J87">
        <v>7495.95</v>
      </c>
      <c r="L87" t="s">
        <v>101</v>
      </c>
      <c r="M87" s="28" t="b">
        <f t="shared" si="1"/>
        <v>1</v>
      </c>
    </row>
    <row r="88" spans="1:13" x14ac:dyDescent="0.25">
      <c r="A88" t="s">
        <v>102</v>
      </c>
      <c r="B88">
        <v>14</v>
      </c>
      <c r="C88">
        <v>9</v>
      </c>
      <c r="D88">
        <v>9</v>
      </c>
      <c r="E88">
        <v>572</v>
      </c>
      <c r="F88">
        <v>24481.61</v>
      </c>
      <c r="G88">
        <v>15478</v>
      </c>
      <c r="H88">
        <v>24296</v>
      </c>
      <c r="I88">
        <v>0</v>
      </c>
      <c r="J88">
        <v>15663.61</v>
      </c>
      <c r="L88" t="s">
        <v>102</v>
      </c>
      <c r="M88" s="28" t="b">
        <f t="shared" si="1"/>
        <v>1</v>
      </c>
    </row>
    <row r="89" spans="1:13" x14ac:dyDescent="0.25">
      <c r="A89">
        <v>1132120</v>
      </c>
      <c r="B89">
        <v>2438</v>
      </c>
      <c r="C89">
        <v>2119</v>
      </c>
      <c r="D89">
        <v>2119</v>
      </c>
      <c r="E89">
        <v>63077</v>
      </c>
      <c r="F89">
        <v>8969607.0399999991</v>
      </c>
      <c r="G89">
        <v>796235.54</v>
      </c>
      <c r="H89">
        <v>400080</v>
      </c>
      <c r="I89">
        <v>431591.54</v>
      </c>
      <c r="J89">
        <v>8934171.0399999991</v>
      </c>
      <c r="L89">
        <v>1132120</v>
      </c>
      <c r="M89" s="28" t="b">
        <f t="shared" si="1"/>
        <v>1</v>
      </c>
    </row>
    <row r="90" spans="1:13" x14ac:dyDescent="0.25">
      <c r="A90" t="s">
        <v>16</v>
      </c>
      <c r="B90">
        <v>836</v>
      </c>
      <c r="C90">
        <v>788</v>
      </c>
      <c r="D90">
        <v>788</v>
      </c>
      <c r="E90">
        <v>16444</v>
      </c>
      <c r="F90">
        <v>8181883.9399999995</v>
      </c>
      <c r="G90">
        <v>224302.83</v>
      </c>
      <c r="H90">
        <v>15384</v>
      </c>
      <c r="I90">
        <v>175223.83</v>
      </c>
      <c r="J90">
        <v>8215578.9399999995</v>
      </c>
      <c r="L90" t="s">
        <v>16</v>
      </c>
      <c r="M90" s="28" t="b">
        <f t="shared" si="1"/>
        <v>1</v>
      </c>
    </row>
    <row r="91" spans="1:13" x14ac:dyDescent="0.25">
      <c r="A91" t="s">
        <v>100</v>
      </c>
      <c r="B91">
        <v>1405</v>
      </c>
      <c r="C91">
        <v>1181</v>
      </c>
      <c r="D91">
        <v>1181</v>
      </c>
      <c r="E91">
        <v>32140</v>
      </c>
      <c r="F91">
        <v>717791.78</v>
      </c>
      <c r="G91">
        <v>371719.32</v>
      </c>
      <c r="H91">
        <v>153916</v>
      </c>
      <c r="I91">
        <v>255437.31999999998</v>
      </c>
      <c r="J91">
        <v>680157.78</v>
      </c>
      <c r="L91" t="s">
        <v>100</v>
      </c>
      <c r="M91" s="28" t="b">
        <f t="shared" si="1"/>
        <v>1</v>
      </c>
    </row>
    <row r="92" spans="1:13" x14ac:dyDescent="0.25">
      <c r="A92" t="s">
        <v>101</v>
      </c>
      <c r="B92">
        <v>174</v>
      </c>
      <c r="C92">
        <v>141</v>
      </c>
      <c r="D92">
        <v>141</v>
      </c>
      <c r="E92">
        <v>12073</v>
      </c>
      <c r="F92">
        <v>65624.08</v>
      </c>
      <c r="G92">
        <v>168227.39</v>
      </c>
      <c r="H92">
        <v>194007</v>
      </c>
      <c r="I92">
        <v>930.39</v>
      </c>
      <c r="J92">
        <v>38914.080000000002</v>
      </c>
      <c r="L92" t="s">
        <v>101</v>
      </c>
      <c r="M92" s="28" t="b">
        <f t="shared" si="1"/>
        <v>1</v>
      </c>
    </row>
    <row r="93" spans="1:13" x14ac:dyDescent="0.25">
      <c r="A93" t="s">
        <v>102</v>
      </c>
      <c r="B93">
        <v>23</v>
      </c>
      <c r="C93">
        <v>9</v>
      </c>
      <c r="D93">
        <v>9</v>
      </c>
      <c r="E93">
        <v>2420</v>
      </c>
      <c r="F93">
        <v>4307.24</v>
      </c>
      <c r="G93">
        <v>31986</v>
      </c>
      <c r="H93">
        <v>36773</v>
      </c>
      <c r="I93">
        <v>0</v>
      </c>
      <c r="J93">
        <v>-479.76000000000022</v>
      </c>
      <c r="L93" t="s">
        <v>102</v>
      </c>
      <c r="M93" s="28" t="b">
        <f t="shared" si="1"/>
        <v>1</v>
      </c>
    </row>
    <row r="94" spans="1:13" x14ac:dyDescent="0.25">
      <c r="A94">
        <v>1132121</v>
      </c>
      <c r="B94">
        <v>1819</v>
      </c>
      <c r="C94">
        <v>1613</v>
      </c>
      <c r="D94">
        <v>1611</v>
      </c>
      <c r="E94">
        <v>82417</v>
      </c>
      <c r="F94">
        <v>3923873.4</v>
      </c>
      <c r="G94">
        <v>869459.65</v>
      </c>
      <c r="H94">
        <v>589177</v>
      </c>
      <c r="I94">
        <v>355391.65</v>
      </c>
      <c r="J94">
        <v>3848764.4</v>
      </c>
      <c r="L94">
        <v>1132121</v>
      </c>
      <c r="M94" s="28" t="b">
        <f t="shared" si="1"/>
        <v>1</v>
      </c>
    </row>
    <row r="95" spans="1:13" x14ac:dyDescent="0.25">
      <c r="A95" t="s">
        <v>16</v>
      </c>
      <c r="B95">
        <v>567</v>
      </c>
      <c r="C95">
        <v>562</v>
      </c>
      <c r="D95">
        <v>562</v>
      </c>
      <c r="E95">
        <v>12436</v>
      </c>
      <c r="F95">
        <v>3239580.01</v>
      </c>
      <c r="G95">
        <v>153785.1</v>
      </c>
      <c r="H95">
        <v>7532</v>
      </c>
      <c r="I95">
        <v>130381.1</v>
      </c>
      <c r="J95">
        <v>3255452.01</v>
      </c>
      <c r="L95" t="s">
        <v>16</v>
      </c>
      <c r="M95" s="28" t="b">
        <f t="shared" si="1"/>
        <v>1</v>
      </c>
    </row>
    <row r="96" spans="1:13" x14ac:dyDescent="0.25">
      <c r="A96" t="s">
        <v>100</v>
      </c>
      <c r="B96">
        <v>1170</v>
      </c>
      <c r="C96">
        <v>988</v>
      </c>
      <c r="D96">
        <v>986</v>
      </c>
      <c r="E96">
        <v>24175</v>
      </c>
      <c r="F96">
        <v>628277.24</v>
      </c>
      <c r="G96">
        <v>266101.55000000005</v>
      </c>
      <c r="H96">
        <v>134606</v>
      </c>
      <c r="I96">
        <v>225010.55</v>
      </c>
      <c r="J96">
        <v>534762.23999999999</v>
      </c>
      <c r="L96" t="s">
        <v>100</v>
      </c>
      <c r="M96" s="28" t="b">
        <f t="shared" si="1"/>
        <v>1</v>
      </c>
    </row>
    <row r="97" spans="1:13" x14ac:dyDescent="0.25">
      <c r="A97" t="s">
        <v>101</v>
      </c>
      <c r="B97">
        <v>68</v>
      </c>
      <c r="C97">
        <v>50</v>
      </c>
      <c r="D97">
        <v>50</v>
      </c>
      <c r="E97">
        <v>7690</v>
      </c>
      <c r="F97">
        <v>49506.64</v>
      </c>
      <c r="G97">
        <v>98230</v>
      </c>
      <c r="H97">
        <v>95200</v>
      </c>
      <c r="I97">
        <v>0</v>
      </c>
      <c r="J97">
        <v>52536.639999999999</v>
      </c>
      <c r="L97" t="s">
        <v>101</v>
      </c>
      <c r="M97" s="28" t="b">
        <f t="shared" si="1"/>
        <v>1</v>
      </c>
    </row>
    <row r="98" spans="1:13" x14ac:dyDescent="0.25">
      <c r="A98" t="s">
        <v>102</v>
      </c>
      <c r="B98">
        <v>14</v>
      </c>
      <c r="C98">
        <v>13</v>
      </c>
      <c r="D98">
        <v>13</v>
      </c>
      <c r="E98">
        <v>38116</v>
      </c>
      <c r="F98">
        <v>6509.51</v>
      </c>
      <c r="G98">
        <v>351343</v>
      </c>
      <c r="H98">
        <v>351839</v>
      </c>
      <c r="I98">
        <v>0</v>
      </c>
      <c r="J98">
        <v>6013.51</v>
      </c>
      <c r="L98" t="s">
        <v>102</v>
      </c>
      <c r="M98" s="28" t="b">
        <f t="shared" si="1"/>
        <v>1</v>
      </c>
    </row>
    <row r="99" spans="1:13" x14ac:dyDescent="0.25">
      <c r="A99">
        <v>1132122</v>
      </c>
      <c r="B99">
        <v>2397</v>
      </c>
      <c r="C99">
        <v>2224</v>
      </c>
      <c r="D99">
        <v>2224</v>
      </c>
      <c r="E99">
        <v>52829</v>
      </c>
      <c r="F99">
        <v>13190494.619999999</v>
      </c>
      <c r="G99">
        <v>714688.47</v>
      </c>
      <c r="H99">
        <v>405835</v>
      </c>
      <c r="I99">
        <v>405535.47</v>
      </c>
      <c r="J99">
        <v>13093812.619999999</v>
      </c>
      <c r="L99">
        <v>1132122</v>
      </c>
      <c r="M99" s="28" t="b">
        <f t="shared" si="1"/>
        <v>1</v>
      </c>
    </row>
    <row r="100" spans="1:13" x14ac:dyDescent="0.25">
      <c r="A100" t="s">
        <v>16</v>
      </c>
      <c r="B100">
        <v>765</v>
      </c>
      <c r="C100">
        <v>758</v>
      </c>
      <c r="D100">
        <v>758</v>
      </c>
      <c r="E100">
        <v>10306</v>
      </c>
      <c r="F100">
        <v>11686066.42</v>
      </c>
      <c r="G100">
        <v>214836.29</v>
      </c>
      <c r="H100">
        <v>1370</v>
      </c>
      <c r="I100">
        <v>124889.28999999998</v>
      </c>
      <c r="J100">
        <v>11774643.42</v>
      </c>
      <c r="L100" t="s">
        <v>16</v>
      </c>
      <c r="M100" s="28" t="b">
        <f t="shared" si="1"/>
        <v>1</v>
      </c>
    </row>
    <row r="101" spans="1:13" x14ac:dyDescent="0.25">
      <c r="A101" t="s">
        <v>100</v>
      </c>
      <c r="B101">
        <v>1503</v>
      </c>
      <c r="C101">
        <v>1365</v>
      </c>
      <c r="D101">
        <v>1365</v>
      </c>
      <c r="E101">
        <v>32350</v>
      </c>
      <c r="F101">
        <v>1306437.28</v>
      </c>
      <c r="G101">
        <v>355175.18</v>
      </c>
      <c r="H101">
        <v>242976</v>
      </c>
      <c r="I101">
        <v>280646.18</v>
      </c>
      <c r="J101">
        <v>1137990.28</v>
      </c>
      <c r="L101" t="s">
        <v>100</v>
      </c>
      <c r="M101" s="28" t="b">
        <f t="shared" si="1"/>
        <v>1</v>
      </c>
    </row>
    <row r="102" spans="1:13" x14ac:dyDescent="0.25">
      <c r="A102" t="s">
        <v>101</v>
      </c>
      <c r="B102">
        <v>66</v>
      </c>
      <c r="C102">
        <v>53</v>
      </c>
      <c r="D102">
        <v>53</v>
      </c>
      <c r="E102">
        <v>6750</v>
      </c>
      <c r="F102">
        <v>41684.130000000005</v>
      </c>
      <c r="G102">
        <v>93997</v>
      </c>
      <c r="H102">
        <v>99589</v>
      </c>
      <c r="I102">
        <v>0</v>
      </c>
      <c r="J102">
        <v>36092.130000000005</v>
      </c>
      <c r="L102" t="s">
        <v>101</v>
      </c>
      <c r="M102" s="28" t="b">
        <f t="shared" si="1"/>
        <v>1</v>
      </c>
    </row>
    <row r="103" spans="1:13" x14ac:dyDescent="0.25">
      <c r="A103" t="s">
        <v>102</v>
      </c>
      <c r="B103">
        <v>63</v>
      </c>
      <c r="C103">
        <v>48</v>
      </c>
      <c r="D103">
        <v>48</v>
      </c>
      <c r="E103">
        <v>3423</v>
      </c>
      <c r="F103">
        <v>156306.78999999998</v>
      </c>
      <c r="G103">
        <v>50680</v>
      </c>
      <c r="H103">
        <v>61900</v>
      </c>
      <c r="I103">
        <v>0</v>
      </c>
      <c r="J103">
        <v>145086.79</v>
      </c>
      <c r="L103" t="s">
        <v>102</v>
      </c>
      <c r="M103" s="28" t="b">
        <f t="shared" si="1"/>
        <v>1</v>
      </c>
    </row>
    <row r="104" spans="1:13" x14ac:dyDescent="0.25">
      <c r="A104">
        <v>1132123</v>
      </c>
      <c r="B104">
        <v>785</v>
      </c>
      <c r="C104">
        <v>713</v>
      </c>
      <c r="D104">
        <v>713</v>
      </c>
      <c r="E104">
        <v>13751</v>
      </c>
      <c r="F104">
        <v>1624721.57</v>
      </c>
      <c r="G104">
        <v>169871.28</v>
      </c>
      <c r="H104">
        <v>33220</v>
      </c>
      <c r="I104">
        <v>143832.28</v>
      </c>
      <c r="J104">
        <v>1617540.57</v>
      </c>
      <c r="L104">
        <v>1132123</v>
      </c>
      <c r="M104" s="28" t="b">
        <f t="shared" si="1"/>
        <v>1</v>
      </c>
    </row>
    <row r="105" spans="1:13" x14ac:dyDescent="0.25">
      <c r="A105" t="s">
        <v>16</v>
      </c>
      <c r="B105">
        <v>409</v>
      </c>
      <c r="C105">
        <v>406</v>
      </c>
      <c r="D105">
        <v>406</v>
      </c>
      <c r="E105">
        <v>7638</v>
      </c>
      <c r="F105">
        <v>1360252.54</v>
      </c>
      <c r="G105">
        <v>91819.19</v>
      </c>
      <c r="H105">
        <v>1320</v>
      </c>
      <c r="I105">
        <v>82831.19</v>
      </c>
      <c r="J105">
        <v>1367920.54</v>
      </c>
      <c r="L105" t="s">
        <v>16</v>
      </c>
      <c r="M105" s="28" t="b">
        <f t="shared" si="1"/>
        <v>1</v>
      </c>
    </row>
    <row r="106" spans="1:13" x14ac:dyDescent="0.25">
      <c r="A106" t="s">
        <v>100</v>
      </c>
      <c r="B106">
        <v>354</v>
      </c>
      <c r="C106">
        <v>291</v>
      </c>
      <c r="D106">
        <v>291</v>
      </c>
      <c r="E106">
        <v>5917</v>
      </c>
      <c r="F106">
        <v>244325.58</v>
      </c>
      <c r="G106">
        <v>70323.09</v>
      </c>
      <c r="H106">
        <v>24038</v>
      </c>
      <c r="I106">
        <v>61001.09</v>
      </c>
      <c r="J106">
        <v>229609.58</v>
      </c>
      <c r="L106" t="s">
        <v>100</v>
      </c>
      <c r="M106" s="28" t="b">
        <f t="shared" si="1"/>
        <v>1</v>
      </c>
    </row>
    <row r="107" spans="1:13" x14ac:dyDescent="0.25">
      <c r="A107" t="s">
        <v>101</v>
      </c>
      <c r="B107">
        <v>15</v>
      </c>
      <c r="C107">
        <v>10</v>
      </c>
      <c r="D107">
        <v>10</v>
      </c>
      <c r="E107">
        <v>47</v>
      </c>
      <c r="F107">
        <v>15766.24</v>
      </c>
      <c r="G107">
        <v>2531</v>
      </c>
      <c r="H107">
        <v>2613</v>
      </c>
      <c r="I107">
        <v>0</v>
      </c>
      <c r="J107">
        <v>15684.24</v>
      </c>
      <c r="L107" t="s">
        <v>101</v>
      </c>
      <c r="M107" s="28" t="b">
        <f t="shared" si="1"/>
        <v>1</v>
      </c>
    </row>
    <row r="108" spans="1:13" x14ac:dyDescent="0.25">
      <c r="A108" t="s">
        <v>102</v>
      </c>
      <c r="B108">
        <v>7</v>
      </c>
      <c r="C108">
        <v>6</v>
      </c>
      <c r="D108">
        <v>6</v>
      </c>
      <c r="E108">
        <v>149</v>
      </c>
      <c r="F108">
        <v>4377.21</v>
      </c>
      <c r="G108">
        <v>5198</v>
      </c>
      <c r="H108">
        <v>5249</v>
      </c>
      <c r="I108">
        <v>0</v>
      </c>
      <c r="J108">
        <v>4326.21</v>
      </c>
      <c r="L108" t="s">
        <v>102</v>
      </c>
      <c r="M108" s="28" t="b">
        <f t="shared" si="1"/>
        <v>1</v>
      </c>
    </row>
    <row r="109" spans="1:13" x14ac:dyDescent="0.25">
      <c r="A109">
        <v>1132124</v>
      </c>
      <c r="B109">
        <v>1667</v>
      </c>
      <c r="C109">
        <v>1333</v>
      </c>
      <c r="D109">
        <v>1333</v>
      </c>
      <c r="E109">
        <v>28111</v>
      </c>
      <c r="F109">
        <v>5360314.9800000004</v>
      </c>
      <c r="G109">
        <v>371676.6</v>
      </c>
      <c r="H109">
        <v>224942</v>
      </c>
      <c r="I109">
        <v>244989.6</v>
      </c>
      <c r="J109">
        <v>5262059.9800000004</v>
      </c>
      <c r="L109">
        <v>1132124</v>
      </c>
      <c r="M109" s="28" t="b">
        <f t="shared" si="1"/>
        <v>1</v>
      </c>
    </row>
    <row r="110" spans="1:13" x14ac:dyDescent="0.25">
      <c r="A110" t="s">
        <v>16</v>
      </c>
      <c r="B110">
        <v>721</v>
      </c>
      <c r="C110">
        <v>557</v>
      </c>
      <c r="D110">
        <v>557</v>
      </c>
      <c r="E110">
        <v>8494</v>
      </c>
      <c r="F110">
        <v>4820298.5599999996</v>
      </c>
      <c r="G110">
        <v>124591.07</v>
      </c>
      <c r="H110">
        <v>38476</v>
      </c>
      <c r="I110">
        <v>100337.07</v>
      </c>
      <c r="J110">
        <v>4806076.5599999996</v>
      </c>
      <c r="L110" t="s">
        <v>16</v>
      </c>
      <c r="M110" s="28" t="b">
        <f t="shared" si="1"/>
        <v>1</v>
      </c>
    </row>
    <row r="111" spans="1:13" x14ac:dyDescent="0.25">
      <c r="A111" t="s">
        <v>100</v>
      </c>
      <c r="B111">
        <v>916</v>
      </c>
      <c r="C111">
        <v>755</v>
      </c>
      <c r="D111">
        <v>755</v>
      </c>
      <c r="E111">
        <v>15032</v>
      </c>
      <c r="F111">
        <v>536133.27</v>
      </c>
      <c r="G111">
        <v>182402.53</v>
      </c>
      <c r="H111">
        <v>117407</v>
      </c>
      <c r="I111">
        <v>144652.53</v>
      </c>
      <c r="J111">
        <v>456476.27</v>
      </c>
      <c r="L111" t="s">
        <v>100</v>
      </c>
      <c r="M111" s="28" t="b">
        <f t="shared" si="1"/>
        <v>1</v>
      </c>
    </row>
    <row r="112" spans="1:13" x14ac:dyDescent="0.25">
      <c r="A112" t="s">
        <v>101</v>
      </c>
      <c r="B112">
        <v>21</v>
      </c>
      <c r="C112">
        <v>14</v>
      </c>
      <c r="D112">
        <v>14</v>
      </c>
      <c r="E112">
        <v>4408</v>
      </c>
      <c r="F112">
        <v>6884.83</v>
      </c>
      <c r="G112">
        <v>54774</v>
      </c>
      <c r="H112">
        <v>59085</v>
      </c>
      <c r="I112">
        <v>0</v>
      </c>
      <c r="J112">
        <v>2573.83</v>
      </c>
      <c r="L112" t="s">
        <v>101</v>
      </c>
      <c r="M112" s="28" t="b">
        <f t="shared" si="1"/>
        <v>1</v>
      </c>
    </row>
    <row r="113" spans="1:13" x14ac:dyDescent="0.25">
      <c r="A113" t="s">
        <v>102</v>
      </c>
      <c r="B113">
        <v>9</v>
      </c>
      <c r="C113">
        <v>7</v>
      </c>
      <c r="D113">
        <v>7</v>
      </c>
      <c r="E113">
        <v>177</v>
      </c>
      <c r="F113">
        <v>-3001.68</v>
      </c>
      <c r="G113">
        <v>9909</v>
      </c>
      <c r="H113">
        <v>9974</v>
      </c>
      <c r="I113">
        <v>0</v>
      </c>
      <c r="J113">
        <v>-3066.68</v>
      </c>
      <c r="L113" t="s">
        <v>102</v>
      </c>
      <c r="M113" s="28" t="b">
        <f t="shared" si="1"/>
        <v>1</v>
      </c>
    </row>
    <row r="114" spans="1:13" x14ac:dyDescent="0.25">
      <c r="A114">
        <v>1132125</v>
      </c>
      <c r="B114">
        <v>692</v>
      </c>
      <c r="C114">
        <v>0</v>
      </c>
      <c r="D114">
        <v>0</v>
      </c>
      <c r="E114">
        <v>0</v>
      </c>
      <c r="F114">
        <v>30843.100000000006</v>
      </c>
      <c r="G114">
        <v>0</v>
      </c>
      <c r="H114">
        <v>0</v>
      </c>
      <c r="I114">
        <v>0</v>
      </c>
      <c r="J114">
        <v>30843.100000000006</v>
      </c>
      <c r="L114">
        <v>1132125</v>
      </c>
      <c r="M114" s="28" t="b">
        <f t="shared" si="1"/>
        <v>1</v>
      </c>
    </row>
    <row r="115" spans="1:13" x14ac:dyDescent="0.25">
      <c r="A115" t="s">
        <v>16</v>
      </c>
      <c r="B115">
        <v>52</v>
      </c>
      <c r="C115">
        <v>0</v>
      </c>
      <c r="D115">
        <v>0</v>
      </c>
      <c r="E115">
        <v>0</v>
      </c>
      <c r="F115">
        <v>-179868.9</v>
      </c>
      <c r="G115">
        <v>0</v>
      </c>
      <c r="H115">
        <v>0</v>
      </c>
      <c r="I115">
        <v>0</v>
      </c>
      <c r="J115">
        <v>-179868.9</v>
      </c>
      <c r="L115" t="s">
        <v>16</v>
      </c>
      <c r="M115" s="28" t="b">
        <f t="shared" si="1"/>
        <v>1</v>
      </c>
    </row>
    <row r="116" spans="1:13" x14ac:dyDescent="0.25">
      <c r="A116" t="s">
        <v>100</v>
      </c>
      <c r="B116">
        <v>567</v>
      </c>
      <c r="C116">
        <v>0</v>
      </c>
      <c r="D116">
        <v>0</v>
      </c>
      <c r="E116">
        <v>0</v>
      </c>
      <c r="F116">
        <v>107645</v>
      </c>
      <c r="G116">
        <v>0</v>
      </c>
      <c r="H116">
        <v>0</v>
      </c>
      <c r="I116">
        <v>0</v>
      </c>
      <c r="J116">
        <v>107645</v>
      </c>
      <c r="L116" t="s">
        <v>100</v>
      </c>
      <c r="M116" s="28" t="b">
        <f t="shared" si="1"/>
        <v>1</v>
      </c>
    </row>
    <row r="117" spans="1:13" x14ac:dyDescent="0.25">
      <c r="A117" t="s">
        <v>101</v>
      </c>
      <c r="B117">
        <v>62</v>
      </c>
      <c r="C117">
        <v>0</v>
      </c>
      <c r="D117">
        <v>0</v>
      </c>
      <c r="E117">
        <v>0</v>
      </c>
      <c r="F117">
        <v>17075</v>
      </c>
      <c r="G117">
        <v>0</v>
      </c>
      <c r="H117">
        <v>0</v>
      </c>
      <c r="I117">
        <v>0</v>
      </c>
      <c r="J117">
        <v>17075</v>
      </c>
      <c r="L117" t="s">
        <v>101</v>
      </c>
      <c r="M117" s="28" t="b">
        <f t="shared" si="1"/>
        <v>1</v>
      </c>
    </row>
    <row r="118" spans="1:13" x14ac:dyDescent="0.25">
      <c r="A118" t="s">
        <v>102</v>
      </c>
      <c r="B118">
        <v>11</v>
      </c>
      <c r="C118">
        <v>0</v>
      </c>
      <c r="D118">
        <v>0</v>
      </c>
      <c r="E118">
        <v>0</v>
      </c>
      <c r="F118">
        <v>85992</v>
      </c>
      <c r="G118">
        <v>0</v>
      </c>
      <c r="H118">
        <v>0</v>
      </c>
      <c r="I118">
        <v>0</v>
      </c>
      <c r="J118">
        <v>85992</v>
      </c>
      <c r="L118" t="s">
        <v>102</v>
      </c>
      <c r="M118" s="28" t="b">
        <f t="shared" si="1"/>
        <v>1</v>
      </c>
    </row>
    <row r="119" spans="1:13" x14ac:dyDescent="0.25">
      <c r="A119">
        <v>1132126</v>
      </c>
      <c r="B119">
        <v>25</v>
      </c>
      <c r="C119">
        <v>0</v>
      </c>
      <c r="D119">
        <v>0</v>
      </c>
      <c r="E119">
        <v>0</v>
      </c>
      <c r="F119">
        <v>-24780.86</v>
      </c>
      <c r="G119">
        <v>0</v>
      </c>
      <c r="H119">
        <v>0</v>
      </c>
      <c r="I119">
        <v>0</v>
      </c>
      <c r="J119">
        <v>-24780.86</v>
      </c>
      <c r="L119">
        <v>1132126</v>
      </c>
      <c r="M119" s="28" t="b">
        <f t="shared" si="1"/>
        <v>1</v>
      </c>
    </row>
    <row r="120" spans="1:13" x14ac:dyDescent="0.25">
      <c r="A120" t="s">
        <v>16</v>
      </c>
      <c r="B120">
        <v>1</v>
      </c>
      <c r="C120">
        <v>0</v>
      </c>
      <c r="D120">
        <v>0</v>
      </c>
      <c r="E120">
        <v>0</v>
      </c>
      <c r="F120">
        <v>-0.09</v>
      </c>
      <c r="G120">
        <v>0</v>
      </c>
      <c r="H120">
        <v>0</v>
      </c>
      <c r="I120">
        <v>0</v>
      </c>
      <c r="J120">
        <v>-0.09</v>
      </c>
      <c r="L120" t="s">
        <v>16</v>
      </c>
      <c r="M120" s="28" t="b">
        <f t="shared" si="1"/>
        <v>1</v>
      </c>
    </row>
    <row r="121" spans="1:13" x14ac:dyDescent="0.25">
      <c r="A121" t="s">
        <v>100</v>
      </c>
      <c r="B121">
        <v>16</v>
      </c>
      <c r="C121">
        <v>0</v>
      </c>
      <c r="D121">
        <v>0</v>
      </c>
      <c r="E121">
        <v>0</v>
      </c>
      <c r="F121">
        <v>3208.51</v>
      </c>
      <c r="G121">
        <v>0</v>
      </c>
      <c r="H121">
        <v>0</v>
      </c>
      <c r="I121">
        <v>0</v>
      </c>
      <c r="J121">
        <v>3208.51</v>
      </c>
      <c r="L121" t="s">
        <v>100</v>
      </c>
      <c r="M121" s="28" t="b">
        <f t="shared" si="1"/>
        <v>1</v>
      </c>
    </row>
    <row r="122" spans="1:13" x14ac:dyDescent="0.25">
      <c r="A122" t="s">
        <v>101</v>
      </c>
      <c r="B122">
        <v>7</v>
      </c>
      <c r="C122">
        <v>0</v>
      </c>
      <c r="D122">
        <v>0</v>
      </c>
      <c r="E122">
        <v>0</v>
      </c>
      <c r="F122">
        <v>3475.88</v>
      </c>
      <c r="G122">
        <v>0</v>
      </c>
      <c r="H122">
        <v>0</v>
      </c>
      <c r="I122">
        <v>0</v>
      </c>
      <c r="J122">
        <v>3475.88</v>
      </c>
      <c r="L122" t="s">
        <v>101</v>
      </c>
      <c r="M122" s="28" t="b">
        <f t="shared" si="1"/>
        <v>1</v>
      </c>
    </row>
    <row r="123" spans="1:13" x14ac:dyDescent="0.25">
      <c r="A123" t="s">
        <v>102</v>
      </c>
      <c r="B123">
        <v>1</v>
      </c>
      <c r="C123">
        <v>0</v>
      </c>
      <c r="D123">
        <v>0</v>
      </c>
      <c r="E123">
        <v>0</v>
      </c>
      <c r="F123">
        <v>-31465.16</v>
      </c>
      <c r="G123">
        <v>0</v>
      </c>
      <c r="H123">
        <v>0</v>
      </c>
      <c r="I123">
        <v>0</v>
      </c>
      <c r="J123">
        <v>-31465.16</v>
      </c>
      <c r="L123" t="s">
        <v>102</v>
      </c>
      <c r="M123" s="28" t="b">
        <f t="shared" si="1"/>
        <v>1</v>
      </c>
    </row>
    <row r="124" spans="1:13" x14ac:dyDescent="0.25">
      <c r="A124">
        <v>1132127</v>
      </c>
      <c r="B124">
        <v>1956</v>
      </c>
      <c r="C124">
        <v>1717</v>
      </c>
      <c r="D124">
        <v>1716</v>
      </c>
      <c r="E124">
        <v>45639</v>
      </c>
      <c r="F124">
        <v>2224348.5</v>
      </c>
      <c r="G124">
        <v>554141.79999999993</v>
      </c>
      <c r="H124">
        <v>332912</v>
      </c>
      <c r="I124">
        <v>361145.8</v>
      </c>
      <c r="J124">
        <v>2084432.5</v>
      </c>
      <c r="L124">
        <v>1132127</v>
      </c>
      <c r="M124" s="28" t="b">
        <f t="shared" si="1"/>
        <v>1</v>
      </c>
    </row>
    <row r="125" spans="1:13" x14ac:dyDescent="0.25">
      <c r="A125" t="s">
        <v>16</v>
      </c>
      <c r="B125">
        <v>474</v>
      </c>
      <c r="C125">
        <v>420</v>
      </c>
      <c r="D125">
        <v>420</v>
      </c>
      <c r="E125">
        <v>7750</v>
      </c>
      <c r="F125">
        <v>1463004.42</v>
      </c>
      <c r="G125">
        <v>94446.64</v>
      </c>
      <c r="H125">
        <v>15455</v>
      </c>
      <c r="I125">
        <v>82967.64</v>
      </c>
      <c r="J125">
        <v>1459028.42</v>
      </c>
      <c r="L125" t="s">
        <v>16</v>
      </c>
      <c r="M125" s="28" t="b">
        <f t="shared" si="1"/>
        <v>1</v>
      </c>
    </row>
    <row r="126" spans="1:13" x14ac:dyDescent="0.25">
      <c r="A126" t="s">
        <v>100</v>
      </c>
      <c r="B126">
        <v>1390</v>
      </c>
      <c r="C126">
        <v>1224</v>
      </c>
      <c r="D126">
        <v>1223</v>
      </c>
      <c r="E126">
        <v>28132</v>
      </c>
      <c r="F126">
        <v>694913.29</v>
      </c>
      <c r="G126">
        <v>319052.89999999997</v>
      </c>
      <c r="H126">
        <v>144959</v>
      </c>
      <c r="I126">
        <v>277348.89999999997</v>
      </c>
      <c r="J126">
        <v>591658.29</v>
      </c>
      <c r="L126" t="s">
        <v>100</v>
      </c>
      <c r="M126" s="28" t="b">
        <f t="shared" si="1"/>
        <v>1</v>
      </c>
    </row>
    <row r="127" spans="1:13" x14ac:dyDescent="0.25">
      <c r="A127" t="s">
        <v>101</v>
      </c>
      <c r="B127">
        <v>76</v>
      </c>
      <c r="C127">
        <v>61</v>
      </c>
      <c r="D127">
        <v>61</v>
      </c>
      <c r="E127">
        <v>8839</v>
      </c>
      <c r="F127">
        <v>57515.21</v>
      </c>
      <c r="G127">
        <v>116985.26</v>
      </c>
      <c r="H127">
        <v>146421</v>
      </c>
      <c r="I127">
        <v>829.26</v>
      </c>
      <c r="J127">
        <v>27250.21</v>
      </c>
      <c r="L127" t="s">
        <v>101</v>
      </c>
      <c r="M127" s="28" t="b">
        <f t="shared" si="1"/>
        <v>1</v>
      </c>
    </row>
    <row r="128" spans="1:13" x14ac:dyDescent="0.25">
      <c r="A128" t="s">
        <v>102</v>
      </c>
      <c r="B128">
        <v>16</v>
      </c>
      <c r="C128">
        <v>12</v>
      </c>
      <c r="D128">
        <v>12</v>
      </c>
      <c r="E128">
        <v>918</v>
      </c>
      <c r="F128">
        <v>8915.58</v>
      </c>
      <c r="G128">
        <v>23657</v>
      </c>
      <c r="H128">
        <v>26077</v>
      </c>
      <c r="I128">
        <v>0</v>
      </c>
      <c r="J128">
        <v>6495.58</v>
      </c>
      <c r="L128" t="s">
        <v>102</v>
      </c>
      <c r="M128" s="28" t="b">
        <f t="shared" si="1"/>
        <v>1</v>
      </c>
    </row>
    <row r="129" spans="1:13" x14ac:dyDescent="0.25">
      <c r="A129">
        <v>1132128</v>
      </c>
      <c r="B129">
        <v>2405</v>
      </c>
      <c r="C129">
        <v>2016</v>
      </c>
      <c r="D129">
        <v>2016</v>
      </c>
      <c r="E129">
        <v>45169</v>
      </c>
      <c r="F129">
        <v>7874326.71</v>
      </c>
      <c r="G129">
        <v>603324.38</v>
      </c>
      <c r="H129">
        <v>344205</v>
      </c>
      <c r="I129">
        <v>374199.38</v>
      </c>
      <c r="J129">
        <v>7759246.71</v>
      </c>
      <c r="L129">
        <v>1132128</v>
      </c>
      <c r="M129" s="28" t="b">
        <f t="shared" si="1"/>
        <v>1</v>
      </c>
    </row>
    <row r="130" spans="1:13" x14ac:dyDescent="0.25">
      <c r="A130" t="s">
        <v>16</v>
      </c>
      <c r="B130">
        <v>733</v>
      </c>
      <c r="C130">
        <v>592</v>
      </c>
      <c r="D130">
        <v>592</v>
      </c>
      <c r="E130">
        <v>9444</v>
      </c>
      <c r="F130">
        <v>6940097.7599999998</v>
      </c>
      <c r="G130">
        <v>153589.79</v>
      </c>
      <c r="H130">
        <v>15534</v>
      </c>
      <c r="I130">
        <v>110508.79000000001</v>
      </c>
      <c r="J130">
        <v>6967644.7599999998</v>
      </c>
      <c r="L130" t="s">
        <v>16</v>
      </c>
      <c r="M130" s="28" t="b">
        <f t="shared" ref="M130:M161" si="2">A130=L130</f>
        <v>1</v>
      </c>
    </row>
    <row r="131" spans="1:13" x14ac:dyDescent="0.25">
      <c r="A131" t="s">
        <v>100</v>
      </c>
      <c r="B131">
        <v>1602</v>
      </c>
      <c r="C131">
        <v>1373</v>
      </c>
      <c r="D131">
        <v>1373</v>
      </c>
      <c r="E131">
        <v>26001</v>
      </c>
      <c r="F131">
        <v>897815.8600000001</v>
      </c>
      <c r="G131">
        <v>320826.59000000003</v>
      </c>
      <c r="H131">
        <v>199028</v>
      </c>
      <c r="I131">
        <v>263690.58999999997</v>
      </c>
      <c r="J131">
        <v>755923.8600000001</v>
      </c>
      <c r="L131" t="s">
        <v>100</v>
      </c>
      <c r="M131" s="28" t="b">
        <f t="shared" si="2"/>
        <v>1</v>
      </c>
    </row>
    <row r="132" spans="1:13" x14ac:dyDescent="0.25">
      <c r="A132" t="s">
        <v>101</v>
      </c>
      <c r="B132">
        <v>50</v>
      </c>
      <c r="C132">
        <v>38</v>
      </c>
      <c r="D132">
        <v>38</v>
      </c>
      <c r="E132">
        <v>6748</v>
      </c>
      <c r="F132">
        <v>38883.629999999997</v>
      </c>
      <c r="G132">
        <v>85291</v>
      </c>
      <c r="H132">
        <v>86868</v>
      </c>
      <c r="I132">
        <v>0</v>
      </c>
      <c r="J132">
        <v>37306.629999999997</v>
      </c>
      <c r="L132" t="s">
        <v>101</v>
      </c>
      <c r="M132" s="28" t="b">
        <f t="shared" si="2"/>
        <v>1</v>
      </c>
    </row>
    <row r="133" spans="1:13" x14ac:dyDescent="0.25">
      <c r="A133" t="s">
        <v>102</v>
      </c>
      <c r="B133">
        <v>20</v>
      </c>
      <c r="C133">
        <v>13</v>
      </c>
      <c r="D133">
        <v>13</v>
      </c>
      <c r="E133">
        <v>2976</v>
      </c>
      <c r="F133">
        <v>-2470.5399999999991</v>
      </c>
      <c r="G133">
        <v>43617</v>
      </c>
      <c r="H133">
        <v>42775</v>
      </c>
      <c r="I133">
        <v>0</v>
      </c>
      <c r="J133">
        <v>-1628.5399999999991</v>
      </c>
      <c r="L133" t="s">
        <v>102</v>
      </c>
      <c r="M133" s="28" t="b">
        <f t="shared" si="2"/>
        <v>1</v>
      </c>
    </row>
    <row r="134" spans="1:13" x14ac:dyDescent="0.25">
      <c r="A134">
        <v>1132129</v>
      </c>
      <c r="B134">
        <v>2930</v>
      </c>
      <c r="C134">
        <v>2421</v>
      </c>
      <c r="D134">
        <v>2420</v>
      </c>
      <c r="E134">
        <v>85282</v>
      </c>
      <c r="F134">
        <v>7127561.7299999995</v>
      </c>
      <c r="G134">
        <v>1022413.25</v>
      </c>
      <c r="H134">
        <v>664326</v>
      </c>
      <c r="I134">
        <v>463956.25</v>
      </c>
      <c r="J134">
        <v>7021692.7299999995</v>
      </c>
      <c r="L134">
        <v>1132129</v>
      </c>
      <c r="M134" s="28" t="b">
        <f t="shared" si="2"/>
        <v>1</v>
      </c>
    </row>
    <row r="135" spans="1:13" x14ac:dyDescent="0.25">
      <c r="A135" t="s">
        <v>16</v>
      </c>
      <c r="B135">
        <v>996</v>
      </c>
      <c r="C135">
        <v>809</v>
      </c>
      <c r="D135">
        <v>809</v>
      </c>
      <c r="E135">
        <v>15230</v>
      </c>
      <c r="F135">
        <v>5929020.1500000004</v>
      </c>
      <c r="G135">
        <v>201777.93</v>
      </c>
      <c r="H135">
        <v>37977</v>
      </c>
      <c r="I135">
        <v>159842.93</v>
      </c>
      <c r="J135">
        <v>5932978.1500000004</v>
      </c>
      <c r="L135" t="s">
        <v>16</v>
      </c>
      <c r="M135" s="28" t="b">
        <f t="shared" si="2"/>
        <v>1</v>
      </c>
    </row>
    <row r="136" spans="1:13" x14ac:dyDescent="0.25">
      <c r="A136" t="s">
        <v>100</v>
      </c>
      <c r="B136">
        <v>1644</v>
      </c>
      <c r="C136">
        <v>1354</v>
      </c>
      <c r="D136">
        <v>1353</v>
      </c>
      <c r="E136">
        <v>38358</v>
      </c>
      <c r="F136">
        <v>783892.89</v>
      </c>
      <c r="G136">
        <v>407991.32</v>
      </c>
      <c r="H136">
        <v>209255</v>
      </c>
      <c r="I136">
        <v>304113.32</v>
      </c>
      <c r="J136">
        <v>678515.89</v>
      </c>
      <c r="L136" t="s">
        <v>100</v>
      </c>
      <c r="M136" s="28" t="b">
        <f t="shared" si="2"/>
        <v>1</v>
      </c>
    </row>
    <row r="137" spans="1:13" x14ac:dyDescent="0.25">
      <c r="A137" t="s">
        <v>101</v>
      </c>
      <c r="B137">
        <v>253</v>
      </c>
      <c r="C137">
        <v>225</v>
      </c>
      <c r="D137">
        <v>225</v>
      </c>
      <c r="E137">
        <v>16377</v>
      </c>
      <c r="F137">
        <v>30202.76</v>
      </c>
      <c r="G137">
        <v>229092</v>
      </c>
      <c r="H137">
        <v>236777</v>
      </c>
      <c r="I137">
        <v>0</v>
      </c>
      <c r="J137">
        <v>22517.759999999998</v>
      </c>
      <c r="L137" t="s">
        <v>101</v>
      </c>
      <c r="M137" s="28" t="b">
        <f t="shared" si="2"/>
        <v>1</v>
      </c>
    </row>
    <row r="138" spans="1:13" x14ac:dyDescent="0.25">
      <c r="A138" t="s">
        <v>102</v>
      </c>
      <c r="B138">
        <v>37</v>
      </c>
      <c r="C138">
        <v>33</v>
      </c>
      <c r="D138">
        <v>33</v>
      </c>
      <c r="E138">
        <v>15317</v>
      </c>
      <c r="F138">
        <v>384445.93</v>
      </c>
      <c r="G138">
        <v>183552</v>
      </c>
      <c r="H138">
        <v>180317</v>
      </c>
      <c r="I138">
        <v>0</v>
      </c>
      <c r="J138">
        <v>387680.93</v>
      </c>
      <c r="L138" t="s">
        <v>102</v>
      </c>
      <c r="M138" s="28" t="b">
        <f t="shared" si="2"/>
        <v>1</v>
      </c>
    </row>
    <row r="139" spans="1:13" x14ac:dyDescent="0.25">
      <c r="A139">
        <v>1132130</v>
      </c>
      <c r="B139">
        <v>2459</v>
      </c>
      <c r="C139">
        <v>2124</v>
      </c>
      <c r="D139">
        <v>2119</v>
      </c>
      <c r="E139">
        <v>61936</v>
      </c>
      <c r="F139">
        <v>6251964.2999999998</v>
      </c>
      <c r="G139">
        <v>725649.73</v>
      </c>
      <c r="H139">
        <v>540697</v>
      </c>
      <c r="I139">
        <v>420159.73</v>
      </c>
      <c r="J139">
        <v>6016757.2999999998</v>
      </c>
      <c r="L139">
        <v>1132130</v>
      </c>
      <c r="M139" s="28" t="b">
        <f t="shared" si="2"/>
        <v>1</v>
      </c>
    </row>
    <row r="140" spans="1:13" x14ac:dyDescent="0.25">
      <c r="A140" t="s">
        <v>16</v>
      </c>
      <c r="B140">
        <v>688</v>
      </c>
      <c r="C140">
        <v>568</v>
      </c>
      <c r="D140">
        <v>568</v>
      </c>
      <c r="E140">
        <v>13194</v>
      </c>
      <c r="F140">
        <v>5274516.6899999995</v>
      </c>
      <c r="G140">
        <v>167770.06000000003</v>
      </c>
      <c r="H140">
        <v>61531</v>
      </c>
      <c r="I140">
        <v>123887.06</v>
      </c>
      <c r="J140">
        <v>5256868.6899999995</v>
      </c>
      <c r="L140" t="s">
        <v>16</v>
      </c>
      <c r="M140" s="28" t="b">
        <f t="shared" si="2"/>
        <v>1</v>
      </c>
    </row>
    <row r="141" spans="1:13" x14ac:dyDescent="0.25">
      <c r="A141" t="s">
        <v>100</v>
      </c>
      <c r="B141">
        <v>1660</v>
      </c>
      <c r="C141">
        <v>1465</v>
      </c>
      <c r="D141">
        <v>1460</v>
      </c>
      <c r="E141">
        <v>34142</v>
      </c>
      <c r="F141">
        <v>887538.48</v>
      </c>
      <c r="G141">
        <v>382370.67</v>
      </c>
      <c r="H141">
        <v>300670</v>
      </c>
      <c r="I141">
        <v>296272.67</v>
      </c>
      <c r="J141">
        <v>672966.48</v>
      </c>
      <c r="L141" t="s">
        <v>100</v>
      </c>
      <c r="M141" s="28" t="b">
        <f t="shared" si="2"/>
        <v>1</v>
      </c>
    </row>
    <row r="142" spans="1:13" x14ac:dyDescent="0.25">
      <c r="A142" t="s">
        <v>101</v>
      </c>
      <c r="B142">
        <v>98</v>
      </c>
      <c r="C142">
        <v>82</v>
      </c>
      <c r="D142">
        <v>82</v>
      </c>
      <c r="E142">
        <v>5367</v>
      </c>
      <c r="F142">
        <v>59311.360000000001</v>
      </c>
      <c r="G142">
        <v>75837</v>
      </c>
      <c r="H142">
        <v>78970</v>
      </c>
      <c r="I142">
        <v>0</v>
      </c>
      <c r="J142">
        <v>56178.36</v>
      </c>
      <c r="L142" t="s">
        <v>101</v>
      </c>
      <c r="M142" s="28" t="b">
        <f t="shared" si="2"/>
        <v>1</v>
      </c>
    </row>
    <row r="143" spans="1:13" x14ac:dyDescent="0.25">
      <c r="A143" t="s">
        <v>102</v>
      </c>
      <c r="B143">
        <v>13</v>
      </c>
      <c r="C143">
        <v>9</v>
      </c>
      <c r="D143">
        <v>9</v>
      </c>
      <c r="E143">
        <v>9233</v>
      </c>
      <c r="F143">
        <v>30597.77</v>
      </c>
      <c r="G143">
        <v>99672</v>
      </c>
      <c r="H143">
        <v>99526</v>
      </c>
      <c r="I143">
        <v>0</v>
      </c>
      <c r="J143">
        <v>30743.77</v>
      </c>
      <c r="L143" t="s">
        <v>102</v>
      </c>
      <c r="M143" s="28" t="b">
        <f t="shared" si="2"/>
        <v>1</v>
      </c>
    </row>
    <row r="144" spans="1:13" x14ac:dyDescent="0.25">
      <c r="A144">
        <v>1132131</v>
      </c>
      <c r="B144">
        <v>2168</v>
      </c>
      <c r="C144">
        <v>2007</v>
      </c>
      <c r="D144">
        <v>2005</v>
      </c>
      <c r="E144">
        <v>105643</v>
      </c>
      <c r="F144">
        <v>3427711.76</v>
      </c>
      <c r="G144">
        <v>1391115.27</v>
      </c>
      <c r="H144">
        <v>1264776</v>
      </c>
      <c r="I144">
        <v>414058.27</v>
      </c>
      <c r="J144">
        <v>3139992.76</v>
      </c>
      <c r="L144">
        <v>1132131</v>
      </c>
      <c r="M144" s="28" t="b">
        <f t="shared" si="2"/>
        <v>1</v>
      </c>
    </row>
    <row r="145" spans="1:13" x14ac:dyDescent="0.25">
      <c r="A145" t="s">
        <v>16</v>
      </c>
      <c r="B145">
        <v>419</v>
      </c>
      <c r="C145">
        <v>418</v>
      </c>
      <c r="D145">
        <v>418</v>
      </c>
      <c r="E145">
        <v>3682</v>
      </c>
      <c r="F145">
        <v>1748701.38</v>
      </c>
      <c r="G145">
        <v>75963.839999999997</v>
      </c>
      <c r="H145">
        <v>5014</v>
      </c>
      <c r="I145">
        <v>64858.84</v>
      </c>
      <c r="J145">
        <v>1754792.38</v>
      </c>
      <c r="L145" t="s">
        <v>16</v>
      </c>
      <c r="M145" s="28" t="b">
        <f t="shared" si="2"/>
        <v>1</v>
      </c>
    </row>
    <row r="146" spans="1:13" x14ac:dyDescent="0.25">
      <c r="A146" t="s">
        <v>100</v>
      </c>
      <c r="B146">
        <v>1211</v>
      </c>
      <c r="C146">
        <v>1109</v>
      </c>
      <c r="D146">
        <v>1109</v>
      </c>
      <c r="E146">
        <v>45013</v>
      </c>
      <c r="F146">
        <v>1193447.75</v>
      </c>
      <c r="G146">
        <v>481923.43000000005</v>
      </c>
      <c r="H146">
        <v>340424</v>
      </c>
      <c r="I146">
        <v>349199.43</v>
      </c>
      <c r="J146">
        <v>985747.75</v>
      </c>
      <c r="L146" t="s">
        <v>100</v>
      </c>
      <c r="M146" s="28" t="b">
        <f t="shared" si="2"/>
        <v>1</v>
      </c>
    </row>
    <row r="147" spans="1:13" x14ac:dyDescent="0.25">
      <c r="A147" t="s">
        <v>101</v>
      </c>
      <c r="B147">
        <v>473</v>
      </c>
      <c r="C147">
        <v>435</v>
      </c>
      <c r="D147">
        <v>433</v>
      </c>
      <c r="E147">
        <v>30558</v>
      </c>
      <c r="F147">
        <v>333086.82</v>
      </c>
      <c r="G147">
        <v>484398</v>
      </c>
      <c r="H147">
        <v>551565</v>
      </c>
      <c r="I147">
        <v>0</v>
      </c>
      <c r="J147">
        <v>265919.82</v>
      </c>
      <c r="L147" t="s">
        <v>101</v>
      </c>
      <c r="M147" s="28" t="b">
        <f t="shared" si="2"/>
        <v>1</v>
      </c>
    </row>
    <row r="148" spans="1:13" x14ac:dyDescent="0.25">
      <c r="A148" t="s">
        <v>102</v>
      </c>
      <c r="B148">
        <v>65</v>
      </c>
      <c r="C148">
        <v>45</v>
      </c>
      <c r="D148">
        <v>45</v>
      </c>
      <c r="E148">
        <v>26390</v>
      </c>
      <c r="F148">
        <v>152475.81</v>
      </c>
      <c r="G148">
        <v>348830</v>
      </c>
      <c r="H148">
        <v>367773</v>
      </c>
      <c r="I148">
        <v>0</v>
      </c>
      <c r="J148">
        <v>133532.81</v>
      </c>
      <c r="L148" t="s">
        <v>102</v>
      </c>
      <c r="M148" s="28" t="b">
        <f t="shared" si="2"/>
        <v>1</v>
      </c>
    </row>
    <row r="149" spans="1:13" x14ac:dyDescent="0.25">
      <c r="A149">
        <v>1132132</v>
      </c>
      <c r="B149">
        <v>2402</v>
      </c>
      <c r="C149">
        <v>2017</v>
      </c>
      <c r="D149">
        <v>2016</v>
      </c>
      <c r="E149">
        <v>88360</v>
      </c>
      <c r="F149">
        <v>7984614.419999999</v>
      </c>
      <c r="G149">
        <v>991480.74</v>
      </c>
      <c r="H149">
        <v>590151</v>
      </c>
      <c r="I149">
        <v>486681.74</v>
      </c>
      <c r="J149">
        <v>7899262.419999999</v>
      </c>
      <c r="L149">
        <v>1132132</v>
      </c>
      <c r="M149" s="28" t="b">
        <f t="shared" si="2"/>
        <v>1</v>
      </c>
    </row>
    <row r="150" spans="1:13" x14ac:dyDescent="0.25">
      <c r="A150" t="s">
        <v>16</v>
      </c>
      <c r="B150">
        <v>588</v>
      </c>
      <c r="C150">
        <v>461</v>
      </c>
      <c r="D150">
        <v>461</v>
      </c>
      <c r="E150">
        <v>14266</v>
      </c>
      <c r="F150">
        <v>6340730.9299999997</v>
      </c>
      <c r="G150">
        <v>171208.05</v>
      </c>
      <c r="H150">
        <v>49320</v>
      </c>
      <c r="I150">
        <v>123371.04999999999</v>
      </c>
      <c r="J150">
        <v>6339247.9299999997</v>
      </c>
      <c r="L150" t="s">
        <v>16</v>
      </c>
      <c r="M150" s="28" t="b">
        <f t="shared" si="2"/>
        <v>1</v>
      </c>
    </row>
    <row r="151" spans="1:13" x14ac:dyDescent="0.25">
      <c r="A151" t="s">
        <v>100</v>
      </c>
      <c r="B151">
        <v>1600</v>
      </c>
      <c r="C151">
        <v>1370</v>
      </c>
      <c r="D151">
        <v>1370</v>
      </c>
      <c r="E151">
        <v>49425</v>
      </c>
      <c r="F151">
        <v>1433094.18</v>
      </c>
      <c r="G151">
        <v>497657.69</v>
      </c>
      <c r="H151">
        <v>202924</v>
      </c>
      <c r="I151">
        <v>363310.69</v>
      </c>
      <c r="J151">
        <v>1364517.18</v>
      </c>
      <c r="L151" t="s">
        <v>100</v>
      </c>
      <c r="M151" s="28" t="b">
        <f t="shared" si="2"/>
        <v>1</v>
      </c>
    </row>
    <row r="152" spans="1:13" x14ac:dyDescent="0.25">
      <c r="A152" t="s">
        <v>101</v>
      </c>
      <c r="B152">
        <v>173</v>
      </c>
      <c r="C152">
        <v>158</v>
      </c>
      <c r="D152">
        <v>158</v>
      </c>
      <c r="E152">
        <v>17884</v>
      </c>
      <c r="F152">
        <v>165521.96</v>
      </c>
      <c r="G152">
        <v>231798</v>
      </c>
      <c r="H152">
        <v>239113</v>
      </c>
      <c r="I152">
        <v>0</v>
      </c>
      <c r="J152">
        <v>158206.96</v>
      </c>
      <c r="L152" t="s">
        <v>101</v>
      </c>
      <c r="M152" s="28" t="b">
        <f t="shared" si="2"/>
        <v>1</v>
      </c>
    </row>
    <row r="153" spans="1:13" x14ac:dyDescent="0.25">
      <c r="A153" t="s">
        <v>102</v>
      </c>
      <c r="B153">
        <v>41</v>
      </c>
      <c r="C153">
        <v>28</v>
      </c>
      <c r="D153">
        <v>27</v>
      </c>
      <c r="E153">
        <v>6785</v>
      </c>
      <c r="F153">
        <v>45267.35</v>
      </c>
      <c r="G153">
        <v>90817</v>
      </c>
      <c r="H153">
        <v>98794</v>
      </c>
      <c r="I153">
        <v>0</v>
      </c>
      <c r="J153">
        <v>37290.35</v>
      </c>
      <c r="L153" t="s">
        <v>102</v>
      </c>
      <c r="M153" s="28" t="b">
        <f t="shared" si="2"/>
        <v>1</v>
      </c>
    </row>
    <row r="154" spans="1:13" x14ac:dyDescent="0.25">
      <c r="A154">
        <v>1132135</v>
      </c>
      <c r="B154">
        <v>1672</v>
      </c>
      <c r="C154">
        <v>1490</v>
      </c>
      <c r="D154">
        <v>1490</v>
      </c>
      <c r="E154">
        <v>30542</v>
      </c>
      <c r="F154">
        <v>1850308.71</v>
      </c>
      <c r="G154">
        <v>374539.99</v>
      </c>
      <c r="H154">
        <v>222268</v>
      </c>
      <c r="I154">
        <v>267254.99</v>
      </c>
      <c r="J154">
        <v>1735325.71</v>
      </c>
      <c r="L154">
        <v>1132135</v>
      </c>
      <c r="M154" s="28" t="b">
        <f t="shared" si="2"/>
        <v>1</v>
      </c>
    </row>
    <row r="155" spans="1:13" x14ac:dyDescent="0.25">
      <c r="A155" t="s">
        <v>16</v>
      </c>
      <c r="B155">
        <v>699</v>
      </c>
      <c r="C155">
        <v>654</v>
      </c>
      <c r="D155">
        <v>654</v>
      </c>
      <c r="E155">
        <v>10744</v>
      </c>
      <c r="F155">
        <v>1362895.36</v>
      </c>
      <c r="G155">
        <v>127758.92</v>
      </c>
      <c r="H155">
        <v>33658</v>
      </c>
      <c r="I155">
        <v>117762.92</v>
      </c>
      <c r="J155">
        <v>1339233.3600000001</v>
      </c>
      <c r="L155" t="s">
        <v>16</v>
      </c>
      <c r="M155" s="28" t="b">
        <f t="shared" si="2"/>
        <v>1</v>
      </c>
    </row>
    <row r="156" spans="1:13" x14ac:dyDescent="0.25">
      <c r="A156" t="s">
        <v>100</v>
      </c>
      <c r="B156">
        <v>923</v>
      </c>
      <c r="C156">
        <v>797</v>
      </c>
      <c r="D156">
        <v>797</v>
      </c>
      <c r="E156">
        <v>16445</v>
      </c>
      <c r="F156">
        <v>467863.70999999996</v>
      </c>
      <c r="G156">
        <v>196803.06999999998</v>
      </c>
      <c r="H156">
        <v>138333</v>
      </c>
      <c r="I156">
        <v>149492.06999999998</v>
      </c>
      <c r="J156">
        <v>376841.70999999996</v>
      </c>
      <c r="L156" t="s">
        <v>100</v>
      </c>
      <c r="M156" s="28" t="b">
        <f t="shared" si="2"/>
        <v>1</v>
      </c>
    </row>
    <row r="157" spans="1:13" x14ac:dyDescent="0.25">
      <c r="A157" t="s">
        <v>101</v>
      </c>
      <c r="B157">
        <v>24</v>
      </c>
      <c r="C157">
        <v>21</v>
      </c>
      <c r="D157">
        <v>21</v>
      </c>
      <c r="E157">
        <v>851</v>
      </c>
      <c r="F157">
        <v>6525.91</v>
      </c>
      <c r="G157">
        <v>15726</v>
      </c>
      <c r="H157">
        <v>16011</v>
      </c>
      <c r="I157">
        <v>0</v>
      </c>
      <c r="J157">
        <v>6240.91</v>
      </c>
      <c r="L157" t="s">
        <v>101</v>
      </c>
      <c r="M157" s="28" t="b">
        <f t="shared" si="2"/>
        <v>1</v>
      </c>
    </row>
    <row r="158" spans="1:13" x14ac:dyDescent="0.25">
      <c r="A158" t="s">
        <v>102</v>
      </c>
      <c r="B158">
        <v>26</v>
      </c>
      <c r="C158">
        <v>18</v>
      </c>
      <c r="D158">
        <v>18</v>
      </c>
      <c r="E158">
        <v>2502</v>
      </c>
      <c r="F158">
        <v>13023.73</v>
      </c>
      <c r="G158">
        <v>34252</v>
      </c>
      <c r="H158">
        <v>34266</v>
      </c>
      <c r="I158">
        <v>0</v>
      </c>
      <c r="J158">
        <v>13009.73</v>
      </c>
      <c r="L158" t="s">
        <v>102</v>
      </c>
      <c r="M158" s="28" t="b">
        <f t="shared" si="2"/>
        <v>1</v>
      </c>
    </row>
    <row r="159" spans="1:13" x14ac:dyDescent="0.25">
      <c r="M159" s="28" t="b">
        <f t="shared" si="2"/>
        <v>1</v>
      </c>
    </row>
    <row r="160" spans="1:13" x14ac:dyDescent="0.25">
      <c r="M160" s="28" t="b">
        <f t="shared" si="2"/>
        <v>1</v>
      </c>
    </row>
    <row r="161" spans="1:13" x14ac:dyDescent="0.25">
      <c r="A161" t="s">
        <v>117</v>
      </c>
      <c r="B161">
        <v>58027</v>
      </c>
      <c r="C161">
        <v>49702</v>
      </c>
      <c r="D161">
        <v>49683</v>
      </c>
      <c r="E161">
        <v>1402971</v>
      </c>
      <c r="F161">
        <v>155529525.81</v>
      </c>
      <c r="G161">
        <v>17294777.719999999</v>
      </c>
      <c r="H161">
        <v>10496242</v>
      </c>
      <c r="I161">
        <v>9792494.7100000009</v>
      </c>
      <c r="J161">
        <v>152535566.82000005</v>
      </c>
      <c r="L161" t="s">
        <v>117</v>
      </c>
      <c r="M161" s="28" t="b">
        <f t="shared" si="2"/>
        <v>1</v>
      </c>
    </row>
    <row r="168" spans="1:13" x14ac:dyDescent="0.25">
      <c r="E168" s="60" t="s">
        <v>103</v>
      </c>
      <c r="F168" s="60">
        <f>+F2+F7+F12+F17+F22+F27+F32+F37+F42+F47+F52+F57+F64+F69+F74+F79+F84+F89+F94+F99+F104+F109+F124+F129+F134+F139+F144+F149+F154</f>
        <v>155523464.56999999</v>
      </c>
      <c r="G168" s="60">
        <f>+G2+G7+G12+G17+G22+G27+G32+G37+G42+G47+G52+G57+G64+G69+G74+G79+G84+G89+G94+G99+G104+G109+G124+G129+G134+G139+G144+G149+G154</f>
        <v>17294777.719999999</v>
      </c>
      <c r="H168" s="60">
        <f>+H2+H7+H12+H17+H22+H27+H32+H37+H42+H47+H52+H57+H64+H69+H74+H79+H84+H89+H94+H99+H104+H109+H124+H129+H134+H139+H144+H149+H154</f>
        <v>10496242</v>
      </c>
      <c r="I168" s="60">
        <f>+I2+I7+I12+I17+I22+I27+I32+I37+I42+I47+I52+I57+I64+I69+I74+I79+I84+I89+I94+I99+I104+I109+I124+I129+I134+I139+I144+I149+I154</f>
        <v>9792494.709999999</v>
      </c>
      <c r="J168" s="60">
        <f>+J2+J7+J12+J17+J22+J27+J32+J37+J42+J47+J52+J57+J64+J69+J74+J79+J84+J89+J94+J99+J104+J109+J124+J129+J134+J139+J144+J149+J154</f>
        <v>152529505.58000001</v>
      </c>
    </row>
  </sheetData>
  <pageMargins left="0.7" right="0.7" top="0.75" bottom="0.75" header="0.3" footer="0.3"/>
  <pageSetup paperSize="2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abSelected="1" zoomScaleNormal="100" workbookViewId="0">
      <pane ySplit="2" topLeftCell="A3" activePane="bottomLeft" state="frozen"/>
      <selection activeCell="P3" sqref="P3"/>
      <selection pane="bottomLeft" activeCell="N4" sqref="N4"/>
    </sheetView>
  </sheetViews>
  <sheetFormatPr defaultRowHeight="15" x14ac:dyDescent="0.25"/>
  <cols>
    <col min="1" max="1" width="11.7109375" style="25" customWidth="1"/>
    <col min="2" max="2" width="10.5703125" style="25" customWidth="1"/>
    <col min="3" max="3" width="7" bestFit="1" customWidth="1"/>
    <col min="4" max="4" width="9.7109375" bestFit="1" customWidth="1"/>
    <col min="5" max="5" width="8.42578125" bestFit="1" customWidth="1"/>
    <col min="6" max="6" width="10.42578125" bestFit="1" customWidth="1"/>
    <col min="7" max="7" width="7" bestFit="1" customWidth="1"/>
    <col min="8" max="8" width="7.5703125" bestFit="1" customWidth="1"/>
    <col min="9" max="10" width="9" bestFit="1" customWidth="1"/>
    <col min="11" max="11" width="7.42578125" bestFit="1" customWidth="1"/>
    <col min="12" max="12" width="12" bestFit="1" customWidth="1"/>
    <col min="13" max="13" width="9.140625" bestFit="1" customWidth="1"/>
    <col min="14" max="14" width="8" bestFit="1" customWidth="1"/>
    <col min="15" max="15" width="7.85546875" customWidth="1"/>
    <col min="16" max="16" width="9" bestFit="1" customWidth="1"/>
    <col min="17" max="17" width="7.5703125" bestFit="1" customWidth="1"/>
    <col min="18" max="18" width="11.140625" bestFit="1" customWidth="1"/>
    <col min="19" max="19" width="9" hidden="1" customWidth="1"/>
    <col min="20" max="20" width="7.85546875" bestFit="1" customWidth="1"/>
    <col min="21" max="21" width="9" bestFit="1" customWidth="1"/>
  </cols>
  <sheetData>
    <row r="1" spans="1:23" s="29" customFormat="1" ht="15.75" x14ac:dyDescent="0.25">
      <c r="A1" s="74" t="s">
        <v>120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3" t="s">
        <v>147</v>
      </c>
      <c r="U1" s="73"/>
    </row>
    <row r="2" spans="1:23" s="16" customFormat="1" ht="30" x14ac:dyDescent="0.25">
      <c r="A2" s="17" t="s">
        <v>37</v>
      </c>
      <c r="B2" s="34" t="s">
        <v>36</v>
      </c>
      <c r="C2" s="17" t="s">
        <v>2</v>
      </c>
      <c r="D2" s="17" t="s">
        <v>118</v>
      </c>
      <c r="E2" s="17" t="s">
        <v>4</v>
      </c>
      <c r="F2" s="17" t="s">
        <v>5</v>
      </c>
      <c r="G2" s="17" t="s">
        <v>6</v>
      </c>
      <c r="H2" s="17" t="s">
        <v>125</v>
      </c>
      <c r="I2" s="17" t="s">
        <v>127</v>
      </c>
      <c r="J2" s="17" t="s">
        <v>7</v>
      </c>
      <c r="K2" s="34" t="s">
        <v>135</v>
      </c>
      <c r="L2" s="34" t="s">
        <v>136</v>
      </c>
      <c r="M2" s="17" t="s">
        <v>8</v>
      </c>
      <c r="N2" s="17" t="s">
        <v>126</v>
      </c>
      <c r="O2" s="17" t="s">
        <v>10</v>
      </c>
      <c r="P2" s="17" t="s">
        <v>11</v>
      </c>
      <c r="Q2" s="17" t="s">
        <v>119</v>
      </c>
      <c r="R2" s="64" t="s">
        <v>140</v>
      </c>
      <c r="S2" s="17" t="s">
        <v>105</v>
      </c>
      <c r="T2" s="17" t="s">
        <v>106</v>
      </c>
      <c r="U2" s="17" t="s">
        <v>128</v>
      </c>
    </row>
    <row r="3" spans="1:23" ht="15" customHeight="1" x14ac:dyDescent="0.25">
      <c r="A3" s="75" t="s">
        <v>138</v>
      </c>
      <c r="B3" s="75" t="s">
        <v>40</v>
      </c>
      <c r="C3" s="18" t="s">
        <v>16</v>
      </c>
      <c r="D3" s="27">
        <f>+'PIVTBL PASTE'!B3</f>
        <v>301</v>
      </c>
      <c r="E3" s="27">
        <f>+'PIVTBL PASTE'!C3</f>
        <v>214</v>
      </c>
      <c r="F3" s="27">
        <f>+'PIVTBL PASTE'!D3</f>
        <v>213</v>
      </c>
      <c r="G3" s="27">
        <f>+'PIVTBL PASTE'!E3</f>
        <v>3967</v>
      </c>
      <c r="H3" s="27"/>
      <c r="I3" s="27"/>
      <c r="J3" s="19">
        <f>+'PIVTBL PASTE'!F3</f>
        <v>450100.73</v>
      </c>
      <c r="K3" s="19"/>
      <c r="L3" s="19">
        <f>J3-I3-K3</f>
        <v>450100.73</v>
      </c>
      <c r="M3" s="19">
        <f>+'PIVTBL PASTE'!G3</f>
        <v>47711.6</v>
      </c>
      <c r="N3" s="19">
        <f>+'PIVTBL PASTE'!H3</f>
        <v>7058</v>
      </c>
      <c r="O3" s="19">
        <f>+'PIVTBL PASTE'!I3</f>
        <v>44983.6</v>
      </c>
      <c r="P3" s="19">
        <f>+'PIVTBL PASTE'!J3</f>
        <v>445770.73</v>
      </c>
      <c r="Q3" s="20">
        <f>(N3+O3)/M3*100</f>
        <v>109.07536112811141</v>
      </c>
      <c r="R3" s="19">
        <f>+M3-N3-O3</f>
        <v>-4330</v>
      </c>
      <c r="S3" s="19">
        <f>+M3*2</f>
        <v>95423.2</v>
      </c>
      <c r="T3" s="20">
        <f>+N3/S3*100</f>
        <v>7.3965241157286696</v>
      </c>
      <c r="U3" s="19">
        <f>+S3-N3</f>
        <v>88365.2</v>
      </c>
      <c r="W3" s="30">
        <f>+M3-N3-O3</f>
        <v>-4330</v>
      </c>
    </row>
    <row r="4" spans="1:23" x14ac:dyDescent="0.25">
      <c r="A4" s="75"/>
      <c r="B4" s="75"/>
      <c r="C4" s="18" t="s">
        <v>100</v>
      </c>
      <c r="D4" s="27">
        <f>+'PIVTBL PASTE'!B4</f>
        <v>887</v>
      </c>
      <c r="E4" s="27">
        <f>+'PIVTBL PASTE'!C4</f>
        <v>785</v>
      </c>
      <c r="F4" s="27">
        <f>+'PIVTBL PASTE'!D4</f>
        <v>784</v>
      </c>
      <c r="G4" s="27">
        <f>+'PIVTBL PASTE'!E4</f>
        <v>17814</v>
      </c>
      <c r="H4" s="27">
        <v>56</v>
      </c>
      <c r="I4" s="19">
        <v>116499.46</v>
      </c>
      <c r="J4" s="19">
        <f>+'PIVTBL PASTE'!F4</f>
        <v>642829.67000000004</v>
      </c>
      <c r="K4" s="19">
        <v>157</v>
      </c>
      <c r="L4" s="19">
        <f>J4-I4-K4</f>
        <v>526173.21000000008</v>
      </c>
      <c r="M4" s="19">
        <f>+'PIVTBL PASTE'!G4</f>
        <v>193280.25</v>
      </c>
      <c r="N4" s="19">
        <f>+'PIVTBL PASTE'!H4</f>
        <v>178688</v>
      </c>
      <c r="O4" s="19">
        <f>+'PIVTBL PASTE'!I4</f>
        <v>159253.25</v>
      </c>
      <c r="P4" s="19">
        <f>+'PIVTBL PASTE'!J4</f>
        <v>498168.67000000004</v>
      </c>
      <c r="Q4" s="20">
        <f>(N4)/M4*100</f>
        <v>92.450211545152698</v>
      </c>
      <c r="R4" s="19">
        <f>+M4-N4</f>
        <v>14592.25</v>
      </c>
      <c r="S4" s="19">
        <f>+L4*20%+M4</f>
        <v>298514.89199999999</v>
      </c>
      <c r="T4" s="20">
        <f t="shared" ref="T4:T43" si="0">+N4/S4*100</f>
        <v>59.858990217479672</v>
      </c>
      <c r="U4" s="19">
        <f>+S4-N4-O4</f>
        <v>-39426.358000000007</v>
      </c>
      <c r="W4" s="30">
        <f>+M4-N4</f>
        <v>14592.25</v>
      </c>
    </row>
    <row r="5" spans="1:23" x14ac:dyDescent="0.25">
      <c r="A5" s="75"/>
      <c r="B5" s="75"/>
      <c r="C5" s="18" t="s">
        <v>101</v>
      </c>
      <c r="D5" s="27">
        <f>+'PIVTBL PASTE'!B5</f>
        <v>19</v>
      </c>
      <c r="E5" s="27">
        <f>+'PIVTBL PASTE'!C5</f>
        <v>17</v>
      </c>
      <c r="F5" s="27">
        <f>+'PIVTBL PASTE'!D5</f>
        <v>17</v>
      </c>
      <c r="G5" s="27">
        <f>+'PIVTBL PASTE'!E5</f>
        <v>3425</v>
      </c>
      <c r="H5" s="27"/>
      <c r="I5" s="27"/>
      <c r="J5" s="19">
        <f>+'PIVTBL PASTE'!F5</f>
        <v>-23508</v>
      </c>
      <c r="K5" s="19"/>
      <c r="L5" s="19">
        <f>J5-I5-K5</f>
        <v>-23508</v>
      </c>
      <c r="M5" s="19">
        <f>+'PIVTBL PASTE'!G5</f>
        <v>43895</v>
      </c>
      <c r="N5" s="19">
        <f>+'PIVTBL PASTE'!H5</f>
        <v>25323</v>
      </c>
      <c r="O5" s="19">
        <f>+'PIVTBL PASTE'!I5</f>
        <v>0</v>
      </c>
      <c r="P5" s="19">
        <f>+'PIVTBL PASTE'!J5</f>
        <v>-4936</v>
      </c>
      <c r="Q5" s="20">
        <f>(N5+O5)/M5*100</f>
        <v>57.689941906823108</v>
      </c>
      <c r="R5" s="19">
        <f t="shared" ref="R5:R7" si="1">+M5-N5-O5</f>
        <v>18572</v>
      </c>
      <c r="S5" s="19">
        <f>+L5*20%+M5</f>
        <v>39193.4</v>
      </c>
      <c r="T5" s="20">
        <f t="shared" si="0"/>
        <v>64.610368072175419</v>
      </c>
      <c r="U5" s="19">
        <f t="shared" ref="U5:U6" si="2">+S5-N5-O5</f>
        <v>13870.400000000001</v>
      </c>
      <c r="W5" s="30">
        <f t="shared" ref="W5:W6" si="3">+M5-N5</f>
        <v>18572</v>
      </c>
    </row>
    <row r="6" spans="1:23" x14ac:dyDescent="0.25">
      <c r="A6" s="75"/>
      <c r="B6" s="75"/>
      <c r="C6" s="18" t="s">
        <v>102</v>
      </c>
      <c r="D6" s="27">
        <f>+'PIVTBL PASTE'!B6</f>
        <v>7</v>
      </c>
      <c r="E6" s="27">
        <f>+'PIVTBL PASTE'!C6</f>
        <v>3</v>
      </c>
      <c r="F6" s="27">
        <f>+'PIVTBL PASTE'!D6</f>
        <v>3</v>
      </c>
      <c r="G6" s="27">
        <f>+'PIVTBL PASTE'!E6</f>
        <v>2157</v>
      </c>
      <c r="H6" s="27"/>
      <c r="I6" s="27"/>
      <c r="J6" s="19">
        <f>+'PIVTBL PASTE'!F6</f>
        <v>-2725.6499999999996</v>
      </c>
      <c r="K6" s="19">
        <v>1800</v>
      </c>
      <c r="L6" s="19">
        <f>J6-I6-K6</f>
        <v>-4525.6499999999996</v>
      </c>
      <c r="M6" s="19">
        <f>+'PIVTBL PASTE'!G6</f>
        <v>21131</v>
      </c>
      <c r="N6" s="19">
        <f>+'PIVTBL PASTE'!H6</f>
        <v>21146</v>
      </c>
      <c r="O6" s="19">
        <f>+'PIVTBL PASTE'!I6</f>
        <v>0</v>
      </c>
      <c r="P6" s="19">
        <f>+'PIVTBL PASTE'!J6</f>
        <v>-2740.6499999999996</v>
      </c>
      <c r="Q6" s="20">
        <f t="shared" ref="Q5:Q6" si="4">(N6+O6)/M6*100</f>
        <v>100.07098575552507</v>
      </c>
      <c r="R6" s="19">
        <f t="shared" si="1"/>
        <v>-15</v>
      </c>
      <c r="S6" s="19">
        <f>+L6*20%+M6</f>
        <v>20225.87</v>
      </c>
      <c r="T6" s="20">
        <f t="shared" si="0"/>
        <v>104.54927278777132</v>
      </c>
      <c r="U6" s="19">
        <f t="shared" si="2"/>
        <v>-920.13000000000102</v>
      </c>
      <c r="W6" s="30">
        <f t="shared" si="3"/>
        <v>-15</v>
      </c>
    </row>
    <row r="7" spans="1:23" s="16" customFormat="1" x14ac:dyDescent="0.25">
      <c r="A7" s="76" t="s">
        <v>103</v>
      </c>
      <c r="B7" s="76"/>
      <c r="C7" s="21"/>
      <c r="D7" s="26">
        <f t="shared" ref="D7:P7" si="5">SUM(D3:D6)</f>
        <v>1214</v>
      </c>
      <c r="E7" s="21">
        <f t="shared" si="5"/>
        <v>1019</v>
      </c>
      <c r="F7" s="21">
        <f t="shared" si="5"/>
        <v>1017</v>
      </c>
      <c r="G7" s="21">
        <f t="shared" si="5"/>
        <v>27363</v>
      </c>
      <c r="H7" s="31">
        <f t="shared" si="5"/>
        <v>56</v>
      </c>
      <c r="I7" s="22">
        <f t="shared" si="5"/>
        <v>116499.46</v>
      </c>
      <c r="J7" s="22">
        <f t="shared" si="5"/>
        <v>1066696.75</v>
      </c>
      <c r="K7" s="22">
        <f t="shared" si="5"/>
        <v>1957</v>
      </c>
      <c r="L7" s="22">
        <f t="shared" si="5"/>
        <v>948240.29</v>
      </c>
      <c r="M7" s="22">
        <f t="shared" si="5"/>
        <v>306017.84999999998</v>
      </c>
      <c r="N7" s="22">
        <f t="shared" si="5"/>
        <v>232215</v>
      </c>
      <c r="O7" s="22">
        <f t="shared" si="5"/>
        <v>204236.85</v>
      </c>
      <c r="P7" s="22">
        <f t="shared" si="5"/>
        <v>936262.75</v>
      </c>
      <c r="Q7" s="23">
        <f>N7/M7*100</f>
        <v>75.882828403637248</v>
      </c>
      <c r="R7" s="22">
        <f t="shared" si="1"/>
        <v>-130434.00000000003</v>
      </c>
      <c r="S7" s="22">
        <f>SUM(S3:S6)</f>
        <v>453357.36200000002</v>
      </c>
      <c r="T7" s="23">
        <f>+N7/S7*100</f>
        <v>51.221182110195883</v>
      </c>
      <c r="U7" s="33">
        <f>SUM(U3:U6)</f>
        <v>61889.111999999994</v>
      </c>
    </row>
    <row r="8" spans="1:23" ht="22.5" x14ac:dyDescent="0.25">
      <c r="A8" s="75" t="s">
        <v>41</v>
      </c>
      <c r="B8" s="75" t="s">
        <v>42</v>
      </c>
      <c r="C8" s="17" t="s">
        <v>2</v>
      </c>
      <c r="D8" s="17" t="s">
        <v>118</v>
      </c>
      <c r="E8" s="17" t="s">
        <v>4</v>
      </c>
      <c r="F8" s="17" t="s">
        <v>5</v>
      </c>
      <c r="G8" s="17" t="s">
        <v>6</v>
      </c>
      <c r="H8" s="17" t="s">
        <v>125</v>
      </c>
      <c r="I8" s="17" t="s">
        <v>127</v>
      </c>
      <c r="J8" s="24" t="s">
        <v>7</v>
      </c>
      <c r="K8" s="34" t="s">
        <v>135</v>
      </c>
      <c r="L8" s="17" t="s">
        <v>137</v>
      </c>
      <c r="M8" s="24" t="s">
        <v>8</v>
      </c>
      <c r="N8" s="17" t="s">
        <v>126</v>
      </c>
      <c r="O8" s="24" t="s">
        <v>10</v>
      </c>
      <c r="P8" s="24" t="s">
        <v>11</v>
      </c>
      <c r="Q8" s="17" t="s">
        <v>119</v>
      </c>
      <c r="R8" s="64" t="s">
        <v>140</v>
      </c>
      <c r="S8" s="24" t="s">
        <v>105</v>
      </c>
      <c r="T8" s="17" t="s">
        <v>106</v>
      </c>
      <c r="U8" s="32" t="s">
        <v>128</v>
      </c>
    </row>
    <row r="9" spans="1:23" x14ac:dyDescent="0.25">
      <c r="A9" s="75"/>
      <c r="B9" s="75"/>
      <c r="C9" s="18" t="s">
        <v>16</v>
      </c>
      <c r="D9" s="27">
        <f>+'PIVTBL PASTE'!B125</f>
        <v>474</v>
      </c>
      <c r="E9" s="27">
        <f>+'PIVTBL PASTE'!C125</f>
        <v>420</v>
      </c>
      <c r="F9" s="27">
        <f>+'PIVTBL PASTE'!D125</f>
        <v>420</v>
      </c>
      <c r="G9" s="27">
        <f>+'PIVTBL PASTE'!E125</f>
        <v>7750</v>
      </c>
      <c r="H9" s="27"/>
      <c r="I9" s="27"/>
      <c r="J9" s="19">
        <f>+'PIVTBL PASTE'!F125</f>
        <v>1463004.42</v>
      </c>
      <c r="K9" s="19"/>
      <c r="L9" s="19">
        <f>J9-I9-K9</f>
        <v>1463004.42</v>
      </c>
      <c r="M9" s="19">
        <f>+'PIVTBL PASTE'!G125</f>
        <v>94446.64</v>
      </c>
      <c r="N9" s="19">
        <f>+'PIVTBL PASTE'!H125</f>
        <v>15455</v>
      </c>
      <c r="O9" s="19">
        <f>+'PIVTBL PASTE'!I125</f>
        <v>82967.64</v>
      </c>
      <c r="P9" s="19">
        <f>+'PIVTBL PASTE'!J125</f>
        <v>1459028.42</v>
      </c>
      <c r="Q9" s="20">
        <f>(N9+O9)/M9*100</f>
        <v>104.20978448783356</v>
      </c>
      <c r="R9" s="19">
        <f>+M9-N9-O9</f>
        <v>-3976</v>
      </c>
      <c r="S9" s="19">
        <f>+M9*2</f>
        <v>188893.28</v>
      </c>
      <c r="T9" s="20">
        <f t="shared" si="0"/>
        <v>8.1818686191483359</v>
      </c>
      <c r="U9" s="19">
        <f>+S9-N9</f>
        <v>173438.28</v>
      </c>
      <c r="W9" s="30">
        <f>+M9-N9-O9</f>
        <v>-3976</v>
      </c>
    </row>
    <row r="10" spans="1:23" x14ac:dyDescent="0.25">
      <c r="A10" s="75"/>
      <c r="B10" s="75"/>
      <c r="C10" s="18" t="s">
        <v>100</v>
      </c>
      <c r="D10" s="27">
        <f>+'PIVTBL PASTE'!B126</f>
        <v>1390</v>
      </c>
      <c r="E10" s="27">
        <f>+'PIVTBL PASTE'!C126</f>
        <v>1224</v>
      </c>
      <c r="F10" s="27">
        <f>+'PIVTBL PASTE'!D126</f>
        <v>1223</v>
      </c>
      <c r="G10" s="27">
        <f>+'PIVTBL PASTE'!E126</f>
        <v>28132</v>
      </c>
      <c r="H10" s="27">
        <v>125</v>
      </c>
      <c r="I10" s="19">
        <v>118763.65</v>
      </c>
      <c r="J10" s="19">
        <f>+'PIVTBL PASTE'!F126</f>
        <v>694913.29</v>
      </c>
      <c r="K10" s="19">
        <v>30</v>
      </c>
      <c r="L10" s="19">
        <f>J10-I10-K10</f>
        <v>576119.64</v>
      </c>
      <c r="M10" s="19">
        <f>+'PIVTBL PASTE'!G126</f>
        <v>319052.89999999997</v>
      </c>
      <c r="N10" s="19">
        <f>+'PIVTBL PASTE'!H126</f>
        <v>144959</v>
      </c>
      <c r="O10" s="19">
        <f>+'PIVTBL PASTE'!I126</f>
        <v>277348.89999999997</v>
      </c>
      <c r="P10" s="19">
        <f>+'PIVTBL PASTE'!J126</f>
        <v>591658.29</v>
      </c>
      <c r="Q10" s="20">
        <f>(N10)/M10*100</f>
        <v>45.434158410721238</v>
      </c>
      <c r="R10" s="19">
        <f>+M10-N10</f>
        <v>174093.89999999997</v>
      </c>
      <c r="S10" s="19">
        <f>+L10*20%+M10</f>
        <v>434276.82799999998</v>
      </c>
      <c r="T10" s="20">
        <f t="shared" si="0"/>
        <v>33.379400109277761</v>
      </c>
      <c r="U10" s="19">
        <f>+S10-N10-O10</f>
        <v>11968.928000000014</v>
      </c>
      <c r="W10" s="30">
        <f>+M10-N10</f>
        <v>174093.89999999997</v>
      </c>
    </row>
    <row r="11" spans="1:23" x14ac:dyDescent="0.25">
      <c r="A11" s="75"/>
      <c r="B11" s="75"/>
      <c r="C11" s="18" t="s">
        <v>101</v>
      </c>
      <c r="D11" s="27">
        <f>+'PIVTBL PASTE'!B127</f>
        <v>76</v>
      </c>
      <c r="E11" s="27">
        <f>+'PIVTBL PASTE'!C127</f>
        <v>61</v>
      </c>
      <c r="F11" s="27">
        <f>+'PIVTBL PASTE'!D127</f>
        <v>61</v>
      </c>
      <c r="G11" s="27">
        <f>+'PIVTBL PASTE'!E127</f>
        <v>8839</v>
      </c>
      <c r="H11" s="27">
        <v>10</v>
      </c>
      <c r="I11" s="19">
        <v>9205.0600000000013</v>
      </c>
      <c r="J11" s="19">
        <f>+'PIVTBL PASTE'!F127</f>
        <v>57515.21</v>
      </c>
      <c r="K11" s="19"/>
      <c r="L11" s="19">
        <f>J11-I11-K11</f>
        <v>48310.149999999994</v>
      </c>
      <c r="M11" s="19">
        <f>+'PIVTBL PASTE'!G127</f>
        <v>116985.26</v>
      </c>
      <c r="N11" s="19">
        <f>+'PIVTBL PASTE'!H127</f>
        <v>146421</v>
      </c>
      <c r="O11" s="19">
        <f>+'PIVTBL PASTE'!I127</f>
        <v>829.26</v>
      </c>
      <c r="P11" s="19">
        <f>+'PIVTBL PASTE'!J127</f>
        <v>27250.21</v>
      </c>
      <c r="Q11" s="20">
        <f t="shared" ref="Q11:Q12" si="6">(N11+O11)/M11*100</f>
        <v>125.87078064364692</v>
      </c>
      <c r="R11" s="19">
        <f t="shared" ref="R11:R12" si="7">+M11-N11-O11</f>
        <v>-30265.000000000004</v>
      </c>
      <c r="S11" s="19">
        <f>+L11*20%+M11</f>
        <v>126647.29</v>
      </c>
      <c r="T11" s="20">
        <f t="shared" si="0"/>
        <v>115.61321209478703</v>
      </c>
      <c r="U11" s="19">
        <f t="shared" ref="U11:U12" si="8">+S11-N11-O11</f>
        <v>-20602.970000000005</v>
      </c>
      <c r="W11" s="30">
        <f t="shared" ref="W11:W12" si="9">+M11-N11</f>
        <v>-29435.740000000005</v>
      </c>
    </row>
    <row r="12" spans="1:23" x14ac:dyDescent="0.25">
      <c r="A12" s="75"/>
      <c r="B12" s="75"/>
      <c r="C12" s="18" t="s">
        <v>102</v>
      </c>
      <c r="D12" s="27">
        <f>+'PIVTBL PASTE'!B128</f>
        <v>16</v>
      </c>
      <c r="E12" s="27">
        <f>+'PIVTBL PASTE'!C128</f>
        <v>12</v>
      </c>
      <c r="F12" s="27">
        <f>+'PIVTBL PASTE'!D128</f>
        <v>12</v>
      </c>
      <c r="G12" s="27">
        <f>+'PIVTBL PASTE'!E128</f>
        <v>918</v>
      </c>
      <c r="H12" s="27">
        <v>2</v>
      </c>
      <c r="I12" s="19">
        <v>853.78000000000009</v>
      </c>
      <c r="J12" s="19">
        <f>+'PIVTBL PASTE'!F128</f>
        <v>8915.58</v>
      </c>
      <c r="K12" s="19"/>
      <c r="L12" s="19">
        <f>J12-I12-K12</f>
        <v>8061.8</v>
      </c>
      <c r="M12" s="19">
        <f>+'PIVTBL PASTE'!G128</f>
        <v>23657</v>
      </c>
      <c r="N12" s="19">
        <f>+'PIVTBL PASTE'!H128</f>
        <v>26077</v>
      </c>
      <c r="O12" s="19">
        <f>+'PIVTBL PASTE'!I128</f>
        <v>0</v>
      </c>
      <c r="P12" s="19">
        <f>+'PIVTBL PASTE'!J128</f>
        <v>6495.58</v>
      </c>
      <c r="Q12" s="20">
        <f t="shared" si="6"/>
        <v>110.22953037156023</v>
      </c>
      <c r="R12" s="19">
        <f t="shared" si="7"/>
        <v>-2420</v>
      </c>
      <c r="S12" s="19">
        <f>+L12*20%+M12</f>
        <v>25269.360000000001</v>
      </c>
      <c r="T12" s="20">
        <f t="shared" si="0"/>
        <v>103.19612368496867</v>
      </c>
      <c r="U12" s="19">
        <f t="shared" si="8"/>
        <v>-807.63999999999942</v>
      </c>
      <c r="W12" s="30">
        <f t="shared" si="9"/>
        <v>-2420</v>
      </c>
    </row>
    <row r="13" spans="1:23" s="16" customFormat="1" x14ac:dyDescent="0.25">
      <c r="A13" s="76" t="s">
        <v>103</v>
      </c>
      <c r="B13" s="76"/>
      <c r="C13" s="21"/>
      <c r="D13" s="26">
        <f t="shared" ref="D13:P13" si="10">SUM(D9:D12)</f>
        <v>1956</v>
      </c>
      <c r="E13" s="21">
        <f t="shared" si="10"/>
        <v>1717</v>
      </c>
      <c r="F13" s="21">
        <f t="shared" si="10"/>
        <v>1716</v>
      </c>
      <c r="G13" s="21">
        <f t="shared" si="10"/>
        <v>45639</v>
      </c>
      <c r="H13" s="31">
        <f t="shared" si="10"/>
        <v>137</v>
      </c>
      <c r="I13" s="22">
        <f t="shared" si="10"/>
        <v>128822.48999999999</v>
      </c>
      <c r="J13" s="22">
        <f t="shared" si="10"/>
        <v>2224348.5</v>
      </c>
      <c r="K13" s="22">
        <f t="shared" si="10"/>
        <v>30</v>
      </c>
      <c r="L13" s="22">
        <f t="shared" si="10"/>
        <v>2095496.01</v>
      </c>
      <c r="M13" s="22">
        <f t="shared" si="10"/>
        <v>554141.79999999993</v>
      </c>
      <c r="N13" s="22">
        <f t="shared" si="10"/>
        <v>332912</v>
      </c>
      <c r="O13" s="22">
        <f t="shared" si="10"/>
        <v>361145.8</v>
      </c>
      <c r="P13" s="22">
        <f t="shared" si="10"/>
        <v>2084432.5</v>
      </c>
      <c r="Q13" s="23">
        <f t="shared" ref="Q13" si="11">N13/M13*100</f>
        <v>60.077041652515661</v>
      </c>
      <c r="R13" s="22">
        <f t="shared" ref="R13" si="12">+M13-N13-O13</f>
        <v>-139916.00000000006</v>
      </c>
      <c r="S13" s="22">
        <f>SUM(S9:S12)</f>
        <v>775086.75800000003</v>
      </c>
      <c r="T13" s="23">
        <f t="shared" si="0"/>
        <v>42.951578847641727</v>
      </c>
      <c r="U13" s="33">
        <f>SUM(U9:U12)</f>
        <v>163996.598</v>
      </c>
    </row>
    <row r="14" spans="1:23" ht="22.5" x14ac:dyDescent="0.25">
      <c r="A14" s="75" t="s">
        <v>43</v>
      </c>
      <c r="B14" s="75" t="s">
        <v>44</v>
      </c>
      <c r="C14" s="17" t="s">
        <v>2</v>
      </c>
      <c r="D14" s="17" t="s">
        <v>118</v>
      </c>
      <c r="E14" s="17" t="s">
        <v>4</v>
      </c>
      <c r="F14" s="17" t="s">
        <v>5</v>
      </c>
      <c r="G14" s="17" t="s">
        <v>6</v>
      </c>
      <c r="H14" s="17" t="s">
        <v>125</v>
      </c>
      <c r="I14" s="17" t="s">
        <v>127</v>
      </c>
      <c r="J14" s="24" t="s">
        <v>7</v>
      </c>
      <c r="K14" s="34" t="s">
        <v>135</v>
      </c>
      <c r="L14" s="17" t="s">
        <v>137</v>
      </c>
      <c r="M14" s="24" t="s">
        <v>8</v>
      </c>
      <c r="N14" s="17" t="s">
        <v>126</v>
      </c>
      <c r="O14" s="24" t="s">
        <v>10</v>
      </c>
      <c r="P14" s="24" t="s">
        <v>11</v>
      </c>
      <c r="Q14" s="17" t="s">
        <v>119</v>
      </c>
      <c r="R14" s="64" t="s">
        <v>140</v>
      </c>
      <c r="S14" s="24" t="s">
        <v>105</v>
      </c>
      <c r="T14" s="17" t="s">
        <v>106</v>
      </c>
      <c r="U14" s="32" t="s">
        <v>128</v>
      </c>
    </row>
    <row r="15" spans="1:23" x14ac:dyDescent="0.25">
      <c r="A15" s="75"/>
      <c r="B15" s="75"/>
      <c r="C15" s="18" t="s">
        <v>16</v>
      </c>
      <c r="D15" s="27">
        <f>+'PIVTBL PASTE'!B150</f>
        <v>588</v>
      </c>
      <c r="E15" s="27">
        <f>+'PIVTBL PASTE'!C150</f>
        <v>461</v>
      </c>
      <c r="F15" s="27">
        <f>+'PIVTBL PASTE'!D150</f>
        <v>461</v>
      </c>
      <c r="G15" s="27">
        <f>+'PIVTBL PASTE'!E150</f>
        <v>14266</v>
      </c>
      <c r="H15" s="27"/>
      <c r="I15" s="27"/>
      <c r="J15" s="19">
        <f>+'PIVTBL PASTE'!F150</f>
        <v>6340730.9299999997</v>
      </c>
      <c r="K15" s="19"/>
      <c r="L15" s="19">
        <f>J15-I15-K15</f>
        <v>6340730.9299999997</v>
      </c>
      <c r="M15" s="19">
        <f>+'PIVTBL PASTE'!G150</f>
        <v>171208.05</v>
      </c>
      <c r="N15" s="19">
        <f>+'PIVTBL PASTE'!H150</f>
        <v>49320</v>
      </c>
      <c r="O15" s="19">
        <f>+'PIVTBL PASTE'!I150</f>
        <v>123371.04999999999</v>
      </c>
      <c r="P15" s="19">
        <f>+'PIVTBL PASTE'!J150</f>
        <v>6339247.9299999997</v>
      </c>
      <c r="Q15" s="20">
        <f>(N15+O15)/M15*100</f>
        <v>100.86619758825593</v>
      </c>
      <c r="R15" s="19">
        <f>+M15-N15-O15</f>
        <v>-1483</v>
      </c>
      <c r="S15" s="19">
        <f>+M15*2</f>
        <v>342416.1</v>
      </c>
      <c r="T15" s="20">
        <f t="shared" si="0"/>
        <v>14.403528338766783</v>
      </c>
      <c r="U15" s="19">
        <f>+S15-N15</f>
        <v>293096.09999999998</v>
      </c>
      <c r="W15" s="30">
        <f>+M15-N15-O15</f>
        <v>-1483</v>
      </c>
    </row>
    <row r="16" spans="1:23" x14ac:dyDescent="0.25">
      <c r="A16" s="75"/>
      <c r="B16" s="75"/>
      <c r="C16" s="18" t="s">
        <v>100</v>
      </c>
      <c r="D16" s="27">
        <f>+'PIVTBL PASTE'!B151</f>
        <v>1600</v>
      </c>
      <c r="E16" s="27">
        <f>+'PIVTBL PASTE'!C151</f>
        <v>1370</v>
      </c>
      <c r="F16" s="27">
        <f>+'PIVTBL PASTE'!D151</f>
        <v>1370</v>
      </c>
      <c r="G16" s="27">
        <f>+'PIVTBL PASTE'!E151</f>
        <v>49425</v>
      </c>
      <c r="H16" s="27">
        <v>153</v>
      </c>
      <c r="I16" s="19">
        <v>197843</v>
      </c>
      <c r="J16" s="19">
        <f>+'PIVTBL PASTE'!F151</f>
        <v>1433094.18</v>
      </c>
      <c r="K16" s="19">
        <v>44621</v>
      </c>
      <c r="L16" s="19">
        <f>J16-I16-K16</f>
        <v>1190630.18</v>
      </c>
      <c r="M16" s="19">
        <f>+'PIVTBL PASTE'!G151</f>
        <v>497657.69</v>
      </c>
      <c r="N16" s="19">
        <f>+'PIVTBL PASTE'!H151</f>
        <v>202924</v>
      </c>
      <c r="O16" s="19">
        <f>+'PIVTBL PASTE'!I151</f>
        <v>363310.69</v>
      </c>
      <c r="P16" s="19">
        <f>+'PIVTBL PASTE'!J151</f>
        <v>1364517.18</v>
      </c>
      <c r="Q16" s="20">
        <f>(N16)/M16*100</f>
        <v>40.775819218226083</v>
      </c>
      <c r="R16" s="19">
        <f>+M16-N16</f>
        <v>294733.69</v>
      </c>
      <c r="S16" s="19">
        <f>+L16*20%+M16</f>
        <v>735783.72600000002</v>
      </c>
      <c r="T16" s="20">
        <f t="shared" si="0"/>
        <v>27.579299844421946</v>
      </c>
      <c r="U16" s="19">
        <f>+S16-N16-O16</f>
        <v>169549.03600000002</v>
      </c>
      <c r="W16" s="30">
        <f>+M16-N16</f>
        <v>294733.69</v>
      </c>
    </row>
    <row r="17" spans="1:23" x14ac:dyDescent="0.25">
      <c r="A17" s="75"/>
      <c r="B17" s="75"/>
      <c r="C17" s="18" t="s">
        <v>101</v>
      </c>
      <c r="D17" s="27">
        <f>+'PIVTBL PASTE'!B152</f>
        <v>173</v>
      </c>
      <c r="E17" s="27">
        <f>+'PIVTBL PASTE'!C152</f>
        <v>158</v>
      </c>
      <c r="F17" s="27">
        <f>+'PIVTBL PASTE'!D152</f>
        <v>158</v>
      </c>
      <c r="G17" s="27">
        <f>+'PIVTBL PASTE'!E152</f>
        <v>17884</v>
      </c>
      <c r="H17" s="27">
        <v>9</v>
      </c>
      <c r="I17" s="19">
        <v>21084.799999999999</v>
      </c>
      <c r="J17" s="19">
        <f>+'PIVTBL PASTE'!F152</f>
        <v>165521.96</v>
      </c>
      <c r="K17" s="19"/>
      <c r="L17" s="19">
        <f>J17-I17-K17</f>
        <v>144437.16</v>
      </c>
      <c r="M17" s="19">
        <f>+'PIVTBL PASTE'!G152</f>
        <v>231798</v>
      </c>
      <c r="N17" s="19">
        <f>+'PIVTBL PASTE'!H152</f>
        <v>239113</v>
      </c>
      <c r="O17" s="19">
        <f>+'PIVTBL PASTE'!I152</f>
        <v>0</v>
      </c>
      <c r="P17" s="19">
        <f>+'PIVTBL PASTE'!J152</f>
        <v>158206.96</v>
      </c>
      <c r="Q17" s="20">
        <f t="shared" ref="Q17:Q18" si="13">(N17+O17)/M17*100</f>
        <v>103.15576493326087</v>
      </c>
      <c r="R17" s="19">
        <f t="shared" ref="R17:R18" si="14">+M17-N17-O17</f>
        <v>-7315</v>
      </c>
      <c r="S17" s="19">
        <f>+L17*20%+M17</f>
        <v>260685.432</v>
      </c>
      <c r="T17" s="20">
        <f t="shared" si="0"/>
        <v>91.724726681312973</v>
      </c>
      <c r="U17" s="19">
        <f t="shared" ref="U17:U18" si="15">+S17-N17-O17</f>
        <v>21572.432000000001</v>
      </c>
      <c r="W17" s="30">
        <f t="shared" ref="W17:W18" si="16">+M17-N17</f>
        <v>-7315</v>
      </c>
    </row>
    <row r="18" spans="1:23" x14ac:dyDescent="0.25">
      <c r="A18" s="75"/>
      <c r="B18" s="75"/>
      <c r="C18" s="18" t="s">
        <v>102</v>
      </c>
      <c r="D18" s="27">
        <f>+'PIVTBL PASTE'!B153</f>
        <v>41</v>
      </c>
      <c r="E18" s="27">
        <f>+'PIVTBL PASTE'!C153</f>
        <v>28</v>
      </c>
      <c r="F18" s="27">
        <f>+'PIVTBL PASTE'!D153</f>
        <v>27</v>
      </c>
      <c r="G18" s="27">
        <f>+'PIVTBL PASTE'!E153</f>
        <v>6785</v>
      </c>
      <c r="H18" s="27">
        <v>7</v>
      </c>
      <c r="I18" s="19">
        <v>49105.520000000004</v>
      </c>
      <c r="J18" s="19">
        <f>+'PIVTBL PASTE'!F153</f>
        <v>45267.35</v>
      </c>
      <c r="K18" s="19"/>
      <c r="L18" s="19">
        <f>J18-I18-K18</f>
        <v>-3838.1700000000055</v>
      </c>
      <c r="M18" s="19">
        <f>+'PIVTBL PASTE'!G153</f>
        <v>90817</v>
      </c>
      <c r="N18" s="19">
        <f>+'PIVTBL PASTE'!H153</f>
        <v>98794</v>
      </c>
      <c r="O18" s="19">
        <f>+'PIVTBL PASTE'!I153</f>
        <v>0</v>
      </c>
      <c r="P18" s="19">
        <f>+'PIVTBL PASTE'!J153</f>
        <v>37290.35</v>
      </c>
      <c r="Q18" s="20">
        <f t="shared" si="13"/>
        <v>108.78359778455575</v>
      </c>
      <c r="R18" s="19">
        <f t="shared" si="14"/>
        <v>-7977</v>
      </c>
      <c r="S18" s="19">
        <f>+L18*20%+M18</f>
        <v>90049.365999999995</v>
      </c>
      <c r="T18" s="20">
        <f t="shared" si="0"/>
        <v>109.71093344510609</v>
      </c>
      <c r="U18" s="19">
        <f t="shared" si="15"/>
        <v>-8744.6340000000055</v>
      </c>
      <c r="W18" s="30">
        <f t="shared" si="16"/>
        <v>-7977</v>
      </c>
    </row>
    <row r="19" spans="1:23" s="15" customFormat="1" x14ac:dyDescent="0.25">
      <c r="A19" s="76" t="s">
        <v>103</v>
      </c>
      <c r="B19" s="76"/>
      <c r="C19" s="21"/>
      <c r="D19" s="26">
        <f t="shared" ref="D19:P19" si="17">SUM(D15:D18)</f>
        <v>2402</v>
      </c>
      <c r="E19" s="21">
        <f t="shared" si="17"/>
        <v>2017</v>
      </c>
      <c r="F19" s="21">
        <f t="shared" si="17"/>
        <v>2016</v>
      </c>
      <c r="G19" s="21">
        <f t="shared" si="17"/>
        <v>88360</v>
      </c>
      <c r="H19" s="31">
        <f t="shared" si="17"/>
        <v>169</v>
      </c>
      <c r="I19" s="22">
        <f t="shared" si="17"/>
        <v>268033.32</v>
      </c>
      <c r="J19" s="22">
        <f t="shared" si="17"/>
        <v>7984614.419999999</v>
      </c>
      <c r="K19" s="22">
        <f t="shared" si="17"/>
        <v>44621</v>
      </c>
      <c r="L19" s="22">
        <f t="shared" si="17"/>
        <v>7671960.0999999996</v>
      </c>
      <c r="M19" s="22">
        <f t="shared" si="17"/>
        <v>991480.74</v>
      </c>
      <c r="N19" s="22">
        <f t="shared" si="17"/>
        <v>590151</v>
      </c>
      <c r="O19" s="22">
        <f t="shared" si="17"/>
        <v>486681.74</v>
      </c>
      <c r="P19" s="22">
        <f t="shared" si="17"/>
        <v>7899262.419999999</v>
      </c>
      <c r="Q19" s="23">
        <f t="shared" ref="Q19" si="18">N19/M19*100</f>
        <v>59.522184969523465</v>
      </c>
      <c r="R19" s="22">
        <f t="shared" ref="R19" si="19">+M19-N19-O19</f>
        <v>-85352</v>
      </c>
      <c r="S19" s="22">
        <f>SUM(S15:S18)</f>
        <v>1428934.6239999998</v>
      </c>
      <c r="T19" s="23">
        <f t="shared" si="0"/>
        <v>41.30007000236283</v>
      </c>
      <c r="U19" s="33">
        <f>SUM(U15:U18)</f>
        <v>475472.93399999995</v>
      </c>
    </row>
    <row r="20" spans="1:23" ht="22.5" x14ac:dyDescent="0.25">
      <c r="A20" s="75" t="s">
        <v>45</v>
      </c>
      <c r="B20" s="75" t="s">
        <v>46</v>
      </c>
      <c r="C20" s="17" t="s">
        <v>2</v>
      </c>
      <c r="D20" s="17" t="s">
        <v>118</v>
      </c>
      <c r="E20" s="17" t="s">
        <v>4</v>
      </c>
      <c r="F20" s="17" t="s">
        <v>5</v>
      </c>
      <c r="G20" s="17" t="s">
        <v>6</v>
      </c>
      <c r="H20" s="17" t="s">
        <v>125</v>
      </c>
      <c r="I20" s="17" t="s">
        <v>127</v>
      </c>
      <c r="J20" s="24" t="s">
        <v>7</v>
      </c>
      <c r="K20" s="34" t="s">
        <v>135</v>
      </c>
      <c r="L20" s="17" t="s">
        <v>137</v>
      </c>
      <c r="M20" s="24" t="s">
        <v>8</v>
      </c>
      <c r="N20" s="17" t="s">
        <v>126</v>
      </c>
      <c r="O20" s="24" t="s">
        <v>10</v>
      </c>
      <c r="P20" s="24" t="s">
        <v>11</v>
      </c>
      <c r="Q20" s="17" t="s">
        <v>119</v>
      </c>
      <c r="R20" s="64" t="s">
        <v>140</v>
      </c>
      <c r="S20" s="24" t="s">
        <v>105</v>
      </c>
      <c r="T20" s="17" t="s">
        <v>106</v>
      </c>
      <c r="U20" s="32" t="s">
        <v>128</v>
      </c>
    </row>
    <row r="21" spans="1:23" x14ac:dyDescent="0.25">
      <c r="A21" s="75"/>
      <c r="B21" s="75"/>
      <c r="C21" s="18" t="s">
        <v>16</v>
      </c>
      <c r="D21" s="27">
        <f>+'PIVTBL PASTE'!B18</f>
        <v>733</v>
      </c>
      <c r="E21" s="27">
        <f>+'PIVTBL PASTE'!C18</f>
        <v>622</v>
      </c>
      <c r="F21" s="27">
        <f>+'PIVTBL PASTE'!D18</f>
        <v>622</v>
      </c>
      <c r="G21" s="27">
        <f>+'PIVTBL PASTE'!E18</f>
        <v>11893</v>
      </c>
      <c r="H21" s="27"/>
      <c r="I21" s="27"/>
      <c r="J21" s="19">
        <f>+'PIVTBL PASTE'!F18</f>
        <v>3724975.3</v>
      </c>
      <c r="K21" s="19"/>
      <c r="L21" s="19">
        <f>J21-I21-K21</f>
        <v>3724975.3</v>
      </c>
      <c r="M21" s="19">
        <f>+'PIVTBL PASTE'!G18</f>
        <v>152528.95000000001</v>
      </c>
      <c r="N21" s="19">
        <f>+'PIVTBL PASTE'!H18</f>
        <v>16781</v>
      </c>
      <c r="O21" s="19">
        <f>+'PIVTBL PASTE'!I18</f>
        <v>125409.95</v>
      </c>
      <c r="P21" s="19">
        <f>+'PIVTBL PASTE'!J18</f>
        <v>3735313.3</v>
      </c>
      <c r="Q21" s="20">
        <f>(N21+O21)/M21*100</f>
        <v>93.222270264103955</v>
      </c>
      <c r="R21" s="19">
        <f>+M21-N21-O21</f>
        <v>10338.000000000015</v>
      </c>
      <c r="S21" s="19">
        <f>+M21*2</f>
        <v>305057.90000000002</v>
      </c>
      <c r="T21" s="20">
        <f t="shared" si="0"/>
        <v>5.5009229395468857</v>
      </c>
      <c r="U21" s="19">
        <f>+S21-N21</f>
        <v>288276.90000000002</v>
      </c>
      <c r="W21" s="30">
        <f>+M21-N21-O21</f>
        <v>10338.000000000015</v>
      </c>
    </row>
    <row r="22" spans="1:23" x14ac:dyDescent="0.25">
      <c r="A22" s="75"/>
      <c r="B22" s="75"/>
      <c r="C22" s="18" t="s">
        <v>100</v>
      </c>
      <c r="D22" s="27">
        <f>+'PIVTBL PASTE'!B19</f>
        <v>1213</v>
      </c>
      <c r="E22" s="27">
        <f>+'PIVTBL PASTE'!C19</f>
        <v>1095</v>
      </c>
      <c r="F22" s="27">
        <f>+'PIVTBL PASTE'!D19</f>
        <v>1094</v>
      </c>
      <c r="G22" s="27">
        <f>+'PIVTBL PASTE'!E19</f>
        <v>21005</v>
      </c>
      <c r="H22" s="27">
        <v>85</v>
      </c>
      <c r="I22" s="19">
        <v>59977.809999999983</v>
      </c>
      <c r="J22" s="19">
        <f>+'PIVTBL PASTE'!F19</f>
        <v>834688.51</v>
      </c>
      <c r="K22" s="19">
        <v>1236</v>
      </c>
      <c r="L22" s="19">
        <f>J22-I22-K22</f>
        <v>773474.70000000007</v>
      </c>
      <c r="M22" s="19">
        <f>+'PIVTBL PASTE'!G19</f>
        <v>261686.05</v>
      </c>
      <c r="N22" s="19">
        <f>+'PIVTBL PASTE'!H19</f>
        <v>144737</v>
      </c>
      <c r="O22" s="19">
        <f>+'PIVTBL PASTE'!I19</f>
        <v>199932.05</v>
      </c>
      <c r="P22" s="19">
        <f>+'PIVTBL PASTE'!J19</f>
        <v>751705.51</v>
      </c>
      <c r="Q22" s="20">
        <f>(N22)/M22*100</f>
        <v>55.309406061194323</v>
      </c>
      <c r="R22" s="19">
        <f>+M22-N22</f>
        <v>116949.04999999999</v>
      </c>
      <c r="S22" s="19">
        <f>+L22*20%+M22</f>
        <v>416380.99</v>
      </c>
      <c r="T22" s="20">
        <f t="shared" si="0"/>
        <v>34.760712778938348</v>
      </c>
      <c r="U22" s="19">
        <f>+S22-N22-O22</f>
        <v>71711.94</v>
      </c>
      <c r="W22" s="30">
        <f>+M22-N22</f>
        <v>116949.04999999999</v>
      </c>
    </row>
    <row r="23" spans="1:23" x14ac:dyDescent="0.25">
      <c r="A23" s="75"/>
      <c r="B23" s="75"/>
      <c r="C23" s="18" t="s">
        <v>101</v>
      </c>
      <c r="D23" s="27">
        <f>+'PIVTBL PASTE'!B20</f>
        <v>96</v>
      </c>
      <c r="E23" s="27">
        <f>+'PIVTBL PASTE'!C20</f>
        <v>79</v>
      </c>
      <c r="F23" s="27">
        <f>+'PIVTBL PASTE'!D20</f>
        <v>79</v>
      </c>
      <c r="G23" s="27">
        <f>+'PIVTBL PASTE'!E20</f>
        <v>8901</v>
      </c>
      <c r="H23" s="27">
        <v>11</v>
      </c>
      <c r="I23" s="19">
        <v>30086.32</v>
      </c>
      <c r="J23" s="19">
        <f>+'PIVTBL PASTE'!F20</f>
        <v>50598.1</v>
      </c>
      <c r="K23" s="19"/>
      <c r="L23" s="19">
        <f>J23-I23-K23</f>
        <v>20511.78</v>
      </c>
      <c r="M23" s="19">
        <f>+'PIVTBL PASTE'!G20</f>
        <v>111342</v>
      </c>
      <c r="N23" s="19">
        <f>+'PIVTBL PASTE'!H20</f>
        <v>111675</v>
      </c>
      <c r="O23" s="19">
        <f>+'PIVTBL PASTE'!I20</f>
        <v>0</v>
      </c>
      <c r="P23" s="19">
        <f>+'PIVTBL PASTE'!J20</f>
        <v>50265.1</v>
      </c>
      <c r="Q23" s="20">
        <f t="shared" ref="Q23:Q24" si="20">(N23+O23)/M23*100</f>
        <v>100.29907851484614</v>
      </c>
      <c r="R23" s="19">
        <f t="shared" ref="R23:R24" si="21">+M23-N23-O23</f>
        <v>-333</v>
      </c>
      <c r="S23" s="19">
        <f>+L23*20%+M23</f>
        <v>115444.356</v>
      </c>
      <c r="T23" s="20">
        <f t="shared" si="0"/>
        <v>96.734915304131448</v>
      </c>
      <c r="U23" s="19">
        <f t="shared" ref="U23:U24" si="22">+S23-N23-O23</f>
        <v>3769.3559999999998</v>
      </c>
      <c r="W23" s="30">
        <f t="shared" ref="W23:W24" si="23">+M23-N23</f>
        <v>-333</v>
      </c>
    </row>
    <row r="24" spans="1:23" x14ac:dyDescent="0.25">
      <c r="A24" s="75"/>
      <c r="B24" s="75"/>
      <c r="C24" s="18" t="s">
        <v>102</v>
      </c>
      <c r="D24" s="27">
        <f>+'PIVTBL PASTE'!B21</f>
        <v>17</v>
      </c>
      <c r="E24" s="27">
        <f>+'PIVTBL PASTE'!C21</f>
        <v>10</v>
      </c>
      <c r="F24" s="27">
        <f>+'PIVTBL PASTE'!D21</f>
        <v>10</v>
      </c>
      <c r="G24" s="27">
        <f>+'PIVTBL PASTE'!E21</f>
        <v>1319</v>
      </c>
      <c r="H24" s="27">
        <v>5</v>
      </c>
      <c r="I24" s="19">
        <v>31490.18</v>
      </c>
      <c r="J24" s="19">
        <f>+'PIVTBL PASTE'!F21</f>
        <v>24575.739999999998</v>
      </c>
      <c r="K24" s="19">
        <v>200</v>
      </c>
      <c r="L24" s="19">
        <f>J24-I24-K24</f>
        <v>-7114.4400000000023</v>
      </c>
      <c r="M24" s="19">
        <f>+'PIVTBL PASTE'!G21</f>
        <v>19058</v>
      </c>
      <c r="N24" s="19">
        <f>+'PIVTBL PASTE'!H21</f>
        <v>20690</v>
      </c>
      <c r="O24" s="19">
        <f>+'PIVTBL PASTE'!I21</f>
        <v>0</v>
      </c>
      <c r="P24" s="19">
        <f>+'PIVTBL PASTE'!J21</f>
        <v>22943.739999999998</v>
      </c>
      <c r="Q24" s="20">
        <f t="shared" si="20"/>
        <v>108.56333298352399</v>
      </c>
      <c r="R24" s="19">
        <f t="shared" si="21"/>
        <v>-1632</v>
      </c>
      <c r="S24" s="19">
        <f>+L24*20%+M24</f>
        <v>17635.112000000001</v>
      </c>
      <c r="T24" s="20">
        <f t="shared" si="0"/>
        <v>117.32275927706044</v>
      </c>
      <c r="U24" s="19">
        <f t="shared" si="22"/>
        <v>-3054.887999999999</v>
      </c>
      <c r="W24" s="30">
        <f t="shared" si="23"/>
        <v>-1632</v>
      </c>
    </row>
    <row r="25" spans="1:23" s="15" customFormat="1" x14ac:dyDescent="0.25">
      <c r="A25" s="76" t="s">
        <v>103</v>
      </c>
      <c r="B25" s="76"/>
      <c r="C25" s="21"/>
      <c r="D25" s="26">
        <f t="shared" ref="D25:P25" si="24">SUM(D21:D24)</f>
        <v>2059</v>
      </c>
      <c r="E25" s="21">
        <f t="shared" si="24"/>
        <v>1806</v>
      </c>
      <c r="F25" s="21">
        <f t="shared" si="24"/>
        <v>1805</v>
      </c>
      <c r="G25" s="21">
        <f t="shared" si="24"/>
        <v>43118</v>
      </c>
      <c r="H25" s="31">
        <f t="shared" si="24"/>
        <v>101</v>
      </c>
      <c r="I25" s="22">
        <f t="shared" si="24"/>
        <v>121554.30999999997</v>
      </c>
      <c r="J25" s="22">
        <f t="shared" si="24"/>
        <v>4634837.6499999994</v>
      </c>
      <c r="K25" s="22">
        <f t="shared" si="24"/>
        <v>1436</v>
      </c>
      <c r="L25" s="22">
        <f t="shared" si="24"/>
        <v>4511847.34</v>
      </c>
      <c r="M25" s="22">
        <f t="shared" si="24"/>
        <v>544615</v>
      </c>
      <c r="N25" s="22">
        <f t="shared" si="24"/>
        <v>293883</v>
      </c>
      <c r="O25" s="22">
        <f t="shared" si="24"/>
        <v>325342</v>
      </c>
      <c r="P25" s="22">
        <f t="shared" si="24"/>
        <v>4560227.6499999994</v>
      </c>
      <c r="Q25" s="23">
        <f t="shared" ref="Q25" si="25">N25/M25*100</f>
        <v>53.961605905088916</v>
      </c>
      <c r="R25" s="22">
        <f t="shared" ref="R25" si="26">+M25-N25-O25</f>
        <v>-74610</v>
      </c>
      <c r="S25" s="22">
        <f>SUM(S21:S24)</f>
        <v>854518.35800000001</v>
      </c>
      <c r="T25" s="23">
        <f>+N25/S25*100</f>
        <v>34.391654345242287</v>
      </c>
      <c r="U25" s="33">
        <f>SUM(U21:U24)</f>
        <v>360703.30800000002</v>
      </c>
    </row>
    <row r="26" spans="1:23" ht="22.5" x14ac:dyDescent="0.25">
      <c r="A26" s="75" t="s">
        <v>47</v>
      </c>
      <c r="B26" s="75" t="s">
        <v>48</v>
      </c>
      <c r="C26" s="17" t="s">
        <v>2</v>
      </c>
      <c r="D26" s="17" t="s">
        <v>118</v>
      </c>
      <c r="E26" s="17" t="s">
        <v>4</v>
      </c>
      <c r="F26" s="17" t="s">
        <v>5</v>
      </c>
      <c r="G26" s="17" t="s">
        <v>6</v>
      </c>
      <c r="H26" s="17" t="s">
        <v>125</v>
      </c>
      <c r="I26" s="17" t="s">
        <v>127</v>
      </c>
      <c r="J26" s="24" t="s">
        <v>7</v>
      </c>
      <c r="K26" s="34" t="s">
        <v>135</v>
      </c>
      <c r="L26" s="17" t="s">
        <v>137</v>
      </c>
      <c r="M26" s="24" t="s">
        <v>8</v>
      </c>
      <c r="N26" s="17" t="s">
        <v>126</v>
      </c>
      <c r="O26" s="24" t="s">
        <v>10</v>
      </c>
      <c r="P26" s="24" t="s">
        <v>11</v>
      </c>
      <c r="Q26" s="17" t="s">
        <v>119</v>
      </c>
      <c r="R26" s="64" t="s">
        <v>140</v>
      </c>
      <c r="S26" s="24" t="s">
        <v>105</v>
      </c>
      <c r="T26" s="17" t="s">
        <v>106</v>
      </c>
      <c r="U26" s="32" t="s">
        <v>128</v>
      </c>
    </row>
    <row r="27" spans="1:23" x14ac:dyDescent="0.25">
      <c r="A27" s="75"/>
      <c r="B27" s="75"/>
      <c r="C27" s="18" t="s">
        <v>16</v>
      </c>
      <c r="D27" s="27">
        <f>+'PIVTBL PASTE'!B75</f>
        <v>565</v>
      </c>
      <c r="E27" s="27">
        <f>+'PIVTBL PASTE'!C75</f>
        <v>457</v>
      </c>
      <c r="F27" s="27">
        <f>+'PIVTBL PASTE'!D75</f>
        <v>457</v>
      </c>
      <c r="G27" s="27">
        <f>+'PIVTBL PASTE'!E75</f>
        <v>7901</v>
      </c>
      <c r="H27" s="27"/>
      <c r="I27" s="27"/>
      <c r="J27" s="19">
        <f>+'PIVTBL PASTE'!F75</f>
        <v>1912417.3900000001</v>
      </c>
      <c r="K27" s="19"/>
      <c r="L27" s="19">
        <f>J27-I27-K27</f>
        <v>1912417.3900000001</v>
      </c>
      <c r="M27" s="19">
        <f>+'PIVTBL PASTE'!G75</f>
        <v>103485.6</v>
      </c>
      <c r="N27" s="19">
        <f>+'PIVTBL PASTE'!H75</f>
        <v>9835</v>
      </c>
      <c r="O27" s="19">
        <f>+'PIVTBL PASTE'!I75</f>
        <v>89072.6</v>
      </c>
      <c r="P27" s="19">
        <f>+'PIVTBL PASTE'!J75</f>
        <v>1916995.3900000001</v>
      </c>
      <c r="Q27" s="20">
        <f>(N27+O27)/M27*100</f>
        <v>95.57619610844408</v>
      </c>
      <c r="R27" s="19">
        <f>+M27-N27-O27</f>
        <v>4578</v>
      </c>
      <c r="S27" s="19">
        <f>+M27*2</f>
        <v>206971.2</v>
      </c>
      <c r="T27" s="20">
        <f t="shared" si="0"/>
        <v>4.7518688590489884</v>
      </c>
      <c r="U27" s="19">
        <f>+S27-N27</f>
        <v>197136.2</v>
      </c>
      <c r="W27" s="30">
        <f>+M27-N27-O27</f>
        <v>4578</v>
      </c>
    </row>
    <row r="28" spans="1:23" x14ac:dyDescent="0.25">
      <c r="A28" s="75"/>
      <c r="B28" s="75"/>
      <c r="C28" s="18" t="s">
        <v>100</v>
      </c>
      <c r="D28" s="27">
        <f>+'PIVTBL PASTE'!B76</f>
        <v>1123</v>
      </c>
      <c r="E28" s="27">
        <f>+'PIVTBL PASTE'!C76</f>
        <v>995</v>
      </c>
      <c r="F28" s="27">
        <f>+'PIVTBL PASTE'!D76</f>
        <v>993</v>
      </c>
      <c r="G28" s="27">
        <f>+'PIVTBL PASTE'!E76</f>
        <v>18082</v>
      </c>
      <c r="H28" s="27">
        <v>93</v>
      </c>
      <c r="I28" s="27">
        <v>83840</v>
      </c>
      <c r="J28" s="19">
        <f>+'PIVTBL PASTE'!F76</f>
        <v>671612.57</v>
      </c>
      <c r="K28" s="19"/>
      <c r="L28" s="19">
        <f>J28-I28-K28</f>
        <v>587772.56999999995</v>
      </c>
      <c r="M28" s="19">
        <f>+'PIVTBL PASTE'!G76</f>
        <v>231108.29</v>
      </c>
      <c r="N28" s="19">
        <f>+'PIVTBL PASTE'!H76</f>
        <v>116221</v>
      </c>
      <c r="O28" s="19">
        <f>+'PIVTBL PASTE'!I76</f>
        <v>186866.29</v>
      </c>
      <c r="P28" s="19">
        <f>+'PIVTBL PASTE'!J76</f>
        <v>599633.56999999995</v>
      </c>
      <c r="Q28" s="20">
        <f>(N28)/M28*100</f>
        <v>50.288546551056214</v>
      </c>
      <c r="R28" s="19">
        <f>+M28-N28</f>
        <v>114887.29000000001</v>
      </c>
      <c r="S28" s="19">
        <f>+L28*20%+M28</f>
        <v>348662.804</v>
      </c>
      <c r="T28" s="20">
        <f t="shared" si="0"/>
        <v>33.333352071590639</v>
      </c>
      <c r="U28" s="19">
        <f>+S28-N28-O28</f>
        <v>45575.513999999996</v>
      </c>
      <c r="W28" s="30">
        <f>+M28-N28</f>
        <v>114887.29000000001</v>
      </c>
    </row>
    <row r="29" spans="1:23" x14ac:dyDescent="0.25">
      <c r="A29" s="75"/>
      <c r="B29" s="75"/>
      <c r="C29" s="18" t="s">
        <v>101</v>
      </c>
      <c r="D29" s="27">
        <f>+'PIVTBL PASTE'!B77</f>
        <v>33</v>
      </c>
      <c r="E29" s="27">
        <f>+'PIVTBL PASTE'!C77</f>
        <v>26</v>
      </c>
      <c r="F29" s="27">
        <f>+'PIVTBL PASTE'!D77</f>
        <v>26</v>
      </c>
      <c r="G29" s="27">
        <f>+'PIVTBL PASTE'!E77</f>
        <v>2936</v>
      </c>
      <c r="H29" s="27">
        <v>4</v>
      </c>
      <c r="I29" s="27">
        <v>9513</v>
      </c>
      <c r="J29" s="19">
        <f>+'PIVTBL PASTE'!F77</f>
        <v>14301.8</v>
      </c>
      <c r="K29" s="19"/>
      <c r="L29" s="19">
        <f>J29-I29-K29</f>
        <v>4788.7999999999993</v>
      </c>
      <c r="M29" s="19">
        <f>+'PIVTBL PASTE'!G77</f>
        <v>39654</v>
      </c>
      <c r="N29" s="19">
        <f>+'PIVTBL PASTE'!H77</f>
        <v>40591</v>
      </c>
      <c r="O29" s="19">
        <f>+'PIVTBL PASTE'!I77</f>
        <v>0</v>
      </c>
      <c r="P29" s="19">
        <f>+'PIVTBL PASTE'!J77</f>
        <v>13364.8</v>
      </c>
      <c r="Q29" s="20">
        <f t="shared" ref="Q29:Q30" si="27">(N29+O29)/M29*100</f>
        <v>102.36293942603521</v>
      </c>
      <c r="R29" s="19">
        <f t="shared" ref="R29:R30" si="28">+M29-N29-O29</f>
        <v>-937</v>
      </c>
      <c r="S29" s="19">
        <f>+L29*20%+M29</f>
        <v>40611.760000000002</v>
      </c>
      <c r="T29" s="20">
        <f t="shared" si="0"/>
        <v>99.948881801724426</v>
      </c>
      <c r="U29" s="19">
        <f t="shared" ref="U29:U30" si="29">+S29-N29-O29</f>
        <v>20.760000000002037</v>
      </c>
      <c r="W29" s="30">
        <f t="shared" ref="W29:W30" si="30">+M29-N29</f>
        <v>-937</v>
      </c>
    </row>
    <row r="30" spans="1:23" x14ac:dyDescent="0.25">
      <c r="A30" s="75"/>
      <c r="B30" s="75"/>
      <c r="C30" s="18" t="s">
        <v>102</v>
      </c>
      <c r="D30" s="27">
        <f>+'PIVTBL PASTE'!B78</f>
        <v>6</v>
      </c>
      <c r="E30" s="27">
        <f>+'PIVTBL PASTE'!C78</f>
        <v>4</v>
      </c>
      <c r="F30" s="27">
        <f>+'PIVTBL PASTE'!D78</f>
        <v>4</v>
      </c>
      <c r="G30" s="27">
        <f>+'PIVTBL PASTE'!E78</f>
        <v>1708</v>
      </c>
      <c r="H30" s="27">
        <v>2</v>
      </c>
      <c r="I30" s="27">
        <v>6960</v>
      </c>
      <c r="J30" s="19">
        <f>+'PIVTBL PASTE'!F78</f>
        <v>6139.72</v>
      </c>
      <c r="K30" s="19"/>
      <c r="L30" s="19">
        <f>J30-I30-K30</f>
        <v>-820.27999999999975</v>
      </c>
      <c r="M30" s="19">
        <f>+'PIVTBL PASTE'!G78</f>
        <v>19852</v>
      </c>
      <c r="N30" s="19">
        <f>+'PIVTBL PASTE'!H78</f>
        <v>18421</v>
      </c>
      <c r="O30" s="19">
        <f>+'PIVTBL PASTE'!I78</f>
        <v>0</v>
      </c>
      <c r="P30" s="19">
        <f>+'PIVTBL PASTE'!J78</f>
        <v>7570.72</v>
      </c>
      <c r="Q30" s="20">
        <f t="shared" si="27"/>
        <v>92.791658271206927</v>
      </c>
      <c r="R30" s="19">
        <f t="shared" si="28"/>
        <v>1431</v>
      </c>
      <c r="S30" s="19">
        <f>+L30*20%+M30</f>
        <v>19687.944</v>
      </c>
      <c r="T30" s="20">
        <f t="shared" si="0"/>
        <v>93.564874016301545</v>
      </c>
      <c r="U30" s="19">
        <f t="shared" si="29"/>
        <v>1266.9439999999995</v>
      </c>
      <c r="W30" s="30">
        <f t="shared" si="30"/>
        <v>1431</v>
      </c>
    </row>
    <row r="31" spans="1:23" s="15" customFormat="1" x14ac:dyDescent="0.25">
      <c r="A31" s="76" t="s">
        <v>103</v>
      </c>
      <c r="B31" s="76"/>
      <c r="C31" s="21"/>
      <c r="D31" s="26">
        <f t="shared" ref="D31:P31" si="31">SUM(D27:D30)</f>
        <v>1727</v>
      </c>
      <c r="E31" s="21">
        <f t="shared" si="31"/>
        <v>1482</v>
      </c>
      <c r="F31" s="21">
        <f t="shared" si="31"/>
        <v>1480</v>
      </c>
      <c r="G31" s="21">
        <f t="shared" si="31"/>
        <v>30627</v>
      </c>
      <c r="H31" s="31">
        <f t="shared" si="31"/>
        <v>99</v>
      </c>
      <c r="I31" s="22">
        <f t="shared" si="31"/>
        <v>100313</v>
      </c>
      <c r="J31" s="22">
        <f t="shared" si="31"/>
        <v>2604471.48</v>
      </c>
      <c r="K31" s="22">
        <f t="shared" si="31"/>
        <v>0</v>
      </c>
      <c r="L31" s="22">
        <f t="shared" si="31"/>
        <v>2504158.48</v>
      </c>
      <c r="M31" s="22">
        <f t="shared" si="31"/>
        <v>394099.89</v>
      </c>
      <c r="N31" s="22">
        <f t="shared" si="31"/>
        <v>185068</v>
      </c>
      <c r="O31" s="22">
        <f t="shared" si="31"/>
        <v>275938.89</v>
      </c>
      <c r="P31" s="22">
        <f t="shared" si="31"/>
        <v>2537564.48</v>
      </c>
      <c r="Q31" s="23">
        <f t="shared" ref="Q31" si="32">N31/M31*100</f>
        <v>46.959668017161839</v>
      </c>
      <c r="R31" s="22">
        <f t="shared" ref="R31" si="33">+M31-N31-O31</f>
        <v>-66907</v>
      </c>
      <c r="S31" s="22">
        <f>SUM(S27:S30)</f>
        <v>615933.70799999998</v>
      </c>
      <c r="T31" s="23">
        <f t="shared" si="0"/>
        <v>30.046740030016352</v>
      </c>
      <c r="U31" s="33">
        <f>SUM(U27:U30)</f>
        <v>243999.41800000001</v>
      </c>
    </row>
    <row r="32" spans="1:23" ht="22.5" x14ac:dyDescent="0.25">
      <c r="A32" s="75" t="s">
        <v>142</v>
      </c>
      <c r="B32" s="75" t="s">
        <v>50</v>
      </c>
      <c r="C32" s="17" t="s">
        <v>2</v>
      </c>
      <c r="D32" s="17" t="s">
        <v>118</v>
      </c>
      <c r="E32" s="17" t="s">
        <v>4</v>
      </c>
      <c r="F32" s="17" t="s">
        <v>5</v>
      </c>
      <c r="G32" s="17" t="s">
        <v>6</v>
      </c>
      <c r="H32" s="17" t="s">
        <v>125</v>
      </c>
      <c r="I32" s="17" t="s">
        <v>127</v>
      </c>
      <c r="J32" s="24" t="s">
        <v>7</v>
      </c>
      <c r="K32" s="34" t="s">
        <v>135</v>
      </c>
      <c r="L32" s="17" t="s">
        <v>137</v>
      </c>
      <c r="M32" s="24" t="s">
        <v>8</v>
      </c>
      <c r="N32" s="17" t="s">
        <v>126</v>
      </c>
      <c r="O32" s="24" t="s">
        <v>10</v>
      </c>
      <c r="P32" s="24" t="s">
        <v>11</v>
      </c>
      <c r="Q32" s="17" t="s">
        <v>119</v>
      </c>
      <c r="R32" s="64" t="s">
        <v>140</v>
      </c>
      <c r="S32" s="24" t="s">
        <v>105</v>
      </c>
      <c r="T32" s="17" t="s">
        <v>106</v>
      </c>
      <c r="U32" s="32" t="s">
        <v>128</v>
      </c>
    </row>
    <row r="33" spans="1:23" x14ac:dyDescent="0.25">
      <c r="A33" s="75"/>
      <c r="B33" s="75"/>
      <c r="C33" s="18" t="s">
        <v>16</v>
      </c>
      <c r="D33" s="27">
        <f>+'PIVTBL PASTE'!B130</f>
        <v>733</v>
      </c>
      <c r="E33" s="27">
        <f>+'PIVTBL PASTE'!C130</f>
        <v>592</v>
      </c>
      <c r="F33" s="27">
        <f>+'PIVTBL PASTE'!D130</f>
        <v>592</v>
      </c>
      <c r="G33" s="27">
        <f>+'PIVTBL PASTE'!E130</f>
        <v>9444</v>
      </c>
      <c r="H33" s="27">
        <v>5</v>
      </c>
      <c r="I33" s="19">
        <v>396.8</v>
      </c>
      <c r="J33" s="19">
        <f>+'PIVTBL PASTE'!F130</f>
        <v>6940097.7599999998</v>
      </c>
      <c r="K33" s="19"/>
      <c r="L33" s="19">
        <f>J33-I33-K33</f>
        <v>6939700.96</v>
      </c>
      <c r="M33" s="19">
        <f>+'PIVTBL PASTE'!G130</f>
        <v>153589.79</v>
      </c>
      <c r="N33" s="19">
        <f>+'PIVTBL PASTE'!H130</f>
        <v>15534</v>
      </c>
      <c r="O33" s="19">
        <f>+'PIVTBL PASTE'!I130</f>
        <v>110508.79000000001</v>
      </c>
      <c r="P33" s="19">
        <f>+'PIVTBL PASTE'!J130</f>
        <v>6967644.7599999998</v>
      </c>
      <c r="Q33" s="20">
        <f>(N33+O33)/M33*100</f>
        <v>82.06456301554941</v>
      </c>
      <c r="R33" s="19">
        <f>+M33-N33-O33</f>
        <v>27547</v>
      </c>
      <c r="S33" s="19">
        <f>+M33*2</f>
        <v>307179.58</v>
      </c>
      <c r="T33" s="20">
        <f t="shared" si="0"/>
        <v>5.056976769093831</v>
      </c>
      <c r="U33" s="19">
        <f>+S33-N33</f>
        <v>291645.58</v>
      </c>
      <c r="W33" s="30">
        <f>+M33-N33-O33</f>
        <v>27547</v>
      </c>
    </row>
    <row r="34" spans="1:23" x14ac:dyDescent="0.25">
      <c r="A34" s="75"/>
      <c r="B34" s="75"/>
      <c r="C34" s="18" t="s">
        <v>100</v>
      </c>
      <c r="D34" s="27">
        <f>+'PIVTBL PASTE'!B131</f>
        <v>1602</v>
      </c>
      <c r="E34" s="27">
        <f>+'PIVTBL PASTE'!C131</f>
        <v>1373</v>
      </c>
      <c r="F34" s="27">
        <f>+'PIVTBL PASTE'!D131</f>
        <v>1373</v>
      </c>
      <c r="G34" s="27">
        <f>+'PIVTBL PASTE'!E131</f>
        <v>26001</v>
      </c>
      <c r="H34" s="27">
        <v>85</v>
      </c>
      <c r="I34" s="19">
        <v>36690</v>
      </c>
      <c r="J34" s="19">
        <f>+'PIVTBL PASTE'!F131</f>
        <v>897815.8600000001</v>
      </c>
      <c r="K34" s="19">
        <v>3048</v>
      </c>
      <c r="L34" s="19">
        <f>J34-I34-K34</f>
        <v>858077.8600000001</v>
      </c>
      <c r="M34" s="19">
        <f>+'PIVTBL PASTE'!G131</f>
        <v>320826.59000000003</v>
      </c>
      <c r="N34" s="19">
        <f>+'PIVTBL PASTE'!H131</f>
        <v>199028</v>
      </c>
      <c r="O34" s="19">
        <f>+'PIVTBL PASTE'!I131</f>
        <v>263690.58999999997</v>
      </c>
      <c r="P34" s="19">
        <f>+'PIVTBL PASTE'!J131</f>
        <v>755923.8600000001</v>
      </c>
      <c r="Q34" s="20">
        <f>(N34)/M34*100</f>
        <v>62.036005182737497</v>
      </c>
      <c r="R34" s="19">
        <f>+M34-N34</f>
        <v>121798.59000000003</v>
      </c>
      <c r="S34" s="19">
        <f>+L34*20%+M34</f>
        <v>492442.16200000007</v>
      </c>
      <c r="T34" s="20">
        <f t="shared" si="0"/>
        <v>40.416523067738453</v>
      </c>
      <c r="U34" s="19">
        <f>+S34-N34-O34</f>
        <v>29723.572000000102</v>
      </c>
      <c r="W34" s="30">
        <f>+M34-N34</f>
        <v>121798.59000000003</v>
      </c>
    </row>
    <row r="35" spans="1:23" x14ac:dyDescent="0.25">
      <c r="A35" s="75"/>
      <c r="B35" s="75"/>
      <c r="C35" s="18" t="s">
        <v>101</v>
      </c>
      <c r="D35" s="27">
        <f>+'PIVTBL PASTE'!B132</f>
        <v>50</v>
      </c>
      <c r="E35" s="27">
        <f>+'PIVTBL PASTE'!C132</f>
        <v>38</v>
      </c>
      <c r="F35" s="27">
        <f>+'PIVTBL PASTE'!D132</f>
        <v>38</v>
      </c>
      <c r="G35" s="27">
        <f>+'PIVTBL PASTE'!E132</f>
        <v>6748</v>
      </c>
      <c r="H35" s="27">
        <v>3</v>
      </c>
      <c r="I35" s="19">
        <v>12364.51</v>
      </c>
      <c r="J35" s="19">
        <f>+'PIVTBL PASTE'!F132</f>
        <v>38883.629999999997</v>
      </c>
      <c r="K35" s="19"/>
      <c r="L35" s="19">
        <f>J35-I35-K35</f>
        <v>26519.119999999995</v>
      </c>
      <c r="M35" s="19">
        <f>+'PIVTBL PASTE'!G132</f>
        <v>85291</v>
      </c>
      <c r="N35" s="19">
        <f>+'PIVTBL PASTE'!H132</f>
        <v>86868</v>
      </c>
      <c r="O35" s="19">
        <f>+'PIVTBL PASTE'!I132</f>
        <v>0</v>
      </c>
      <c r="P35" s="19">
        <f>+'PIVTBL PASTE'!J132</f>
        <v>37306.629999999997</v>
      </c>
      <c r="Q35" s="20">
        <f t="shared" ref="Q35:Q36" si="34">(N35+O35)/M35*100</f>
        <v>101.84896413455114</v>
      </c>
      <c r="R35" s="19">
        <f t="shared" ref="R35:R36" si="35">+M35-N35-O35</f>
        <v>-1577</v>
      </c>
      <c r="S35" s="19">
        <f>+L35*20%+M35</f>
        <v>90594.823999999993</v>
      </c>
      <c r="T35" s="20">
        <f t="shared" si="0"/>
        <v>95.886272708030219</v>
      </c>
      <c r="U35" s="19">
        <f t="shared" ref="U35:U36" si="36">+S35-N35-O35</f>
        <v>3726.8239999999932</v>
      </c>
      <c r="W35" s="30">
        <f t="shared" ref="W35:W36" si="37">+M35-N35</f>
        <v>-1577</v>
      </c>
    </row>
    <row r="36" spans="1:23" x14ac:dyDescent="0.25">
      <c r="A36" s="75"/>
      <c r="B36" s="75"/>
      <c r="C36" s="18" t="s">
        <v>102</v>
      </c>
      <c r="D36" s="27">
        <f>+'PIVTBL PASTE'!B133</f>
        <v>20</v>
      </c>
      <c r="E36" s="27">
        <f>+'PIVTBL PASTE'!C133</f>
        <v>13</v>
      </c>
      <c r="F36" s="27">
        <f>+'PIVTBL PASTE'!D133</f>
        <v>13</v>
      </c>
      <c r="G36" s="27">
        <f>+'PIVTBL PASTE'!E133</f>
        <v>2976</v>
      </c>
      <c r="H36" s="27">
        <v>3</v>
      </c>
      <c r="I36" s="19">
        <v>17545.55</v>
      </c>
      <c r="J36" s="19">
        <f>+'PIVTBL PASTE'!F133</f>
        <v>-2470.5399999999991</v>
      </c>
      <c r="K36" s="19">
        <v>2847</v>
      </c>
      <c r="L36" s="19">
        <f>J36-I36-K36</f>
        <v>-22863.089999999997</v>
      </c>
      <c r="M36" s="19">
        <f>+'PIVTBL PASTE'!G133</f>
        <v>43617</v>
      </c>
      <c r="N36" s="19">
        <f>+'PIVTBL PASTE'!H133</f>
        <v>42775</v>
      </c>
      <c r="O36" s="19">
        <f>+'PIVTBL PASTE'!I133</f>
        <v>0</v>
      </c>
      <c r="P36" s="19">
        <f>+'PIVTBL PASTE'!J133</f>
        <v>-1628.5399999999991</v>
      </c>
      <c r="Q36" s="20">
        <f t="shared" si="34"/>
        <v>98.069560033931722</v>
      </c>
      <c r="R36" s="19">
        <f t="shared" si="35"/>
        <v>842</v>
      </c>
      <c r="S36" s="19">
        <f>+L36*20%+M36</f>
        <v>39044.381999999998</v>
      </c>
      <c r="T36" s="20">
        <f t="shared" si="0"/>
        <v>109.55481380138121</v>
      </c>
      <c r="U36" s="19">
        <f t="shared" si="36"/>
        <v>-3730.6180000000022</v>
      </c>
      <c r="W36" s="30">
        <f t="shared" si="37"/>
        <v>842</v>
      </c>
    </row>
    <row r="37" spans="1:23" s="15" customFormat="1" x14ac:dyDescent="0.25">
      <c r="A37" s="76" t="s">
        <v>103</v>
      </c>
      <c r="B37" s="76"/>
      <c r="C37" s="21"/>
      <c r="D37" s="26">
        <f t="shared" ref="D37:P37" si="38">SUM(D33:D36)</f>
        <v>2405</v>
      </c>
      <c r="E37" s="21">
        <f t="shared" si="38"/>
        <v>2016</v>
      </c>
      <c r="F37" s="21">
        <f t="shared" si="38"/>
        <v>2016</v>
      </c>
      <c r="G37" s="21">
        <f t="shared" si="38"/>
        <v>45169</v>
      </c>
      <c r="H37" s="31">
        <f t="shared" si="38"/>
        <v>96</v>
      </c>
      <c r="I37" s="22">
        <f t="shared" si="38"/>
        <v>66996.86</v>
      </c>
      <c r="J37" s="22">
        <f t="shared" si="38"/>
        <v>7874326.71</v>
      </c>
      <c r="K37" s="22">
        <f t="shared" si="38"/>
        <v>5895</v>
      </c>
      <c r="L37" s="22">
        <f t="shared" si="38"/>
        <v>7801434.8500000006</v>
      </c>
      <c r="M37" s="22">
        <f t="shared" si="38"/>
        <v>603324.38</v>
      </c>
      <c r="N37" s="22">
        <f t="shared" si="38"/>
        <v>344205</v>
      </c>
      <c r="O37" s="22">
        <f t="shared" si="38"/>
        <v>374199.38</v>
      </c>
      <c r="P37" s="22">
        <f t="shared" si="38"/>
        <v>7759246.71</v>
      </c>
      <c r="Q37" s="23">
        <f t="shared" ref="Q37" si="39">N37/M37*100</f>
        <v>57.051399116342679</v>
      </c>
      <c r="R37" s="22">
        <f t="shared" ref="R37" si="40">+M37-N37-O37</f>
        <v>-115080</v>
      </c>
      <c r="S37" s="22">
        <f>SUM(S33:S36)</f>
        <v>929260.94800000009</v>
      </c>
      <c r="T37" s="23">
        <f t="shared" si="0"/>
        <v>37.040725830652249</v>
      </c>
      <c r="U37" s="33">
        <f>SUM(U33:U36)</f>
        <v>321365.35800000012</v>
      </c>
    </row>
    <row r="38" spans="1:23" ht="22.5" x14ac:dyDescent="0.25">
      <c r="A38" s="75" t="s">
        <v>143</v>
      </c>
      <c r="B38" s="75" t="s">
        <v>52</v>
      </c>
      <c r="C38" s="17" t="s">
        <v>2</v>
      </c>
      <c r="D38" s="17" t="s">
        <v>118</v>
      </c>
      <c r="E38" s="17" t="s">
        <v>4</v>
      </c>
      <c r="F38" s="17" t="s">
        <v>5</v>
      </c>
      <c r="G38" s="17" t="s">
        <v>6</v>
      </c>
      <c r="H38" s="17" t="s">
        <v>125</v>
      </c>
      <c r="I38" s="17" t="s">
        <v>127</v>
      </c>
      <c r="J38" s="24" t="s">
        <v>7</v>
      </c>
      <c r="K38" s="34" t="s">
        <v>135</v>
      </c>
      <c r="L38" s="17" t="s">
        <v>137</v>
      </c>
      <c r="M38" s="24" t="s">
        <v>8</v>
      </c>
      <c r="N38" s="17" t="s">
        <v>126</v>
      </c>
      <c r="O38" s="24" t="s">
        <v>10</v>
      </c>
      <c r="P38" s="24" t="s">
        <v>11</v>
      </c>
      <c r="Q38" s="17" t="s">
        <v>119</v>
      </c>
      <c r="R38" s="64" t="s">
        <v>140</v>
      </c>
      <c r="S38" s="24" t="s">
        <v>105</v>
      </c>
      <c r="T38" s="17" t="s">
        <v>106</v>
      </c>
      <c r="U38" s="32" t="s">
        <v>128</v>
      </c>
    </row>
    <row r="39" spans="1:23" x14ac:dyDescent="0.25">
      <c r="A39" s="75"/>
      <c r="B39" s="75"/>
      <c r="C39" s="18" t="s">
        <v>16</v>
      </c>
      <c r="D39" s="27">
        <f>+'PIVTBL PASTE'!B140</f>
        <v>688</v>
      </c>
      <c r="E39" s="27">
        <f>+'PIVTBL PASTE'!C140</f>
        <v>568</v>
      </c>
      <c r="F39" s="27">
        <f>+'PIVTBL PASTE'!D140</f>
        <v>568</v>
      </c>
      <c r="G39" s="27">
        <f>+'PIVTBL PASTE'!E140</f>
        <v>13194</v>
      </c>
      <c r="H39" s="27"/>
      <c r="I39" s="27"/>
      <c r="J39" s="19">
        <f>+'PIVTBL PASTE'!F140</f>
        <v>5274516.6899999995</v>
      </c>
      <c r="K39" s="19"/>
      <c r="L39" s="19">
        <f>J39-I39-K39</f>
        <v>5274516.6899999995</v>
      </c>
      <c r="M39" s="19">
        <f>+'PIVTBL PASTE'!G140</f>
        <v>167770.06000000003</v>
      </c>
      <c r="N39" s="19">
        <f>+'PIVTBL PASTE'!H140</f>
        <v>61531</v>
      </c>
      <c r="O39" s="19">
        <f>+'PIVTBL PASTE'!I140</f>
        <v>123887.06</v>
      </c>
      <c r="P39" s="19">
        <f>+'PIVTBL PASTE'!J140</f>
        <v>5256868.6899999995</v>
      </c>
      <c r="Q39" s="20">
        <f>(N39+O39)/M39*100</f>
        <v>110.51915937802011</v>
      </c>
      <c r="R39" s="19">
        <f>+M39-N39-O39</f>
        <v>-17647.999999999971</v>
      </c>
      <c r="S39" s="19">
        <f>+M39*2</f>
        <v>335540.12000000005</v>
      </c>
      <c r="T39" s="20">
        <f t="shared" si="0"/>
        <v>18.337896523372525</v>
      </c>
      <c r="U39" s="19">
        <f>+S39-N39</f>
        <v>274009.12000000005</v>
      </c>
      <c r="W39" s="30">
        <f>+M39-N39-O39</f>
        <v>-17647.999999999971</v>
      </c>
    </row>
    <row r="40" spans="1:23" x14ac:dyDescent="0.25">
      <c r="A40" s="75"/>
      <c r="B40" s="75"/>
      <c r="C40" s="18" t="s">
        <v>100</v>
      </c>
      <c r="D40" s="27">
        <f>+'PIVTBL PASTE'!B141</f>
        <v>1660</v>
      </c>
      <c r="E40" s="27">
        <f>+'PIVTBL PASTE'!C141</f>
        <v>1465</v>
      </c>
      <c r="F40" s="27">
        <f>+'PIVTBL PASTE'!D141</f>
        <v>1460</v>
      </c>
      <c r="G40" s="27">
        <f>+'PIVTBL PASTE'!E141</f>
        <v>34142</v>
      </c>
      <c r="H40" s="27">
        <v>156</v>
      </c>
      <c r="I40" s="19">
        <v>118438</v>
      </c>
      <c r="J40" s="19">
        <f>+'PIVTBL PASTE'!F141</f>
        <v>887538.48</v>
      </c>
      <c r="K40" s="19">
        <v>24349</v>
      </c>
      <c r="L40" s="19">
        <f>J40-I40-K40</f>
        <v>744751.48</v>
      </c>
      <c r="M40" s="19">
        <f>+'PIVTBL PASTE'!G141</f>
        <v>382370.67</v>
      </c>
      <c r="N40" s="19">
        <f>+'PIVTBL PASTE'!H141</f>
        <v>300670</v>
      </c>
      <c r="O40" s="19">
        <f>+'PIVTBL PASTE'!I141</f>
        <v>296272.67</v>
      </c>
      <c r="P40" s="19">
        <f>+'PIVTBL PASTE'!J141</f>
        <v>672966.48</v>
      </c>
      <c r="Q40" s="20">
        <f>(N40)/M40*100</f>
        <v>78.633123194307757</v>
      </c>
      <c r="R40" s="19">
        <f>+M40-N40</f>
        <v>81700.669999999984</v>
      </c>
      <c r="S40" s="19">
        <f>+L40*20%+M40</f>
        <v>531320.96600000001</v>
      </c>
      <c r="T40" s="20">
        <f t="shared" si="0"/>
        <v>56.589146531063108</v>
      </c>
      <c r="U40" s="19">
        <f>+S40-N40-O40</f>
        <v>-65621.703999999969</v>
      </c>
      <c r="W40" s="30">
        <f>+M40-N40</f>
        <v>81700.669999999984</v>
      </c>
    </row>
    <row r="41" spans="1:23" x14ac:dyDescent="0.25">
      <c r="A41" s="75"/>
      <c r="B41" s="75"/>
      <c r="C41" s="18" t="s">
        <v>101</v>
      </c>
      <c r="D41" s="27">
        <f>+'PIVTBL PASTE'!B142</f>
        <v>98</v>
      </c>
      <c r="E41" s="27">
        <f>+'PIVTBL PASTE'!C142</f>
        <v>82</v>
      </c>
      <c r="F41" s="27">
        <f>+'PIVTBL PASTE'!D142</f>
        <v>82</v>
      </c>
      <c r="G41" s="27">
        <f>+'PIVTBL PASTE'!E142</f>
        <v>5367</v>
      </c>
      <c r="H41" s="27">
        <v>12</v>
      </c>
      <c r="I41" s="19">
        <v>39584.04</v>
      </c>
      <c r="J41" s="19">
        <f>+'PIVTBL PASTE'!F142</f>
        <v>59311.360000000001</v>
      </c>
      <c r="K41" s="19"/>
      <c r="L41" s="19">
        <f>J41-I41-K41</f>
        <v>19727.32</v>
      </c>
      <c r="M41" s="19">
        <f>+'PIVTBL PASTE'!G142</f>
        <v>75837</v>
      </c>
      <c r="N41" s="19">
        <f>+'PIVTBL PASTE'!H142</f>
        <v>78970</v>
      </c>
      <c r="O41" s="19">
        <f>+'PIVTBL PASTE'!I142</f>
        <v>0</v>
      </c>
      <c r="P41" s="19">
        <f>+'PIVTBL PASTE'!J142</f>
        <v>56178.36</v>
      </c>
      <c r="Q41" s="20">
        <f t="shared" ref="Q41:Q42" si="41">(N41+O41)/M41*100</f>
        <v>104.13122881970543</v>
      </c>
      <c r="R41" s="19">
        <f t="shared" ref="R41:R42" si="42">+M41-N41-O41</f>
        <v>-3133</v>
      </c>
      <c r="S41" s="19">
        <f>+L41*20%+M41</f>
        <v>79782.464000000007</v>
      </c>
      <c r="T41" s="20">
        <f t="shared" si="0"/>
        <v>98.981650905141251</v>
      </c>
      <c r="U41" s="19">
        <f t="shared" ref="U41:U42" si="43">+S41-N41-O41</f>
        <v>812.46400000000722</v>
      </c>
      <c r="W41" s="30">
        <f t="shared" ref="W41:W42" si="44">+M41-N41</f>
        <v>-3133</v>
      </c>
    </row>
    <row r="42" spans="1:23" x14ac:dyDescent="0.25">
      <c r="A42" s="75"/>
      <c r="B42" s="75"/>
      <c r="C42" s="18" t="s">
        <v>102</v>
      </c>
      <c r="D42" s="27">
        <f>+'PIVTBL PASTE'!B143</f>
        <v>13</v>
      </c>
      <c r="E42" s="27">
        <f>+'PIVTBL PASTE'!C143</f>
        <v>9</v>
      </c>
      <c r="F42" s="27">
        <f>+'PIVTBL PASTE'!D143</f>
        <v>9</v>
      </c>
      <c r="G42" s="27">
        <f>+'PIVTBL PASTE'!E143</f>
        <v>9233</v>
      </c>
      <c r="H42" s="27">
        <v>2</v>
      </c>
      <c r="I42" s="19">
        <v>15692.77</v>
      </c>
      <c r="J42" s="19">
        <f>+'PIVTBL PASTE'!F143</f>
        <v>30597.77</v>
      </c>
      <c r="K42" s="19">
        <v>9522</v>
      </c>
      <c r="L42" s="19">
        <f>J42-I42-K42</f>
        <v>5383</v>
      </c>
      <c r="M42" s="19">
        <f>+'PIVTBL PASTE'!G143</f>
        <v>99672</v>
      </c>
      <c r="N42" s="19">
        <f>+'PIVTBL PASTE'!H143</f>
        <v>99526</v>
      </c>
      <c r="O42" s="19">
        <f>+'PIVTBL PASTE'!I143</f>
        <v>0</v>
      </c>
      <c r="P42" s="19">
        <f>+'PIVTBL PASTE'!J143</f>
        <v>30743.77</v>
      </c>
      <c r="Q42" s="20">
        <f t="shared" si="41"/>
        <v>99.853519544104657</v>
      </c>
      <c r="R42" s="19">
        <f t="shared" si="42"/>
        <v>146</v>
      </c>
      <c r="S42" s="19">
        <f>+L42*20%+M42</f>
        <v>100748.6</v>
      </c>
      <c r="T42" s="20">
        <f t="shared" si="0"/>
        <v>98.786484377946678</v>
      </c>
      <c r="U42" s="19">
        <f t="shared" si="43"/>
        <v>1222.6000000000058</v>
      </c>
      <c r="W42" s="30">
        <f t="shared" si="44"/>
        <v>146</v>
      </c>
    </row>
    <row r="43" spans="1:23" s="15" customFormat="1" x14ac:dyDescent="0.25">
      <c r="A43" s="76" t="s">
        <v>103</v>
      </c>
      <c r="B43" s="76"/>
      <c r="C43" s="21"/>
      <c r="D43" s="26">
        <f t="shared" ref="D43:P43" si="45">SUM(D39:D42)</f>
        <v>2459</v>
      </c>
      <c r="E43" s="21">
        <f t="shared" si="45"/>
        <v>2124</v>
      </c>
      <c r="F43" s="21">
        <f t="shared" si="45"/>
        <v>2119</v>
      </c>
      <c r="G43" s="21">
        <f t="shared" si="45"/>
        <v>61936</v>
      </c>
      <c r="H43" s="31">
        <f t="shared" si="45"/>
        <v>170</v>
      </c>
      <c r="I43" s="22">
        <f t="shared" si="45"/>
        <v>173714.81</v>
      </c>
      <c r="J43" s="22">
        <f t="shared" si="45"/>
        <v>6251964.2999999998</v>
      </c>
      <c r="K43" s="22">
        <f t="shared" si="45"/>
        <v>33871</v>
      </c>
      <c r="L43" s="22">
        <f t="shared" si="45"/>
        <v>6044378.4900000002</v>
      </c>
      <c r="M43" s="22">
        <f t="shared" si="45"/>
        <v>725649.73</v>
      </c>
      <c r="N43" s="22">
        <f t="shared" si="45"/>
        <v>540697</v>
      </c>
      <c r="O43" s="22">
        <f t="shared" si="45"/>
        <v>420159.73</v>
      </c>
      <c r="P43" s="22">
        <f t="shared" si="45"/>
        <v>6016757.2999999998</v>
      </c>
      <c r="Q43" s="23">
        <f t="shared" ref="Q43" si="46">N43/M43*100</f>
        <v>74.512120331113479</v>
      </c>
      <c r="R43" s="22">
        <f t="shared" ref="R43" si="47">+M43-N43-O43</f>
        <v>-235207</v>
      </c>
      <c r="S43" s="22">
        <f>SUM(S39:S42)</f>
        <v>1047392.1500000001</v>
      </c>
      <c r="T43" s="23">
        <f t="shared" si="0"/>
        <v>51.623167120356975</v>
      </c>
      <c r="U43" s="33">
        <f>SUM(U39:U42)</f>
        <v>210422.4800000001</v>
      </c>
    </row>
    <row r="49" spans="1:21" x14ac:dyDescent="0.25">
      <c r="A49" s="25" t="s">
        <v>132</v>
      </c>
      <c r="D49">
        <f>+D7+D13+D19+D25+D31+D37+D43</f>
        <v>14222</v>
      </c>
      <c r="E49">
        <f t="shared" ref="E49:U49" si="48">+E7+E13+E19+E25+E31+E37+E43</f>
        <v>12181</v>
      </c>
      <c r="F49">
        <f t="shared" si="48"/>
        <v>12169</v>
      </c>
      <c r="G49">
        <f t="shared" si="48"/>
        <v>342212</v>
      </c>
      <c r="H49">
        <f t="shared" si="48"/>
        <v>828</v>
      </c>
      <c r="I49">
        <f t="shared" si="48"/>
        <v>975934.25</v>
      </c>
      <c r="J49">
        <f t="shared" si="48"/>
        <v>32641259.809999999</v>
      </c>
      <c r="L49">
        <f t="shared" si="48"/>
        <v>31577515.560000002</v>
      </c>
      <c r="M49">
        <f t="shared" si="48"/>
        <v>4119329.3899999997</v>
      </c>
      <c r="N49" s="30">
        <f>+N7+N13+N19+N25+N31+N37+N43</f>
        <v>2519131</v>
      </c>
      <c r="O49">
        <f t="shared" si="48"/>
        <v>2447704.39</v>
      </c>
      <c r="P49">
        <f t="shared" si="48"/>
        <v>31793753.809999999</v>
      </c>
      <c r="Q49">
        <f t="shared" si="48"/>
        <v>427.96684839538329</v>
      </c>
      <c r="S49">
        <f t="shared" si="48"/>
        <v>6104483.9080000008</v>
      </c>
      <c r="T49">
        <f t="shared" si="48"/>
        <v>288.5751182864683</v>
      </c>
      <c r="U49">
        <f t="shared" si="48"/>
        <v>1837849.2080000001</v>
      </c>
    </row>
    <row r="50" spans="1:21" x14ac:dyDescent="0.25">
      <c r="M50" s="30"/>
    </row>
    <row r="51" spans="1:21" x14ac:dyDescent="0.25">
      <c r="M51" s="30"/>
    </row>
    <row r="52" spans="1:21" x14ac:dyDescent="0.25">
      <c r="M52" s="30"/>
    </row>
  </sheetData>
  <mergeCells count="23">
    <mergeCell ref="A37:B37"/>
    <mergeCell ref="B38:B42"/>
    <mergeCell ref="A38:A42"/>
    <mergeCell ref="A43:B43"/>
    <mergeCell ref="A25:B25"/>
    <mergeCell ref="B26:B30"/>
    <mergeCell ref="A26:A30"/>
    <mergeCell ref="A31:B31"/>
    <mergeCell ref="B32:B36"/>
    <mergeCell ref="A32:A36"/>
    <mergeCell ref="T1:U1"/>
    <mergeCell ref="A1:S1"/>
    <mergeCell ref="A20:A24"/>
    <mergeCell ref="B3:B6"/>
    <mergeCell ref="A3:A6"/>
    <mergeCell ref="A7:B7"/>
    <mergeCell ref="B8:B12"/>
    <mergeCell ref="A8:A12"/>
    <mergeCell ref="A13:B13"/>
    <mergeCell ref="B14:B18"/>
    <mergeCell ref="A14:A18"/>
    <mergeCell ref="A19:B19"/>
    <mergeCell ref="B20:B24"/>
  </mergeCells>
  <printOptions horizontalCentered="1"/>
  <pageMargins left="0" right="0" top="0.5" bottom="0.5" header="0" footer="0"/>
  <pageSetup paperSize="9" scale="80" fitToHeight="2" orientation="landscape" r:id="rId1"/>
  <rowBreaks count="1" manualBreakCount="1">
    <brk id="37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opLeftCell="H1" zoomScaleNormal="100" workbookViewId="0">
      <pane ySplit="2" topLeftCell="A18" activePane="bottomLeft" state="frozen"/>
      <selection pane="bottomLeft" activeCell="R28" sqref="R28"/>
    </sheetView>
  </sheetViews>
  <sheetFormatPr defaultRowHeight="15" x14ac:dyDescent="0.25"/>
  <cols>
    <col min="1" max="1" width="12.5703125" style="25" customWidth="1"/>
    <col min="2" max="2" width="10.7109375" style="25" customWidth="1"/>
    <col min="3" max="3" width="7" bestFit="1" customWidth="1"/>
    <col min="4" max="4" width="9.7109375" bestFit="1" customWidth="1"/>
    <col min="5" max="5" width="8.42578125" bestFit="1" customWidth="1"/>
    <col min="6" max="6" width="10.42578125" bestFit="1" customWidth="1"/>
    <col min="7" max="7" width="7" bestFit="1" customWidth="1"/>
    <col min="8" max="8" width="7.5703125" bestFit="1" customWidth="1"/>
    <col min="9" max="9" width="7.7109375" bestFit="1" customWidth="1"/>
    <col min="10" max="10" width="9" bestFit="1" customWidth="1"/>
    <col min="11" max="11" width="7.42578125" bestFit="1" customWidth="1"/>
    <col min="12" max="12" width="12" bestFit="1" customWidth="1"/>
    <col min="13" max="13" width="9.140625" bestFit="1" customWidth="1"/>
    <col min="14" max="15" width="7" bestFit="1" customWidth="1"/>
    <col min="16" max="16" width="9" bestFit="1" customWidth="1"/>
    <col min="17" max="17" width="7.5703125" bestFit="1" customWidth="1"/>
    <col min="18" max="18" width="11.140625" bestFit="1" customWidth="1"/>
    <col min="19" max="19" width="9" hidden="1" customWidth="1"/>
    <col min="20" max="20" width="7.85546875" bestFit="1" customWidth="1"/>
  </cols>
  <sheetData>
    <row r="1" spans="1:24" s="29" customFormat="1" ht="15.75" x14ac:dyDescent="0.25">
      <c r="A1" s="74" t="s">
        <v>121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3" t="str">
        <f>+BADANAVALU!T1</f>
        <v>31.08.2023</v>
      </c>
      <c r="U1" s="73"/>
    </row>
    <row r="2" spans="1:24" s="16" customFormat="1" ht="30" x14ac:dyDescent="0.25">
      <c r="A2" s="17" t="s">
        <v>37</v>
      </c>
      <c r="B2" s="34" t="s">
        <v>36</v>
      </c>
      <c r="C2" s="17" t="s">
        <v>2</v>
      </c>
      <c r="D2" s="17" t="s">
        <v>118</v>
      </c>
      <c r="E2" s="17" t="s">
        <v>4</v>
      </c>
      <c r="F2" s="17" t="s">
        <v>5</v>
      </c>
      <c r="G2" s="17" t="s">
        <v>6</v>
      </c>
      <c r="H2" s="17" t="s">
        <v>125</v>
      </c>
      <c r="I2" s="17" t="s">
        <v>127</v>
      </c>
      <c r="J2" s="17" t="s">
        <v>7</v>
      </c>
      <c r="K2" s="34" t="s">
        <v>135</v>
      </c>
      <c r="L2" s="34" t="s">
        <v>136</v>
      </c>
      <c r="M2" s="17" t="s">
        <v>8</v>
      </c>
      <c r="N2" s="17" t="s">
        <v>126</v>
      </c>
      <c r="O2" s="17" t="s">
        <v>10</v>
      </c>
      <c r="P2" s="17" t="s">
        <v>11</v>
      </c>
      <c r="Q2" s="17" t="s">
        <v>119</v>
      </c>
      <c r="R2" s="64" t="s">
        <v>140</v>
      </c>
      <c r="S2" s="17" t="s">
        <v>105</v>
      </c>
      <c r="T2" s="17" t="s">
        <v>106</v>
      </c>
      <c r="U2" s="17" t="s">
        <v>128</v>
      </c>
    </row>
    <row r="3" spans="1:24" ht="15" customHeight="1" x14ac:dyDescent="0.25">
      <c r="A3" s="75" t="s">
        <v>62</v>
      </c>
      <c r="B3" s="75" t="s">
        <v>55</v>
      </c>
      <c r="C3" s="18" t="s">
        <v>16</v>
      </c>
      <c r="D3" s="27">
        <f>+'PIVTBL PASTE'!B105</f>
        <v>409</v>
      </c>
      <c r="E3" s="27">
        <f>+'PIVTBL PASTE'!C105</f>
        <v>406</v>
      </c>
      <c r="F3" s="27">
        <f>+'PIVTBL PASTE'!D105</f>
        <v>406</v>
      </c>
      <c r="G3" s="27">
        <f>+'PIVTBL PASTE'!E105</f>
        <v>7638</v>
      </c>
      <c r="H3" s="27"/>
      <c r="I3" s="27"/>
      <c r="J3" s="19">
        <f>+'PIVTBL PASTE'!F105</f>
        <v>1360252.54</v>
      </c>
      <c r="K3" s="19"/>
      <c r="L3" s="19">
        <f>J3-I3-K3</f>
        <v>1360252.54</v>
      </c>
      <c r="M3" s="19">
        <f>+'PIVTBL PASTE'!G105</f>
        <v>91819.19</v>
      </c>
      <c r="N3" s="19">
        <f>+'PIVTBL PASTE'!H105</f>
        <v>1320</v>
      </c>
      <c r="O3" s="19">
        <f>+'PIVTBL PASTE'!I105</f>
        <v>82831.19</v>
      </c>
      <c r="P3" s="19">
        <f>+'PIVTBL PASTE'!J105</f>
        <v>1367920.54</v>
      </c>
      <c r="Q3" s="20">
        <f>(N3+O3)/M3*100</f>
        <v>91.64880456906667</v>
      </c>
      <c r="R3" s="19">
        <f>+M3-N3-O3</f>
        <v>7668</v>
      </c>
      <c r="S3" s="19">
        <f>+M3*2</f>
        <v>183638.38</v>
      </c>
      <c r="T3" s="20">
        <f>+N3/S3*100</f>
        <v>0.71880398857798677</v>
      </c>
      <c r="U3" s="19">
        <f>+S3-N3</f>
        <v>182318.38</v>
      </c>
      <c r="W3" s="30">
        <f>+M3</f>
        <v>91819.19</v>
      </c>
      <c r="X3" s="30">
        <f>+N3+O3</f>
        <v>84151.19</v>
      </c>
    </row>
    <row r="4" spans="1:24" x14ac:dyDescent="0.25">
      <c r="A4" s="75"/>
      <c r="B4" s="75"/>
      <c r="C4" s="18" t="s">
        <v>100</v>
      </c>
      <c r="D4" s="27">
        <f>+'PIVTBL PASTE'!B106</f>
        <v>354</v>
      </c>
      <c r="E4" s="27">
        <f>+'PIVTBL PASTE'!C106</f>
        <v>291</v>
      </c>
      <c r="F4" s="27">
        <f>+'PIVTBL PASTE'!D106</f>
        <v>291</v>
      </c>
      <c r="G4" s="27">
        <f>+'PIVTBL PASTE'!E106</f>
        <v>5917</v>
      </c>
      <c r="H4" s="27">
        <v>38</v>
      </c>
      <c r="I4" s="19">
        <v>106239</v>
      </c>
      <c r="J4" s="19">
        <f>+'PIVTBL PASTE'!F106</f>
        <v>244325.58</v>
      </c>
      <c r="K4" s="19"/>
      <c r="L4" s="19">
        <f>J4-I4-K4</f>
        <v>138086.57999999999</v>
      </c>
      <c r="M4" s="19">
        <f>+'PIVTBL PASTE'!G106</f>
        <v>70323.09</v>
      </c>
      <c r="N4" s="19">
        <f>+'PIVTBL PASTE'!H106</f>
        <v>24038</v>
      </c>
      <c r="O4" s="19">
        <f>+'PIVTBL PASTE'!I106</f>
        <v>61001.09</v>
      </c>
      <c r="P4" s="19">
        <f>+'PIVTBL PASTE'!J106</f>
        <v>229609.58</v>
      </c>
      <c r="Q4" s="20">
        <f>(N4)/M4*100</f>
        <v>34.182229478255294</v>
      </c>
      <c r="R4" s="19">
        <f>+M4-N4</f>
        <v>46285.09</v>
      </c>
      <c r="S4" s="19">
        <f>+L4*20%+M4</f>
        <v>97940.405999999988</v>
      </c>
      <c r="T4" s="20">
        <f t="shared" ref="T4:T6" si="0">+N4/S4*100</f>
        <v>24.543496378808154</v>
      </c>
      <c r="U4" s="19">
        <f>+S4-N4-O4</f>
        <v>12901.315999999992</v>
      </c>
      <c r="W4" s="30">
        <f t="shared" ref="W4:W37" si="1">+M4</f>
        <v>70323.09</v>
      </c>
      <c r="X4" s="30">
        <f t="shared" ref="X4:X37" si="2">+N4+O4</f>
        <v>85039.09</v>
      </c>
    </row>
    <row r="5" spans="1:24" x14ac:dyDescent="0.25">
      <c r="A5" s="75"/>
      <c r="B5" s="75"/>
      <c r="C5" s="18" t="s">
        <v>101</v>
      </c>
      <c r="D5" s="27">
        <f>+'PIVTBL PASTE'!B107</f>
        <v>15</v>
      </c>
      <c r="E5" s="27">
        <f>+'PIVTBL PASTE'!C107</f>
        <v>10</v>
      </c>
      <c r="F5" s="27">
        <f>+'PIVTBL PASTE'!D107</f>
        <v>10</v>
      </c>
      <c r="G5" s="27">
        <f>+'PIVTBL PASTE'!E107</f>
        <v>47</v>
      </c>
      <c r="H5" s="27">
        <v>3</v>
      </c>
      <c r="I5" s="19">
        <v>7507</v>
      </c>
      <c r="J5" s="19">
        <f>+'PIVTBL PASTE'!F107</f>
        <v>15766.24</v>
      </c>
      <c r="K5" s="19"/>
      <c r="L5" s="19">
        <f>J5-I5-K5</f>
        <v>8259.24</v>
      </c>
      <c r="M5" s="19">
        <f>+'PIVTBL PASTE'!G107</f>
        <v>2531</v>
      </c>
      <c r="N5" s="19">
        <f>+'PIVTBL PASTE'!H107</f>
        <v>2613</v>
      </c>
      <c r="O5" s="19">
        <f>+'PIVTBL PASTE'!I107</f>
        <v>0</v>
      </c>
      <c r="P5" s="19">
        <f>+'PIVTBL PASTE'!J107</f>
        <v>15684.24</v>
      </c>
      <c r="Q5" s="20">
        <f t="shared" ref="Q5:Q6" si="3">(N5+O5)/M5*100</f>
        <v>103.23982615566969</v>
      </c>
      <c r="R5" s="19">
        <f t="shared" ref="R5:R6" si="4">+M5-N5-O5</f>
        <v>-82</v>
      </c>
      <c r="S5" s="19">
        <f>+L5*20%+M5</f>
        <v>4182.848</v>
      </c>
      <c r="T5" s="20">
        <f t="shared" si="0"/>
        <v>62.469398840216037</v>
      </c>
      <c r="U5" s="19">
        <f t="shared" ref="U5:U6" si="5">+S5-N5-O5</f>
        <v>1569.848</v>
      </c>
      <c r="W5" s="30">
        <f t="shared" si="1"/>
        <v>2531</v>
      </c>
      <c r="X5" s="30">
        <f t="shared" si="2"/>
        <v>2613</v>
      </c>
    </row>
    <row r="6" spans="1:24" x14ac:dyDescent="0.25">
      <c r="A6" s="75"/>
      <c r="B6" s="75"/>
      <c r="C6" s="18" t="s">
        <v>102</v>
      </c>
      <c r="D6" s="27">
        <f>+'PIVTBL PASTE'!B108</f>
        <v>7</v>
      </c>
      <c r="E6" s="27">
        <f>+'PIVTBL PASTE'!C108</f>
        <v>6</v>
      </c>
      <c r="F6" s="27">
        <f>+'PIVTBL PASTE'!D108</f>
        <v>6</v>
      </c>
      <c r="G6" s="27">
        <f>+'PIVTBL PASTE'!E108</f>
        <v>149</v>
      </c>
      <c r="H6" s="27">
        <v>1</v>
      </c>
      <c r="I6" s="19">
        <v>2577.21</v>
      </c>
      <c r="J6" s="19">
        <f>+'PIVTBL PASTE'!F108</f>
        <v>4377.21</v>
      </c>
      <c r="K6" s="19">
        <v>1800</v>
      </c>
      <c r="L6" s="19">
        <f>J6-I6-K6</f>
        <v>0</v>
      </c>
      <c r="M6" s="19">
        <f>+'PIVTBL PASTE'!G108</f>
        <v>5198</v>
      </c>
      <c r="N6" s="19">
        <f>+'PIVTBL PASTE'!H108</f>
        <v>5249</v>
      </c>
      <c r="O6" s="19">
        <f>+'PIVTBL PASTE'!I108</f>
        <v>0</v>
      </c>
      <c r="P6" s="19">
        <f>+'PIVTBL PASTE'!J108</f>
        <v>4326.21</v>
      </c>
      <c r="Q6" s="20">
        <f t="shared" si="3"/>
        <v>100.98114659484416</v>
      </c>
      <c r="R6" s="19">
        <f t="shared" si="4"/>
        <v>-51</v>
      </c>
      <c r="S6" s="19">
        <f>+L6*20%+M6</f>
        <v>5198</v>
      </c>
      <c r="T6" s="20">
        <f t="shared" si="0"/>
        <v>100.98114659484416</v>
      </c>
      <c r="U6" s="19">
        <f t="shared" si="5"/>
        <v>-51</v>
      </c>
      <c r="W6" s="30">
        <f t="shared" si="1"/>
        <v>5198</v>
      </c>
      <c r="X6" s="30">
        <f t="shared" si="2"/>
        <v>5249</v>
      </c>
    </row>
    <row r="7" spans="1:24" s="16" customFormat="1" x14ac:dyDescent="0.25">
      <c r="A7" s="76" t="s">
        <v>103</v>
      </c>
      <c r="B7" s="76"/>
      <c r="C7" s="21"/>
      <c r="D7" s="26">
        <f t="shared" ref="D7:P7" si="6">SUM(D3:D6)</f>
        <v>785</v>
      </c>
      <c r="E7" s="21">
        <f t="shared" si="6"/>
        <v>713</v>
      </c>
      <c r="F7" s="21">
        <f t="shared" si="6"/>
        <v>713</v>
      </c>
      <c r="G7" s="21">
        <f t="shared" si="6"/>
        <v>13751</v>
      </c>
      <c r="H7" s="31">
        <f t="shared" si="6"/>
        <v>42</v>
      </c>
      <c r="I7" s="22">
        <f t="shared" si="6"/>
        <v>116323.21</v>
      </c>
      <c r="J7" s="22">
        <f t="shared" si="6"/>
        <v>1624721.57</v>
      </c>
      <c r="K7" s="22">
        <f t="shared" si="6"/>
        <v>1800</v>
      </c>
      <c r="L7" s="22">
        <f t="shared" ref="L7" si="7">SUM(L3:L6)</f>
        <v>1506598.36</v>
      </c>
      <c r="M7" s="22">
        <f t="shared" si="6"/>
        <v>169871.28</v>
      </c>
      <c r="N7" s="22">
        <f t="shared" si="6"/>
        <v>33220</v>
      </c>
      <c r="O7" s="22">
        <f t="shared" si="6"/>
        <v>143832.28</v>
      </c>
      <c r="P7" s="22">
        <f t="shared" si="6"/>
        <v>1617540.57</v>
      </c>
      <c r="Q7" s="23">
        <f>N7/M7*100</f>
        <v>19.555983801381846</v>
      </c>
      <c r="R7" s="22">
        <f t="shared" ref="R7" si="8">+M7-N7-O7</f>
        <v>-7181</v>
      </c>
      <c r="S7" s="22">
        <f>SUM(S3:S6)</f>
        <v>290959.63399999996</v>
      </c>
      <c r="T7" s="23">
        <f>+N7/S7*100</f>
        <v>11.417391321024278</v>
      </c>
      <c r="U7" s="33">
        <f>SUM(U3:U6)</f>
        <v>196738.54399999999</v>
      </c>
      <c r="W7" s="30">
        <f t="shared" si="1"/>
        <v>169871.28</v>
      </c>
      <c r="X7" s="30">
        <f t="shared" si="2"/>
        <v>177052.28</v>
      </c>
    </row>
    <row r="8" spans="1:24" ht="22.5" x14ac:dyDescent="0.25">
      <c r="A8" s="75" t="s">
        <v>56</v>
      </c>
      <c r="B8" s="75" t="s">
        <v>57</v>
      </c>
      <c r="C8" s="17" t="s">
        <v>2</v>
      </c>
      <c r="D8" s="17" t="s">
        <v>118</v>
      </c>
      <c r="E8" s="17" t="s">
        <v>4</v>
      </c>
      <c r="F8" s="17" t="s">
        <v>5</v>
      </c>
      <c r="G8" s="17" t="s">
        <v>6</v>
      </c>
      <c r="H8" s="17" t="s">
        <v>125</v>
      </c>
      <c r="I8" s="17" t="s">
        <v>127</v>
      </c>
      <c r="J8" s="17" t="s">
        <v>7</v>
      </c>
      <c r="K8" s="34" t="s">
        <v>135</v>
      </c>
      <c r="L8" s="17" t="s">
        <v>137</v>
      </c>
      <c r="M8" s="17" t="s">
        <v>8</v>
      </c>
      <c r="N8" s="17" t="s">
        <v>126</v>
      </c>
      <c r="O8" s="17" t="s">
        <v>10</v>
      </c>
      <c r="P8" s="17" t="s">
        <v>11</v>
      </c>
      <c r="Q8" s="17" t="s">
        <v>119</v>
      </c>
      <c r="R8" s="64" t="s">
        <v>140</v>
      </c>
      <c r="S8" s="17" t="s">
        <v>105</v>
      </c>
      <c r="T8" s="17" t="s">
        <v>106</v>
      </c>
      <c r="U8" s="32" t="s">
        <v>128</v>
      </c>
      <c r="W8" s="30" t="str">
        <f t="shared" si="1"/>
        <v>DEMAND</v>
      </c>
      <c r="X8" s="30" t="e">
        <f t="shared" si="2"/>
        <v>#VALUE!</v>
      </c>
    </row>
    <row r="9" spans="1:24" x14ac:dyDescent="0.25">
      <c r="A9" s="75"/>
      <c r="B9" s="75"/>
      <c r="C9" s="18" t="s">
        <v>16</v>
      </c>
      <c r="D9" s="27">
        <f>+'PIVTBL PASTE'!B8</f>
        <v>977</v>
      </c>
      <c r="E9" s="27">
        <f>+'PIVTBL PASTE'!C8</f>
        <v>952</v>
      </c>
      <c r="F9" s="27">
        <f>+'PIVTBL PASTE'!D8</f>
        <v>952</v>
      </c>
      <c r="G9" s="27">
        <f>+'PIVTBL PASTE'!E8</f>
        <v>19339</v>
      </c>
      <c r="H9" s="27"/>
      <c r="I9" s="27"/>
      <c r="J9" s="19">
        <f>+'PIVTBL PASTE'!F8</f>
        <v>5348579.4700000007</v>
      </c>
      <c r="K9" s="19">
        <v>996</v>
      </c>
      <c r="L9" s="19">
        <f>J9-I9-K9</f>
        <v>5347583.4700000007</v>
      </c>
      <c r="M9" s="19">
        <f>+'PIVTBL PASTE'!G8</f>
        <v>242358.11</v>
      </c>
      <c r="N9" s="19">
        <f>+'PIVTBL PASTE'!H8</f>
        <v>17970</v>
      </c>
      <c r="O9" s="19">
        <f>+'PIVTBL PASTE'!I8</f>
        <v>207194.11</v>
      </c>
      <c r="P9" s="19">
        <f>+'PIVTBL PASTE'!J8</f>
        <v>5365773.4700000007</v>
      </c>
      <c r="Q9" s="20">
        <f>(N9+O9)/M9*100</f>
        <v>92.905539657822871</v>
      </c>
      <c r="R9" s="19">
        <f>+M9-N9-O9</f>
        <v>17194</v>
      </c>
      <c r="S9" s="19">
        <f>+M9*2</f>
        <v>484716.22</v>
      </c>
      <c r="T9" s="20">
        <f>+N9/S9*100</f>
        <v>3.7073238440421901</v>
      </c>
      <c r="U9" s="19">
        <f>+S9-N9</f>
        <v>466746.22</v>
      </c>
      <c r="W9" s="30">
        <f t="shared" si="1"/>
        <v>242358.11</v>
      </c>
      <c r="X9" s="30">
        <f t="shared" si="2"/>
        <v>225164.11</v>
      </c>
    </row>
    <row r="10" spans="1:24" x14ac:dyDescent="0.25">
      <c r="A10" s="75"/>
      <c r="B10" s="75"/>
      <c r="C10" s="18" t="s">
        <v>100</v>
      </c>
      <c r="D10" s="27">
        <f>+'PIVTBL PASTE'!B9</f>
        <v>1263</v>
      </c>
      <c r="E10" s="27">
        <f>+'PIVTBL PASTE'!C9</f>
        <v>1090</v>
      </c>
      <c r="F10" s="27">
        <f>+'PIVTBL PASTE'!D9</f>
        <v>1090</v>
      </c>
      <c r="G10" s="27">
        <f>+'PIVTBL PASTE'!E9</f>
        <v>25578</v>
      </c>
      <c r="H10" s="27">
        <v>112</v>
      </c>
      <c r="I10" s="19">
        <v>189391.80999999997</v>
      </c>
      <c r="J10" s="19">
        <f>+'PIVTBL PASTE'!F9</f>
        <v>768827.78</v>
      </c>
      <c r="K10" s="19">
        <v>26279</v>
      </c>
      <c r="L10" s="19">
        <f>J10-I10-K10</f>
        <v>553156.97000000009</v>
      </c>
      <c r="M10" s="19">
        <f>+'PIVTBL PASTE'!G9</f>
        <v>291739.24000000005</v>
      </c>
      <c r="N10" s="19">
        <f>+'PIVTBL PASTE'!H9</f>
        <v>158740</v>
      </c>
      <c r="O10" s="19">
        <f>+'PIVTBL PASTE'!I9</f>
        <v>238605.24</v>
      </c>
      <c r="P10" s="19">
        <f>+'PIVTBL PASTE'!J9</f>
        <v>663221.78</v>
      </c>
      <c r="Q10" s="20">
        <f>(N10)/M10*100</f>
        <v>54.411604006372258</v>
      </c>
      <c r="R10" s="19">
        <f>+M10-N10</f>
        <v>132999.24000000005</v>
      </c>
      <c r="S10" s="19">
        <f>+L10*20%+M10</f>
        <v>402370.63400000008</v>
      </c>
      <c r="T10" s="20">
        <f t="shared" ref="T10:T12" si="9">+N10/S10*100</f>
        <v>39.451189174009151</v>
      </c>
      <c r="U10" s="19">
        <f>+S10-N10-O10</f>
        <v>5025.3940000000875</v>
      </c>
      <c r="W10" s="30">
        <f t="shared" si="1"/>
        <v>291739.24000000005</v>
      </c>
      <c r="X10" s="30">
        <f t="shared" si="2"/>
        <v>397345.24</v>
      </c>
    </row>
    <row r="11" spans="1:24" x14ac:dyDescent="0.25">
      <c r="A11" s="75"/>
      <c r="B11" s="75"/>
      <c r="C11" s="18" t="s">
        <v>101</v>
      </c>
      <c r="D11" s="27">
        <f>+'PIVTBL PASTE'!B10</f>
        <v>49</v>
      </c>
      <c r="E11" s="27">
        <f>+'PIVTBL PASTE'!C10</f>
        <v>38</v>
      </c>
      <c r="F11" s="27">
        <f>+'PIVTBL PASTE'!D10</f>
        <v>38</v>
      </c>
      <c r="G11" s="27">
        <f>+'PIVTBL PASTE'!E10</f>
        <v>10864</v>
      </c>
      <c r="H11" s="27">
        <v>4</v>
      </c>
      <c r="I11" s="19">
        <v>16462.5</v>
      </c>
      <c r="J11" s="19">
        <f>+'PIVTBL PASTE'!F10</f>
        <v>59913.5</v>
      </c>
      <c r="K11" s="19"/>
      <c r="L11" s="19">
        <f>J11-I11-K11</f>
        <v>43451</v>
      </c>
      <c r="M11" s="19">
        <f>+'PIVTBL PASTE'!G10</f>
        <v>132601</v>
      </c>
      <c r="N11" s="19">
        <f>+'PIVTBL PASTE'!H10</f>
        <v>135101</v>
      </c>
      <c r="O11" s="19">
        <f>+'PIVTBL PASTE'!I10</f>
        <v>0</v>
      </c>
      <c r="P11" s="19">
        <f>+'PIVTBL PASTE'!J10</f>
        <v>57413.5</v>
      </c>
      <c r="Q11" s="20">
        <f t="shared" ref="Q11:Q12" si="10">(N11+O11)/M11*100</f>
        <v>101.88535531406248</v>
      </c>
      <c r="R11" s="19">
        <f t="shared" ref="R11:R12" si="11">+M11-N11-O11</f>
        <v>-2500</v>
      </c>
      <c r="S11" s="19">
        <f>+L11*20%+M11</f>
        <v>141291.20000000001</v>
      </c>
      <c r="T11" s="20">
        <f t="shared" si="9"/>
        <v>95.618835426410129</v>
      </c>
      <c r="U11" s="19">
        <f t="shared" ref="U11:U12" si="12">+S11-N11-O11</f>
        <v>6190.2000000000116</v>
      </c>
      <c r="W11" s="30">
        <f t="shared" si="1"/>
        <v>132601</v>
      </c>
      <c r="X11" s="30">
        <f t="shared" si="2"/>
        <v>135101</v>
      </c>
    </row>
    <row r="12" spans="1:24" x14ac:dyDescent="0.25">
      <c r="A12" s="75"/>
      <c r="B12" s="75"/>
      <c r="C12" s="18" t="s">
        <v>102</v>
      </c>
      <c r="D12" s="27">
        <f>+'PIVTBL PASTE'!B11</f>
        <v>17</v>
      </c>
      <c r="E12" s="27">
        <f>+'PIVTBL PASTE'!C11</f>
        <v>12</v>
      </c>
      <c r="F12" s="27">
        <f>+'PIVTBL PASTE'!D11</f>
        <v>12</v>
      </c>
      <c r="G12" s="27">
        <f>+'PIVTBL PASTE'!E11</f>
        <v>1220</v>
      </c>
      <c r="H12" s="27"/>
      <c r="I12" s="19"/>
      <c r="J12" s="19">
        <f>+'PIVTBL PASTE'!F11</f>
        <v>7192.37</v>
      </c>
      <c r="K12" s="19"/>
      <c r="L12" s="19">
        <f>J12-I12-K12</f>
        <v>7192.37</v>
      </c>
      <c r="M12" s="19">
        <f>+'PIVTBL PASTE'!G11</f>
        <v>21015</v>
      </c>
      <c r="N12" s="19">
        <f>+'PIVTBL PASTE'!H11</f>
        <v>21897</v>
      </c>
      <c r="O12" s="19">
        <f>+'PIVTBL PASTE'!I11</f>
        <v>0</v>
      </c>
      <c r="P12" s="19">
        <f>+'PIVTBL PASTE'!J11</f>
        <v>6310.37</v>
      </c>
      <c r="Q12" s="20">
        <f t="shared" si="10"/>
        <v>104.19700214132763</v>
      </c>
      <c r="R12" s="19">
        <f t="shared" si="11"/>
        <v>-882</v>
      </c>
      <c r="S12" s="19">
        <f>+L12*20%+M12</f>
        <v>22453.474000000002</v>
      </c>
      <c r="T12" s="20">
        <f t="shared" si="9"/>
        <v>97.52165745042393</v>
      </c>
      <c r="U12" s="19">
        <f t="shared" si="12"/>
        <v>556.47400000000198</v>
      </c>
      <c r="W12" s="30">
        <f t="shared" si="1"/>
        <v>21015</v>
      </c>
      <c r="X12" s="30">
        <f t="shared" si="2"/>
        <v>21897</v>
      </c>
    </row>
    <row r="13" spans="1:24" s="16" customFormat="1" x14ac:dyDescent="0.25">
      <c r="A13" s="76" t="s">
        <v>103</v>
      </c>
      <c r="B13" s="76"/>
      <c r="C13" s="21"/>
      <c r="D13" s="26">
        <f t="shared" ref="D13:P13" si="13">SUM(D9:D12)</f>
        <v>2306</v>
      </c>
      <c r="E13" s="21">
        <f t="shared" si="13"/>
        <v>2092</v>
      </c>
      <c r="F13" s="21">
        <f t="shared" si="13"/>
        <v>2092</v>
      </c>
      <c r="G13" s="21">
        <f t="shared" si="13"/>
        <v>57001</v>
      </c>
      <c r="H13" s="31">
        <f t="shared" si="13"/>
        <v>116</v>
      </c>
      <c r="I13" s="22">
        <f t="shared" si="13"/>
        <v>205854.30999999997</v>
      </c>
      <c r="J13" s="22">
        <f t="shared" si="13"/>
        <v>6184513.120000001</v>
      </c>
      <c r="K13" s="22">
        <f t="shared" si="13"/>
        <v>27275</v>
      </c>
      <c r="L13" s="22">
        <f t="shared" si="13"/>
        <v>5951383.8100000005</v>
      </c>
      <c r="M13" s="22">
        <f t="shared" si="13"/>
        <v>687713.35000000009</v>
      </c>
      <c r="N13" s="22">
        <f t="shared" si="13"/>
        <v>333708</v>
      </c>
      <c r="O13" s="22">
        <f t="shared" si="13"/>
        <v>445799.35</v>
      </c>
      <c r="P13" s="22">
        <f t="shared" si="13"/>
        <v>6092719.120000001</v>
      </c>
      <c r="Q13" s="23">
        <f>N13/M13*100</f>
        <v>48.524287044885774</v>
      </c>
      <c r="R13" s="22">
        <f t="shared" ref="R13" si="14">+M13-N13-O13</f>
        <v>-91793.999999999884</v>
      </c>
      <c r="S13" s="22">
        <f>SUM(S9:S12)</f>
        <v>1050831.5279999999</v>
      </c>
      <c r="T13" s="23">
        <f>+N13/S13*100</f>
        <v>31.756565263618548</v>
      </c>
      <c r="U13" s="33">
        <f>SUM(U9:U12)</f>
        <v>478518.28800000006</v>
      </c>
      <c r="W13" s="30">
        <f t="shared" si="1"/>
        <v>687713.35000000009</v>
      </c>
      <c r="X13" s="30">
        <f t="shared" si="2"/>
        <v>779507.35</v>
      </c>
    </row>
    <row r="14" spans="1:24" ht="22.5" x14ac:dyDescent="0.25">
      <c r="A14" s="75" t="s">
        <v>54</v>
      </c>
      <c r="B14" s="75" t="s">
        <v>59</v>
      </c>
      <c r="C14" s="17" t="s">
        <v>2</v>
      </c>
      <c r="D14" s="17" t="s">
        <v>118</v>
      </c>
      <c r="E14" s="17" t="s">
        <v>4</v>
      </c>
      <c r="F14" s="17" t="s">
        <v>5</v>
      </c>
      <c r="G14" s="17" t="s">
        <v>6</v>
      </c>
      <c r="H14" s="17" t="s">
        <v>125</v>
      </c>
      <c r="I14" s="17" t="s">
        <v>127</v>
      </c>
      <c r="J14" s="17" t="s">
        <v>7</v>
      </c>
      <c r="K14" s="34" t="s">
        <v>135</v>
      </c>
      <c r="L14" s="17" t="s">
        <v>137</v>
      </c>
      <c r="M14" s="17" t="s">
        <v>8</v>
      </c>
      <c r="N14" s="17" t="s">
        <v>126</v>
      </c>
      <c r="O14" s="17" t="s">
        <v>10</v>
      </c>
      <c r="P14" s="17" t="s">
        <v>11</v>
      </c>
      <c r="Q14" s="17" t="s">
        <v>119</v>
      </c>
      <c r="R14" s="64" t="s">
        <v>140</v>
      </c>
      <c r="S14" s="17" t="s">
        <v>105</v>
      </c>
      <c r="T14" s="17" t="s">
        <v>106</v>
      </c>
      <c r="U14" s="32" t="s">
        <v>128</v>
      </c>
      <c r="W14" s="30" t="str">
        <f t="shared" si="1"/>
        <v>DEMAND</v>
      </c>
      <c r="X14" s="30" t="e">
        <f t="shared" si="2"/>
        <v>#VALUE!</v>
      </c>
    </row>
    <row r="15" spans="1:24" x14ac:dyDescent="0.25">
      <c r="A15" s="75"/>
      <c r="B15" s="75"/>
      <c r="C15" s="18" t="s">
        <v>16</v>
      </c>
      <c r="D15" s="27">
        <f>+'PIVTBL PASTE'!B48</f>
        <v>1010</v>
      </c>
      <c r="E15" s="27">
        <f>+'PIVTBL PASTE'!C48</f>
        <v>985</v>
      </c>
      <c r="F15" s="27">
        <f>+'PIVTBL PASTE'!D48</f>
        <v>985</v>
      </c>
      <c r="G15" s="27">
        <f>+'PIVTBL PASTE'!E48</f>
        <v>16510</v>
      </c>
      <c r="H15" s="27"/>
      <c r="I15" s="27"/>
      <c r="J15" s="19">
        <f>+'PIVTBL PASTE'!F48</f>
        <v>3619569.73</v>
      </c>
      <c r="K15" s="19">
        <v>133</v>
      </c>
      <c r="L15" s="19">
        <f>J15-I15-K15</f>
        <v>3619436.73</v>
      </c>
      <c r="M15" s="19">
        <f>+'PIVTBL PASTE'!G48</f>
        <v>212882.57</v>
      </c>
      <c r="N15" s="19">
        <f>+'PIVTBL PASTE'!H48</f>
        <v>9896</v>
      </c>
      <c r="O15" s="19">
        <f>+'PIVTBL PASTE'!I48</f>
        <v>188406.57</v>
      </c>
      <c r="P15" s="19">
        <f>+'PIVTBL PASTE'!J48</f>
        <v>3634149.73</v>
      </c>
      <c r="Q15" s="20">
        <f>(N15+O15)/M15*100</f>
        <v>93.151153708826413</v>
      </c>
      <c r="R15" s="19">
        <f>+M15-N15-O15</f>
        <v>14580</v>
      </c>
      <c r="S15" s="19">
        <f>+M15*2</f>
        <v>425765.14</v>
      </c>
      <c r="T15" s="20">
        <f>+N15/S15*100</f>
        <v>2.3242861075944354</v>
      </c>
      <c r="U15" s="19">
        <f>+S15-N15</f>
        <v>415869.14</v>
      </c>
      <c r="W15" s="30">
        <f t="shared" si="1"/>
        <v>212882.57</v>
      </c>
      <c r="X15" s="30">
        <f t="shared" si="2"/>
        <v>198302.57</v>
      </c>
    </row>
    <row r="16" spans="1:24" x14ac:dyDescent="0.25">
      <c r="A16" s="75"/>
      <c r="B16" s="75"/>
      <c r="C16" s="18" t="s">
        <v>100</v>
      </c>
      <c r="D16" s="27">
        <f>+'PIVTBL PASTE'!B49</f>
        <v>1423</v>
      </c>
      <c r="E16" s="27">
        <f>+'PIVTBL PASTE'!C49</f>
        <v>1156</v>
      </c>
      <c r="F16" s="27">
        <f>+'PIVTBL PASTE'!D49</f>
        <v>1156</v>
      </c>
      <c r="G16" s="27">
        <f>+'PIVTBL PASTE'!E49</f>
        <v>25354</v>
      </c>
      <c r="H16" s="27">
        <v>177</v>
      </c>
      <c r="I16" s="19">
        <v>146690</v>
      </c>
      <c r="J16" s="19">
        <f>+'PIVTBL PASTE'!F49</f>
        <v>822281.18</v>
      </c>
      <c r="K16" s="19"/>
      <c r="L16" s="19">
        <f>J16-I16-K16</f>
        <v>675591.18</v>
      </c>
      <c r="M16" s="19">
        <f>+'PIVTBL PASTE'!G49</f>
        <v>292698.14</v>
      </c>
      <c r="N16" s="19">
        <f>+'PIVTBL PASTE'!H49</f>
        <v>195766</v>
      </c>
      <c r="O16" s="19">
        <f>+'PIVTBL PASTE'!I49</f>
        <v>237327.13999999998</v>
      </c>
      <c r="P16" s="19">
        <f>+'PIVTBL PASTE'!J49</f>
        <v>681886.18</v>
      </c>
      <c r="Q16" s="20">
        <f>(N16)/M16*100</f>
        <v>66.883240187313802</v>
      </c>
      <c r="R16" s="19">
        <f>+M16-N16</f>
        <v>96932.140000000014</v>
      </c>
      <c r="S16" s="19">
        <f>+L16*20%+M16</f>
        <v>427816.37600000005</v>
      </c>
      <c r="T16" s="20">
        <f t="shared" ref="T16:T18" si="15">+N16/S16*100</f>
        <v>45.759351671007558</v>
      </c>
      <c r="U16" s="19">
        <f>+S16-N16-O16</f>
        <v>-5276.7639999999374</v>
      </c>
      <c r="W16" s="30">
        <f t="shared" si="1"/>
        <v>292698.14</v>
      </c>
      <c r="X16" s="30">
        <f t="shared" si="2"/>
        <v>433093.14</v>
      </c>
    </row>
    <row r="17" spans="1:24" x14ac:dyDescent="0.25">
      <c r="A17" s="75"/>
      <c r="B17" s="75"/>
      <c r="C17" s="18" t="s">
        <v>101</v>
      </c>
      <c r="D17" s="27">
        <f>+'PIVTBL PASTE'!B50</f>
        <v>17</v>
      </c>
      <c r="E17" s="27">
        <f>+'PIVTBL PASTE'!C50</f>
        <v>11</v>
      </c>
      <c r="F17" s="27">
        <f>+'PIVTBL PASTE'!D50</f>
        <v>11</v>
      </c>
      <c r="G17" s="27">
        <f>+'PIVTBL PASTE'!E50</f>
        <v>3954</v>
      </c>
      <c r="H17" s="27">
        <v>2</v>
      </c>
      <c r="I17" s="19">
        <v>6086.52</v>
      </c>
      <c r="J17" s="19">
        <f>+'PIVTBL PASTE'!F50</f>
        <v>34627.519999999997</v>
      </c>
      <c r="K17" s="19"/>
      <c r="L17" s="19">
        <f>J17-I17-K17</f>
        <v>28540.999999999996</v>
      </c>
      <c r="M17" s="19">
        <f>+'PIVTBL PASTE'!G50</f>
        <v>47889</v>
      </c>
      <c r="N17" s="19">
        <f>+'PIVTBL PASTE'!H50</f>
        <v>48240</v>
      </c>
      <c r="O17" s="19">
        <f>+'PIVTBL PASTE'!I50</f>
        <v>0</v>
      </c>
      <c r="P17" s="19">
        <f>+'PIVTBL PASTE'!J50</f>
        <v>34276.519999999997</v>
      </c>
      <c r="Q17" s="20">
        <f t="shared" ref="Q17:Q18" si="16">(N17+O17)/M17*100</f>
        <v>100.73294493516256</v>
      </c>
      <c r="R17" s="19">
        <f t="shared" ref="R17:R18" si="17">+M17-N17-O17</f>
        <v>-351</v>
      </c>
      <c r="S17" s="19">
        <f>+L17*20%+M17</f>
        <v>53597.2</v>
      </c>
      <c r="T17" s="20">
        <f t="shared" si="15"/>
        <v>90.004701738150501</v>
      </c>
      <c r="U17" s="19">
        <f t="shared" ref="U17:U18" si="18">+S17-N17-O17</f>
        <v>5357.1999999999971</v>
      </c>
      <c r="W17" s="30">
        <f t="shared" si="1"/>
        <v>47889</v>
      </c>
      <c r="X17" s="30">
        <f t="shared" si="2"/>
        <v>48240</v>
      </c>
    </row>
    <row r="18" spans="1:24" x14ac:dyDescent="0.25">
      <c r="A18" s="75"/>
      <c r="B18" s="75"/>
      <c r="C18" s="18" t="s">
        <v>102</v>
      </c>
      <c r="D18" s="27">
        <f>+'PIVTBL PASTE'!B51</f>
        <v>11</v>
      </c>
      <c r="E18" s="27">
        <f>+'PIVTBL PASTE'!C51</f>
        <v>10</v>
      </c>
      <c r="F18" s="27">
        <f>+'PIVTBL PASTE'!D51</f>
        <v>10</v>
      </c>
      <c r="G18" s="27">
        <f>+'PIVTBL PASTE'!E51</f>
        <v>4312</v>
      </c>
      <c r="H18" s="27"/>
      <c r="I18" s="27"/>
      <c r="J18" s="19">
        <f>+'PIVTBL PASTE'!F51</f>
        <v>-79</v>
      </c>
      <c r="K18" s="19"/>
      <c r="L18" s="19">
        <f>J18-I18-K18</f>
        <v>-79</v>
      </c>
      <c r="M18" s="19">
        <f>+'PIVTBL PASTE'!G51</f>
        <v>48391</v>
      </c>
      <c r="N18" s="19">
        <f>+'PIVTBL PASTE'!H51</f>
        <v>51675</v>
      </c>
      <c r="O18" s="19">
        <f>+'PIVTBL PASTE'!I51</f>
        <v>0</v>
      </c>
      <c r="P18" s="19">
        <f>+'PIVTBL PASTE'!J51</f>
        <v>-3363</v>
      </c>
      <c r="Q18" s="20">
        <f t="shared" si="16"/>
        <v>106.78638589820422</v>
      </c>
      <c r="R18" s="19">
        <f t="shared" si="17"/>
        <v>-3284</v>
      </c>
      <c r="S18" s="19">
        <f>+L18*20%+M18</f>
        <v>48375.199999999997</v>
      </c>
      <c r="T18" s="20">
        <f t="shared" si="15"/>
        <v>106.8212637880567</v>
      </c>
      <c r="U18" s="19">
        <f t="shared" si="18"/>
        <v>-3299.8000000000029</v>
      </c>
      <c r="W18" s="30">
        <f t="shared" si="1"/>
        <v>48391</v>
      </c>
      <c r="X18" s="30">
        <f t="shared" si="2"/>
        <v>51675</v>
      </c>
    </row>
    <row r="19" spans="1:24" s="15" customFormat="1" x14ac:dyDescent="0.25">
      <c r="A19" s="76" t="s">
        <v>103</v>
      </c>
      <c r="B19" s="76"/>
      <c r="C19" s="21"/>
      <c r="D19" s="26">
        <f t="shared" ref="D19:P19" si="19">SUM(D15:D18)</f>
        <v>2461</v>
      </c>
      <c r="E19" s="21">
        <f t="shared" si="19"/>
        <v>2162</v>
      </c>
      <c r="F19" s="21">
        <f t="shared" si="19"/>
        <v>2162</v>
      </c>
      <c r="G19" s="21">
        <f t="shared" si="19"/>
        <v>50130</v>
      </c>
      <c r="H19" s="31">
        <f t="shared" si="19"/>
        <v>179</v>
      </c>
      <c r="I19" s="22">
        <f t="shared" si="19"/>
        <v>152776.51999999999</v>
      </c>
      <c r="J19" s="22">
        <f t="shared" si="19"/>
        <v>4476399.43</v>
      </c>
      <c r="K19" s="22">
        <f t="shared" ref="K19" si="20">SUM(K15:K18)</f>
        <v>133</v>
      </c>
      <c r="L19" s="22">
        <f t="shared" si="19"/>
        <v>4323489.91</v>
      </c>
      <c r="M19" s="22">
        <f t="shared" si="19"/>
        <v>601860.71</v>
      </c>
      <c r="N19" s="22">
        <f t="shared" si="19"/>
        <v>305577</v>
      </c>
      <c r="O19" s="22">
        <f t="shared" si="19"/>
        <v>425733.70999999996</v>
      </c>
      <c r="P19" s="22">
        <f t="shared" si="19"/>
        <v>4346949.43</v>
      </c>
      <c r="Q19" s="23">
        <f>N19/M19*100</f>
        <v>50.772046575361273</v>
      </c>
      <c r="R19" s="22">
        <f t="shared" ref="R19" si="21">+M19-N19-O19</f>
        <v>-129450</v>
      </c>
      <c r="S19" s="22">
        <f>SUM(S15:S18)</f>
        <v>955553.91599999997</v>
      </c>
      <c r="T19" s="23">
        <f>+N19/S19*100</f>
        <v>31.979043242181639</v>
      </c>
      <c r="U19" s="33">
        <f>SUM(U15:U18)</f>
        <v>412649.77600000007</v>
      </c>
      <c r="W19" s="30">
        <f t="shared" si="1"/>
        <v>601860.71</v>
      </c>
      <c r="X19" s="30">
        <f t="shared" si="2"/>
        <v>731310.71</v>
      </c>
    </row>
    <row r="20" spans="1:24" ht="22.5" x14ac:dyDescent="0.25">
      <c r="A20" s="75" t="s">
        <v>51</v>
      </c>
      <c r="B20" s="75" t="s">
        <v>61</v>
      </c>
      <c r="C20" s="17" t="s">
        <v>2</v>
      </c>
      <c r="D20" s="17" t="s">
        <v>118</v>
      </c>
      <c r="E20" s="17" t="s">
        <v>4</v>
      </c>
      <c r="F20" s="17" t="s">
        <v>5</v>
      </c>
      <c r="G20" s="17" t="s">
        <v>6</v>
      </c>
      <c r="H20" s="17" t="s">
        <v>125</v>
      </c>
      <c r="I20" s="17" t="s">
        <v>127</v>
      </c>
      <c r="J20" s="17" t="s">
        <v>7</v>
      </c>
      <c r="K20" s="34" t="s">
        <v>135</v>
      </c>
      <c r="L20" s="17" t="s">
        <v>137</v>
      </c>
      <c r="M20" s="17" t="s">
        <v>8</v>
      </c>
      <c r="N20" s="17" t="s">
        <v>126</v>
      </c>
      <c r="O20" s="17" t="s">
        <v>10</v>
      </c>
      <c r="P20" s="17" t="s">
        <v>11</v>
      </c>
      <c r="Q20" s="17" t="s">
        <v>119</v>
      </c>
      <c r="R20" s="64" t="s">
        <v>140</v>
      </c>
      <c r="S20" s="17" t="s">
        <v>105</v>
      </c>
      <c r="T20" s="17" t="s">
        <v>106</v>
      </c>
      <c r="U20" s="32" t="s">
        <v>128</v>
      </c>
      <c r="W20" s="30" t="str">
        <f t="shared" si="1"/>
        <v>DEMAND</v>
      </c>
      <c r="X20" s="30" t="e">
        <f t="shared" si="2"/>
        <v>#VALUE!</v>
      </c>
    </row>
    <row r="21" spans="1:24" x14ac:dyDescent="0.25">
      <c r="A21" s="75"/>
      <c r="B21" s="75"/>
      <c r="C21" s="18" t="s">
        <v>16</v>
      </c>
      <c r="D21" s="27">
        <f>+'PIVTBL PASTE'!B70</f>
        <v>646</v>
      </c>
      <c r="E21" s="27">
        <f>+'PIVTBL PASTE'!C70</f>
        <v>621</v>
      </c>
      <c r="F21" s="27">
        <f>+'PIVTBL PASTE'!D70</f>
        <v>621</v>
      </c>
      <c r="G21" s="27">
        <f>+'PIVTBL PASTE'!E70</f>
        <v>13756</v>
      </c>
      <c r="H21" s="27">
        <v>2</v>
      </c>
      <c r="I21" s="19">
        <v>363.23</v>
      </c>
      <c r="J21" s="19">
        <f>+'PIVTBL PASTE'!F70</f>
        <v>5810618.7999999998</v>
      </c>
      <c r="K21" s="19"/>
      <c r="L21" s="19">
        <f>J21-I21-K21</f>
        <v>5810255.5699999994</v>
      </c>
      <c r="M21" s="19">
        <f>+'PIVTBL PASTE'!G70</f>
        <v>179621.88</v>
      </c>
      <c r="N21" s="19">
        <f>+'PIVTBL PASTE'!H70</f>
        <v>22890</v>
      </c>
      <c r="O21" s="19">
        <f>+'PIVTBL PASTE'!I70</f>
        <v>142498.88</v>
      </c>
      <c r="P21" s="19">
        <f>+'PIVTBL PASTE'!J70</f>
        <v>5824851.7999999998</v>
      </c>
      <c r="Q21" s="20">
        <f>(N21+O21)/M21*100</f>
        <v>92.076132373183043</v>
      </c>
      <c r="R21" s="19">
        <f>+M21-N21-O21</f>
        <v>14233</v>
      </c>
      <c r="S21" s="19">
        <f>+M21*2</f>
        <v>359243.76</v>
      </c>
      <c r="T21" s="20">
        <f>+N21/S21*100</f>
        <v>6.3717181893430803</v>
      </c>
      <c r="U21" s="19">
        <f>+S21-N21</f>
        <v>336353.76</v>
      </c>
      <c r="W21" s="30">
        <f t="shared" si="1"/>
        <v>179621.88</v>
      </c>
      <c r="X21" s="30">
        <f t="shared" si="2"/>
        <v>165388.88</v>
      </c>
    </row>
    <row r="22" spans="1:24" x14ac:dyDescent="0.25">
      <c r="A22" s="75"/>
      <c r="B22" s="75"/>
      <c r="C22" s="18" t="s">
        <v>100</v>
      </c>
      <c r="D22" s="27">
        <f>+'PIVTBL PASTE'!B71</f>
        <v>1327</v>
      </c>
      <c r="E22" s="27">
        <f>+'PIVTBL PASTE'!C71</f>
        <v>1144</v>
      </c>
      <c r="F22" s="27">
        <f>+'PIVTBL PASTE'!D71</f>
        <v>1144</v>
      </c>
      <c r="G22" s="27">
        <f>+'PIVTBL PASTE'!E71</f>
        <v>28831</v>
      </c>
      <c r="H22" s="27">
        <v>118</v>
      </c>
      <c r="I22" s="19">
        <v>193679</v>
      </c>
      <c r="J22" s="19">
        <f>+'PIVTBL PASTE'!F71</f>
        <v>766883.4</v>
      </c>
      <c r="K22" s="19">
        <v>2837</v>
      </c>
      <c r="L22" s="19">
        <f>J22-I22-K22</f>
        <v>570367.4</v>
      </c>
      <c r="M22" s="19">
        <f>+'PIVTBL PASTE'!G71</f>
        <v>317057.62</v>
      </c>
      <c r="N22" s="19">
        <f>+'PIVTBL PASTE'!H71</f>
        <v>167703</v>
      </c>
      <c r="O22" s="19">
        <f>+'PIVTBL PASTE'!I71</f>
        <v>270281.62</v>
      </c>
      <c r="P22" s="19">
        <f>+'PIVTBL PASTE'!J71</f>
        <v>645956.4</v>
      </c>
      <c r="Q22" s="20">
        <f>(N22)/M22*100</f>
        <v>52.893540297186362</v>
      </c>
      <c r="R22" s="19">
        <f>+M22-N22</f>
        <v>149354.62</v>
      </c>
      <c r="S22" s="19">
        <f>+L22*20%+M22</f>
        <v>431131.1</v>
      </c>
      <c r="T22" s="20">
        <f t="shared" ref="T22:T24" si="22">+N22/S22*100</f>
        <v>38.89837685103209</v>
      </c>
      <c r="U22" s="19">
        <f>+S22-N22-O22</f>
        <v>-6853.5200000000186</v>
      </c>
      <c r="W22" s="30">
        <f t="shared" si="1"/>
        <v>317057.62</v>
      </c>
      <c r="X22" s="30">
        <f t="shared" si="2"/>
        <v>437984.62</v>
      </c>
    </row>
    <row r="23" spans="1:24" x14ac:dyDescent="0.25">
      <c r="A23" s="75"/>
      <c r="B23" s="75"/>
      <c r="C23" s="18" t="s">
        <v>101</v>
      </c>
      <c r="D23" s="27">
        <f>+'PIVTBL PASTE'!B72</f>
        <v>58</v>
      </c>
      <c r="E23" s="27">
        <f>+'PIVTBL PASTE'!C72</f>
        <v>46</v>
      </c>
      <c r="F23" s="27">
        <f>+'PIVTBL PASTE'!D72</f>
        <v>46</v>
      </c>
      <c r="G23" s="27">
        <f>+'PIVTBL PASTE'!E72</f>
        <v>10489</v>
      </c>
      <c r="H23" s="27">
        <v>8</v>
      </c>
      <c r="I23" s="19">
        <v>17745.120000000003</v>
      </c>
      <c r="J23" s="19">
        <f>+'PIVTBL PASTE'!F72</f>
        <v>12902.18</v>
      </c>
      <c r="K23" s="19"/>
      <c r="L23" s="19">
        <f>J23-I23-K23</f>
        <v>-4842.9400000000023</v>
      </c>
      <c r="M23" s="19">
        <f>+'PIVTBL PASTE'!G72</f>
        <v>126533</v>
      </c>
      <c r="N23" s="19">
        <f>+'PIVTBL PASTE'!H72</f>
        <v>127731</v>
      </c>
      <c r="O23" s="19">
        <f>+'PIVTBL PASTE'!I72</f>
        <v>0</v>
      </c>
      <c r="P23" s="19">
        <f>+'PIVTBL PASTE'!J72</f>
        <v>11704.18</v>
      </c>
      <c r="Q23" s="20">
        <f t="shared" ref="Q23:Q24" si="23">(N23+O23)/M23*100</f>
        <v>100.94678858479607</v>
      </c>
      <c r="R23" s="19">
        <f t="shared" ref="R23:R24" si="24">+M23-N23-O23</f>
        <v>-1198</v>
      </c>
      <c r="S23" s="19">
        <f>+L23*20%+M23</f>
        <v>125564.412</v>
      </c>
      <c r="T23" s="20">
        <f t="shared" si="22"/>
        <v>101.7254793499929</v>
      </c>
      <c r="U23" s="19">
        <f t="shared" ref="U23:U24" si="25">+S23-N23-O23</f>
        <v>-2166.5880000000034</v>
      </c>
      <c r="W23" s="30">
        <f t="shared" si="1"/>
        <v>126533</v>
      </c>
      <c r="X23" s="30">
        <f t="shared" si="2"/>
        <v>127731</v>
      </c>
    </row>
    <row r="24" spans="1:24" x14ac:dyDescent="0.25">
      <c r="A24" s="75"/>
      <c r="B24" s="75"/>
      <c r="C24" s="18" t="s">
        <v>102</v>
      </c>
      <c r="D24" s="27">
        <f>+'PIVTBL PASTE'!B73</f>
        <v>17</v>
      </c>
      <c r="E24" s="27">
        <f>+'PIVTBL PASTE'!C73</f>
        <v>11</v>
      </c>
      <c r="F24" s="27">
        <f>+'PIVTBL PASTE'!D73</f>
        <v>11</v>
      </c>
      <c r="G24" s="27">
        <f>+'PIVTBL PASTE'!E73</f>
        <v>1899</v>
      </c>
      <c r="H24" s="27">
        <v>1</v>
      </c>
      <c r="I24" s="19">
        <v>1992.37</v>
      </c>
      <c r="J24" s="19">
        <f>+'PIVTBL PASTE'!F73</f>
        <v>8298.380000000001</v>
      </c>
      <c r="K24" s="19"/>
      <c r="L24" s="19">
        <f>J24-I24-K24</f>
        <v>6306.0100000000011</v>
      </c>
      <c r="M24" s="19">
        <f>+'PIVTBL PASTE'!G73</f>
        <v>30609</v>
      </c>
      <c r="N24" s="19">
        <f>+'PIVTBL PASTE'!H73</f>
        <v>30838</v>
      </c>
      <c r="O24" s="19">
        <f>+'PIVTBL PASTE'!I73</f>
        <v>0</v>
      </c>
      <c r="P24" s="19">
        <f>+'PIVTBL PASTE'!J73</f>
        <v>8069.38</v>
      </c>
      <c r="Q24" s="20">
        <f t="shared" si="23"/>
        <v>100.7481459701395</v>
      </c>
      <c r="R24" s="19">
        <f t="shared" si="24"/>
        <v>-229</v>
      </c>
      <c r="S24" s="19">
        <f>+L24*20%+M24</f>
        <v>31870.202000000001</v>
      </c>
      <c r="T24" s="20">
        <f t="shared" si="22"/>
        <v>96.761231698500055</v>
      </c>
      <c r="U24" s="19">
        <f t="shared" si="25"/>
        <v>1032.2020000000011</v>
      </c>
      <c r="W24" s="30">
        <f t="shared" si="1"/>
        <v>30609</v>
      </c>
      <c r="X24" s="30">
        <f t="shared" si="2"/>
        <v>30838</v>
      </c>
    </row>
    <row r="25" spans="1:24" s="15" customFormat="1" x14ac:dyDescent="0.25">
      <c r="A25" s="76" t="s">
        <v>103</v>
      </c>
      <c r="B25" s="76"/>
      <c r="C25" s="21"/>
      <c r="D25" s="26">
        <f t="shared" ref="D25:P25" si="26">SUM(D21:D24)</f>
        <v>2048</v>
      </c>
      <c r="E25" s="21">
        <f t="shared" si="26"/>
        <v>1822</v>
      </c>
      <c r="F25" s="21">
        <f t="shared" si="26"/>
        <v>1822</v>
      </c>
      <c r="G25" s="21">
        <f t="shared" si="26"/>
        <v>54975</v>
      </c>
      <c r="H25" s="31">
        <f t="shared" si="26"/>
        <v>129</v>
      </c>
      <c r="I25" s="22">
        <f t="shared" si="26"/>
        <v>213779.72</v>
      </c>
      <c r="J25" s="22">
        <f t="shared" si="26"/>
        <v>6598702.7599999998</v>
      </c>
      <c r="K25" s="22">
        <f t="shared" si="26"/>
        <v>2837</v>
      </c>
      <c r="L25" s="22">
        <f t="shared" si="26"/>
        <v>6382086.0399999991</v>
      </c>
      <c r="M25" s="22">
        <f t="shared" si="26"/>
        <v>653821.5</v>
      </c>
      <c r="N25" s="22">
        <f t="shared" si="26"/>
        <v>349162</v>
      </c>
      <c r="O25" s="22">
        <f t="shared" si="26"/>
        <v>412780.5</v>
      </c>
      <c r="P25" s="22">
        <f t="shared" si="26"/>
        <v>6490581.7599999998</v>
      </c>
      <c r="Q25" s="23">
        <f>N25/M25*100</f>
        <v>53.403260675887843</v>
      </c>
      <c r="R25" s="22">
        <f t="shared" ref="R25" si="27">+M25-N25-O25</f>
        <v>-108121</v>
      </c>
      <c r="S25" s="22">
        <f>SUM(S21:S24)</f>
        <v>947809.47400000005</v>
      </c>
      <c r="T25" s="23">
        <f>+N25/S25*100</f>
        <v>36.838838350754862</v>
      </c>
      <c r="U25" s="33">
        <f>SUM(U21:U24)</f>
        <v>328365.85399999999</v>
      </c>
      <c r="W25" s="30">
        <f t="shared" si="1"/>
        <v>653821.5</v>
      </c>
      <c r="X25" s="30">
        <f t="shared" si="2"/>
        <v>761942.5</v>
      </c>
    </row>
    <row r="26" spans="1:24" ht="22.5" x14ac:dyDescent="0.25">
      <c r="A26" s="75" t="s">
        <v>58</v>
      </c>
      <c r="B26" s="75" t="s">
        <v>63</v>
      </c>
      <c r="C26" s="17" t="s">
        <v>2</v>
      </c>
      <c r="D26" s="17" t="s">
        <v>118</v>
      </c>
      <c r="E26" s="17" t="s">
        <v>4</v>
      </c>
      <c r="F26" s="17" t="s">
        <v>5</v>
      </c>
      <c r="G26" s="17" t="s">
        <v>6</v>
      </c>
      <c r="H26" s="17" t="s">
        <v>125</v>
      </c>
      <c r="I26" s="17" t="s">
        <v>127</v>
      </c>
      <c r="J26" s="17" t="s">
        <v>7</v>
      </c>
      <c r="K26" s="34" t="s">
        <v>135</v>
      </c>
      <c r="L26" s="17" t="s">
        <v>137</v>
      </c>
      <c r="M26" s="17" t="s">
        <v>8</v>
      </c>
      <c r="N26" s="17" t="s">
        <v>126</v>
      </c>
      <c r="O26" s="17" t="s">
        <v>10</v>
      </c>
      <c r="P26" s="17" t="s">
        <v>11</v>
      </c>
      <c r="Q26" s="17" t="s">
        <v>119</v>
      </c>
      <c r="R26" s="64" t="s">
        <v>140</v>
      </c>
      <c r="S26" s="17" t="s">
        <v>105</v>
      </c>
      <c r="T26" s="17" t="s">
        <v>106</v>
      </c>
      <c r="U26" s="32" t="s">
        <v>128</v>
      </c>
      <c r="W26" s="30" t="str">
        <f t="shared" si="1"/>
        <v>DEMAND</v>
      </c>
      <c r="X26" s="30" t="e">
        <f t="shared" si="2"/>
        <v>#VALUE!</v>
      </c>
    </row>
    <row r="27" spans="1:24" x14ac:dyDescent="0.25">
      <c r="A27" s="75"/>
      <c r="B27" s="75"/>
      <c r="C27" s="18" t="s">
        <v>16</v>
      </c>
      <c r="D27" s="27">
        <f>+'PIVTBL PASTE'!B90</f>
        <v>836</v>
      </c>
      <c r="E27" s="27">
        <f>+'PIVTBL PASTE'!C90</f>
        <v>788</v>
      </c>
      <c r="F27" s="27">
        <f>+'PIVTBL PASTE'!D90</f>
        <v>788</v>
      </c>
      <c r="G27" s="27">
        <f>+'PIVTBL PASTE'!E90</f>
        <v>16444</v>
      </c>
      <c r="H27" s="27"/>
      <c r="I27" s="27"/>
      <c r="J27" s="19">
        <f>+'PIVTBL PASTE'!F90</f>
        <v>8181883.9399999995</v>
      </c>
      <c r="K27" s="19"/>
      <c r="L27" s="19">
        <f>J27-I27-K27</f>
        <v>8181883.9399999995</v>
      </c>
      <c r="M27" s="19">
        <f>+'PIVTBL PASTE'!G90</f>
        <v>224302.83</v>
      </c>
      <c r="N27" s="19">
        <f>+'PIVTBL PASTE'!H90</f>
        <v>15384</v>
      </c>
      <c r="O27" s="19">
        <f>+'PIVTBL PASTE'!I90</f>
        <v>175223.83</v>
      </c>
      <c r="P27" s="19">
        <f>+'PIVTBL PASTE'!J90</f>
        <v>8215578.9399999995</v>
      </c>
      <c r="Q27" s="20">
        <f>(N27+O27)/M27*100</f>
        <v>84.977897960538442</v>
      </c>
      <c r="R27" s="19">
        <f>+M27-N27-O27</f>
        <v>33695</v>
      </c>
      <c r="S27" s="19">
        <f>+M27*2</f>
        <v>448605.66</v>
      </c>
      <c r="T27" s="20">
        <f>+N27/S27*100</f>
        <v>3.4292924436129497</v>
      </c>
      <c r="U27" s="19">
        <f>+S27-N27</f>
        <v>433221.66</v>
      </c>
      <c r="W27" s="30">
        <f t="shared" si="1"/>
        <v>224302.83</v>
      </c>
      <c r="X27" s="30">
        <f t="shared" si="2"/>
        <v>190607.83</v>
      </c>
    </row>
    <row r="28" spans="1:24" x14ac:dyDescent="0.25">
      <c r="A28" s="75"/>
      <c r="B28" s="75"/>
      <c r="C28" s="18" t="s">
        <v>100</v>
      </c>
      <c r="D28" s="27">
        <f>+'PIVTBL PASTE'!B91</f>
        <v>1405</v>
      </c>
      <c r="E28" s="27">
        <f>+'PIVTBL PASTE'!C91</f>
        <v>1181</v>
      </c>
      <c r="F28" s="27">
        <f>+'PIVTBL PASTE'!D91</f>
        <v>1181</v>
      </c>
      <c r="G28" s="27">
        <f>+'PIVTBL PASTE'!E91</f>
        <v>32140</v>
      </c>
      <c r="H28" s="27">
        <v>149</v>
      </c>
      <c r="I28" s="19">
        <v>98219.670000000013</v>
      </c>
      <c r="J28" s="19">
        <f>+'PIVTBL PASTE'!F91</f>
        <v>717791.78</v>
      </c>
      <c r="K28" s="19"/>
      <c r="L28" s="19">
        <f>J28-I28-K28</f>
        <v>619572.11</v>
      </c>
      <c r="M28" s="19">
        <f>+'PIVTBL PASTE'!G91</f>
        <v>371719.32</v>
      </c>
      <c r="N28" s="19">
        <f>+'PIVTBL PASTE'!H91</f>
        <v>153916</v>
      </c>
      <c r="O28" s="19">
        <f>+'PIVTBL PASTE'!I91</f>
        <v>255437.31999999998</v>
      </c>
      <c r="P28" s="19">
        <f>+'PIVTBL PASTE'!J91</f>
        <v>680157.78</v>
      </c>
      <c r="Q28" s="20">
        <f>(N28)/M28*100</f>
        <v>41.406510697372411</v>
      </c>
      <c r="R28" s="19">
        <f>+M28-N28</f>
        <v>217803.32</v>
      </c>
      <c r="S28" s="19">
        <f>+L28*20%+M28</f>
        <v>495633.74200000003</v>
      </c>
      <c r="T28" s="20">
        <f t="shared" ref="T28:T30" si="28">+N28/S28*100</f>
        <v>31.054382895505121</v>
      </c>
      <c r="U28" s="19">
        <f>+S28-N28-O28</f>
        <v>86280.42200000005</v>
      </c>
      <c r="W28" s="30">
        <f t="shared" si="1"/>
        <v>371719.32</v>
      </c>
      <c r="X28" s="30">
        <f t="shared" si="2"/>
        <v>409353.31999999995</v>
      </c>
    </row>
    <row r="29" spans="1:24" x14ac:dyDescent="0.25">
      <c r="A29" s="75"/>
      <c r="B29" s="75"/>
      <c r="C29" s="18" t="s">
        <v>101</v>
      </c>
      <c r="D29" s="27">
        <f>+'PIVTBL PASTE'!B92</f>
        <v>174</v>
      </c>
      <c r="E29" s="27">
        <f>+'PIVTBL PASTE'!C92</f>
        <v>141</v>
      </c>
      <c r="F29" s="27">
        <f>+'PIVTBL PASTE'!D92</f>
        <v>141</v>
      </c>
      <c r="G29" s="27">
        <f>+'PIVTBL PASTE'!E92</f>
        <v>12073</v>
      </c>
      <c r="H29" s="27">
        <v>12</v>
      </c>
      <c r="I29" s="19">
        <v>25389.270000000004</v>
      </c>
      <c r="J29" s="19">
        <f>+'PIVTBL PASTE'!F92</f>
        <v>65624.08</v>
      </c>
      <c r="K29" s="19"/>
      <c r="L29" s="19">
        <f>J29-I29-K29</f>
        <v>40234.81</v>
      </c>
      <c r="M29" s="19">
        <f>+'PIVTBL PASTE'!G92</f>
        <v>168227.39</v>
      </c>
      <c r="N29" s="19">
        <f>+'PIVTBL PASTE'!H92</f>
        <v>194007</v>
      </c>
      <c r="O29" s="19">
        <f>+'PIVTBL PASTE'!I92</f>
        <v>930.39</v>
      </c>
      <c r="P29" s="19">
        <f>+'PIVTBL PASTE'!J92</f>
        <v>38914.080000000002</v>
      </c>
      <c r="Q29" s="20">
        <f t="shared" ref="Q29:Q30" si="29">(N29+O29)/M29*100</f>
        <v>115.87731938300891</v>
      </c>
      <c r="R29" s="19">
        <f t="shared" ref="R29:R30" si="30">+M29-N29-O29</f>
        <v>-26709.999999999985</v>
      </c>
      <c r="S29" s="19">
        <f>+L29*20%+M29</f>
        <v>176274.35200000001</v>
      </c>
      <c r="T29" s="20">
        <f t="shared" si="28"/>
        <v>110.05968695888326</v>
      </c>
      <c r="U29" s="19">
        <f t="shared" ref="U29:U30" si="31">+S29-N29-O29</f>
        <v>-18663.037999999986</v>
      </c>
      <c r="W29" s="30">
        <f t="shared" si="1"/>
        <v>168227.39</v>
      </c>
      <c r="X29" s="30">
        <f t="shared" si="2"/>
        <v>194937.39</v>
      </c>
    </row>
    <row r="30" spans="1:24" x14ac:dyDescent="0.25">
      <c r="A30" s="75"/>
      <c r="B30" s="75"/>
      <c r="C30" s="18" t="s">
        <v>102</v>
      </c>
      <c r="D30" s="27">
        <f>+'PIVTBL PASTE'!B93</f>
        <v>23</v>
      </c>
      <c r="E30" s="27">
        <f>+'PIVTBL PASTE'!C93</f>
        <v>9</v>
      </c>
      <c r="F30" s="27">
        <f>+'PIVTBL PASTE'!D93</f>
        <v>9</v>
      </c>
      <c r="G30" s="27">
        <f>+'PIVTBL PASTE'!E93</f>
        <v>2420</v>
      </c>
      <c r="H30" s="27"/>
      <c r="I30" s="27"/>
      <c r="J30" s="19">
        <f>+'PIVTBL PASTE'!F93</f>
        <v>4307.24</v>
      </c>
      <c r="K30" s="19"/>
      <c r="L30" s="19">
        <f>J30-I30-K30</f>
        <v>4307.24</v>
      </c>
      <c r="M30" s="19">
        <f>+'PIVTBL PASTE'!G93</f>
        <v>31986</v>
      </c>
      <c r="N30" s="19">
        <f>+'PIVTBL PASTE'!H93</f>
        <v>36773</v>
      </c>
      <c r="O30" s="19">
        <f>+'PIVTBL PASTE'!I93</f>
        <v>0</v>
      </c>
      <c r="P30" s="19">
        <f>+'PIVTBL PASTE'!J93</f>
        <v>-479.76000000000022</v>
      </c>
      <c r="Q30" s="20">
        <f t="shared" si="29"/>
        <v>114.96592259113363</v>
      </c>
      <c r="R30" s="19">
        <f t="shared" si="30"/>
        <v>-4787</v>
      </c>
      <c r="S30" s="19">
        <f>+L30*20%+M30</f>
        <v>32847.447999999997</v>
      </c>
      <c r="T30" s="20">
        <f t="shared" si="28"/>
        <v>111.95085840458596</v>
      </c>
      <c r="U30" s="19">
        <f t="shared" si="31"/>
        <v>-3925.5520000000033</v>
      </c>
      <c r="W30" s="30">
        <f t="shared" si="1"/>
        <v>31986</v>
      </c>
      <c r="X30" s="30">
        <f t="shared" si="2"/>
        <v>36773</v>
      </c>
    </row>
    <row r="31" spans="1:24" s="15" customFormat="1" x14ac:dyDescent="0.25">
      <c r="A31" s="76" t="s">
        <v>103</v>
      </c>
      <c r="B31" s="76"/>
      <c r="C31" s="21"/>
      <c r="D31" s="26">
        <f t="shared" ref="D31:P31" si="32">SUM(D27:D30)</f>
        <v>2438</v>
      </c>
      <c r="E31" s="21">
        <f t="shared" si="32"/>
        <v>2119</v>
      </c>
      <c r="F31" s="21">
        <f t="shared" si="32"/>
        <v>2119</v>
      </c>
      <c r="G31" s="21">
        <f t="shared" si="32"/>
        <v>63077</v>
      </c>
      <c r="H31" s="31">
        <f t="shared" si="32"/>
        <v>161</v>
      </c>
      <c r="I31" s="22">
        <f t="shared" si="32"/>
        <v>123608.94000000002</v>
      </c>
      <c r="J31" s="22">
        <f t="shared" si="32"/>
        <v>8969607.0399999991</v>
      </c>
      <c r="K31" s="22">
        <f t="shared" si="32"/>
        <v>0</v>
      </c>
      <c r="L31" s="22">
        <f t="shared" si="32"/>
        <v>8845998.0999999996</v>
      </c>
      <c r="M31" s="22">
        <f t="shared" si="32"/>
        <v>796235.54</v>
      </c>
      <c r="N31" s="22">
        <f t="shared" si="32"/>
        <v>400080</v>
      </c>
      <c r="O31" s="22">
        <f t="shared" si="32"/>
        <v>431591.54</v>
      </c>
      <c r="P31" s="22">
        <f t="shared" si="32"/>
        <v>8934171.0399999991</v>
      </c>
      <c r="Q31" s="23">
        <f>N31/M31*100</f>
        <v>50.246438384300198</v>
      </c>
      <c r="R31" s="22">
        <f t="shared" ref="R31" si="33">+M31-N31-O31</f>
        <v>-35435.999999999942</v>
      </c>
      <c r="S31" s="22">
        <f>SUM(S27:S30)</f>
        <v>1153361.202</v>
      </c>
      <c r="T31" s="23">
        <f>+N31/S31*100</f>
        <v>34.688179150316174</v>
      </c>
      <c r="U31" s="33">
        <f>SUM(U27:U30)</f>
        <v>496913.49200000003</v>
      </c>
      <c r="W31" s="30">
        <f t="shared" si="1"/>
        <v>796235.54</v>
      </c>
      <c r="X31" s="30">
        <f t="shared" si="2"/>
        <v>831671.54</v>
      </c>
    </row>
    <row r="32" spans="1:24" ht="22.5" x14ac:dyDescent="0.25">
      <c r="A32" s="75" t="s">
        <v>62</v>
      </c>
      <c r="B32" s="75" t="s">
        <v>64</v>
      </c>
      <c r="C32" s="17" t="s">
        <v>2</v>
      </c>
      <c r="D32" s="17" t="s">
        <v>118</v>
      </c>
      <c r="E32" s="17" t="s">
        <v>4</v>
      </c>
      <c r="F32" s="17" t="s">
        <v>5</v>
      </c>
      <c r="G32" s="17" t="s">
        <v>6</v>
      </c>
      <c r="H32" s="17" t="s">
        <v>125</v>
      </c>
      <c r="I32" s="17" t="s">
        <v>127</v>
      </c>
      <c r="J32" s="17" t="s">
        <v>7</v>
      </c>
      <c r="K32" s="34" t="s">
        <v>135</v>
      </c>
      <c r="L32" s="17" t="s">
        <v>137</v>
      </c>
      <c r="M32" s="17" t="s">
        <v>8</v>
      </c>
      <c r="N32" s="17" t="s">
        <v>126</v>
      </c>
      <c r="O32" s="17" t="s">
        <v>10</v>
      </c>
      <c r="P32" s="17" t="s">
        <v>11</v>
      </c>
      <c r="Q32" s="17" t="s">
        <v>119</v>
      </c>
      <c r="R32" s="64" t="s">
        <v>140</v>
      </c>
      <c r="S32" s="17" t="s">
        <v>105</v>
      </c>
      <c r="T32" s="17" t="s">
        <v>106</v>
      </c>
      <c r="U32" s="32" t="s">
        <v>128</v>
      </c>
      <c r="W32" s="30" t="str">
        <f t="shared" si="1"/>
        <v>DEMAND</v>
      </c>
      <c r="X32" s="30" t="e">
        <f t="shared" si="2"/>
        <v>#VALUE!</v>
      </c>
    </row>
    <row r="33" spans="1:24" x14ac:dyDescent="0.25">
      <c r="A33" s="75"/>
      <c r="B33" s="75"/>
      <c r="C33" s="18" t="s">
        <v>16</v>
      </c>
      <c r="D33" s="27">
        <f>+'PIVTBL PASTE'!B95</f>
        <v>567</v>
      </c>
      <c r="E33" s="27">
        <f>+'PIVTBL PASTE'!C95</f>
        <v>562</v>
      </c>
      <c r="F33" s="27">
        <f>+'PIVTBL PASTE'!D95</f>
        <v>562</v>
      </c>
      <c r="G33" s="27">
        <f>+'PIVTBL PASTE'!E95</f>
        <v>12436</v>
      </c>
      <c r="H33" s="27"/>
      <c r="I33" s="27"/>
      <c r="J33" s="19">
        <f>+'PIVTBL PASTE'!F95</f>
        <v>3239580.01</v>
      </c>
      <c r="K33" s="19"/>
      <c r="L33" s="19">
        <f>J33-I33-K33</f>
        <v>3239580.01</v>
      </c>
      <c r="M33" s="19">
        <f>+'PIVTBL PASTE'!G95</f>
        <v>153785.1</v>
      </c>
      <c r="N33" s="19">
        <f>+'PIVTBL PASTE'!H95</f>
        <v>7532</v>
      </c>
      <c r="O33" s="19">
        <f>+'PIVTBL PASTE'!I95</f>
        <v>130381.1</v>
      </c>
      <c r="P33" s="19">
        <f>+'PIVTBL PASTE'!J95</f>
        <v>3255452.01</v>
      </c>
      <c r="Q33" s="20">
        <f>(N33+O33)/M33*100</f>
        <v>89.679104152482907</v>
      </c>
      <c r="R33" s="19">
        <f>+M33-N33-O33</f>
        <v>15872</v>
      </c>
      <c r="S33" s="19">
        <f>+M33*2</f>
        <v>307570.2</v>
      </c>
      <c r="T33" s="20">
        <f>+N33/S33*100</f>
        <v>2.448871834787635</v>
      </c>
      <c r="U33" s="19">
        <f>+S33-N33</f>
        <v>300038.2</v>
      </c>
      <c r="W33" s="30">
        <f t="shared" si="1"/>
        <v>153785.1</v>
      </c>
      <c r="X33" s="30">
        <f t="shared" si="2"/>
        <v>137913.1</v>
      </c>
    </row>
    <row r="34" spans="1:24" x14ac:dyDescent="0.25">
      <c r="A34" s="75"/>
      <c r="B34" s="75"/>
      <c r="C34" s="18" t="s">
        <v>100</v>
      </c>
      <c r="D34" s="27">
        <f>+'PIVTBL PASTE'!B96</f>
        <v>1170</v>
      </c>
      <c r="E34" s="27">
        <f>+'PIVTBL PASTE'!C96</f>
        <v>988</v>
      </c>
      <c r="F34" s="27">
        <f>+'PIVTBL PASTE'!D96</f>
        <v>986</v>
      </c>
      <c r="G34" s="27">
        <f>+'PIVTBL PASTE'!E96</f>
        <v>24175</v>
      </c>
      <c r="H34" s="27">
        <v>106</v>
      </c>
      <c r="I34" s="19">
        <v>30016</v>
      </c>
      <c r="J34" s="19">
        <f>+'PIVTBL PASTE'!F96</f>
        <v>628277.24</v>
      </c>
      <c r="K34" s="19">
        <v>26911</v>
      </c>
      <c r="L34" s="19">
        <f>J34-I34-K34</f>
        <v>571350.24</v>
      </c>
      <c r="M34" s="19">
        <f>+'PIVTBL PASTE'!G96</f>
        <v>266101.55000000005</v>
      </c>
      <c r="N34" s="19">
        <f>+'PIVTBL PASTE'!H96</f>
        <v>134606</v>
      </c>
      <c r="O34" s="19">
        <f>+'PIVTBL PASTE'!I96</f>
        <v>225010.55</v>
      </c>
      <c r="P34" s="19">
        <f>+'PIVTBL PASTE'!J96</f>
        <v>534762.23999999999</v>
      </c>
      <c r="Q34" s="20">
        <f>(N34)/M34*100</f>
        <v>50.584447929747114</v>
      </c>
      <c r="R34" s="19">
        <f>+M34-N34</f>
        <v>131495.55000000005</v>
      </c>
      <c r="S34" s="19">
        <f>+L34*20%+M34</f>
        <v>380371.59800000006</v>
      </c>
      <c r="T34" s="20">
        <f t="shared" ref="T34:T36" si="34">+N34/S34*100</f>
        <v>35.388026000826692</v>
      </c>
      <c r="U34" s="19">
        <f>+S34-N34-O34</f>
        <v>20755.048000000068</v>
      </c>
      <c r="W34" s="30">
        <f t="shared" si="1"/>
        <v>266101.55000000005</v>
      </c>
      <c r="X34" s="30">
        <f t="shared" si="2"/>
        <v>359616.55</v>
      </c>
    </row>
    <row r="35" spans="1:24" x14ac:dyDescent="0.25">
      <c r="A35" s="75"/>
      <c r="B35" s="75"/>
      <c r="C35" s="18" t="s">
        <v>101</v>
      </c>
      <c r="D35" s="27">
        <f>+'PIVTBL PASTE'!B97</f>
        <v>68</v>
      </c>
      <c r="E35" s="27">
        <f>+'PIVTBL PASTE'!C97</f>
        <v>50</v>
      </c>
      <c r="F35" s="27">
        <f>+'PIVTBL PASTE'!D97</f>
        <v>50</v>
      </c>
      <c r="G35" s="27">
        <f>+'PIVTBL PASTE'!E97</f>
        <v>7690</v>
      </c>
      <c r="H35" s="27">
        <v>13</v>
      </c>
      <c r="I35" s="19">
        <v>35286</v>
      </c>
      <c r="J35" s="19">
        <f>+'PIVTBL PASTE'!F97</f>
        <v>49506.64</v>
      </c>
      <c r="K35" s="19"/>
      <c r="L35" s="19">
        <f>J35-I35-K35</f>
        <v>14220.64</v>
      </c>
      <c r="M35" s="19">
        <f>+'PIVTBL PASTE'!G97</f>
        <v>98230</v>
      </c>
      <c r="N35" s="19">
        <f>+'PIVTBL PASTE'!H97</f>
        <v>95200</v>
      </c>
      <c r="O35" s="19">
        <f>+'PIVTBL PASTE'!I97</f>
        <v>0</v>
      </c>
      <c r="P35" s="19">
        <f>+'PIVTBL PASTE'!J97</f>
        <v>52536.639999999999</v>
      </c>
      <c r="Q35" s="20">
        <f t="shared" ref="Q35:Q36" si="35">(N35+O35)/M35*100</f>
        <v>96.915402626488856</v>
      </c>
      <c r="R35" s="19">
        <f t="shared" ref="R35:R36" si="36">+M35-N35-O35</f>
        <v>3030</v>
      </c>
      <c r="S35" s="19">
        <f>+L35*20%+M35</f>
        <v>101074.128</v>
      </c>
      <c r="T35" s="20">
        <f t="shared" si="34"/>
        <v>94.188297127826814</v>
      </c>
      <c r="U35" s="19">
        <f t="shared" ref="U35:U36" si="37">+S35-N35-O35</f>
        <v>5874.127999999997</v>
      </c>
      <c r="W35" s="30">
        <f t="shared" si="1"/>
        <v>98230</v>
      </c>
      <c r="X35" s="30">
        <f t="shared" si="2"/>
        <v>95200</v>
      </c>
    </row>
    <row r="36" spans="1:24" x14ac:dyDescent="0.25">
      <c r="A36" s="75"/>
      <c r="B36" s="75"/>
      <c r="C36" s="18" t="s">
        <v>102</v>
      </c>
      <c r="D36" s="27">
        <f>+'PIVTBL PASTE'!B98</f>
        <v>14</v>
      </c>
      <c r="E36" s="27">
        <f>+'PIVTBL PASTE'!C98</f>
        <v>13</v>
      </c>
      <c r="F36" s="27">
        <f>+'PIVTBL PASTE'!D98</f>
        <v>13</v>
      </c>
      <c r="G36" s="27">
        <f>+'PIVTBL PASTE'!E98</f>
        <v>38116</v>
      </c>
      <c r="H36" s="27">
        <v>1</v>
      </c>
      <c r="I36" s="19">
        <v>5462.51</v>
      </c>
      <c r="J36" s="19">
        <f>+'PIVTBL PASTE'!F98</f>
        <v>6509.51</v>
      </c>
      <c r="K36" s="19">
        <v>237</v>
      </c>
      <c r="L36" s="19">
        <f>J36-I36-K36</f>
        <v>810</v>
      </c>
      <c r="M36" s="19">
        <f>+'PIVTBL PASTE'!G98</f>
        <v>351343</v>
      </c>
      <c r="N36" s="19">
        <f>+'PIVTBL PASTE'!H98</f>
        <v>351839</v>
      </c>
      <c r="O36" s="19">
        <f>+'PIVTBL PASTE'!I98</f>
        <v>0</v>
      </c>
      <c r="P36" s="19">
        <f>+'PIVTBL PASTE'!J98</f>
        <v>6013.51</v>
      </c>
      <c r="Q36" s="20">
        <f t="shared" si="35"/>
        <v>100.14117258633301</v>
      </c>
      <c r="R36" s="19">
        <f t="shared" si="36"/>
        <v>-496</v>
      </c>
      <c r="S36" s="19">
        <f>+L36*20%+M36</f>
        <v>351505</v>
      </c>
      <c r="T36" s="20">
        <f t="shared" si="34"/>
        <v>100.09501998549095</v>
      </c>
      <c r="U36" s="19">
        <f t="shared" si="37"/>
        <v>-334</v>
      </c>
      <c r="W36" s="30">
        <f t="shared" si="1"/>
        <v>351343</v>
      </c>
      <c r="X36" s="30">
        <f t="shared" si="2"/>
        <v>351839</v>
      </c>
    </row>
    <row r="37" spans="1:24" s="15" customFormat="1" x14ac:dyDescent="0.25">
      <c r="A37" s="76" t="s">
        <v>103</v>
      </c>
      <c r="B37" s="76"/>
      <c r="C37" s="21"/>
      <c r="D37" s="26">
        <f t="shared" ref="D37:P37" si="38">SUM(D33:D36)</f>
        <v>1819</v>
      </c>
      <c r="E37" s="21">
        <f t="shared" si="38"/>
        <v>1613</v>
      </c>
      <c r="F37" s="21">
        <f t="shared" si="38"/>
        <v>1611</v>
      </c>
      <c r="G37" s="21">
        <f t="shared" si="38"/>
        <v>82417</v>
      </c>
      <c r="H37" s="31">
        <f t="shared" si="38"/>
        <v>120</v>
      </c>
      <c r="I37" s="22">
        <f t="shared" si="38"/>
        <v>70764.509999999995</v>
      </c>
      <c r="J37" s="22">
        <f t="shared" si="38"/>
        <v>3923873.4</v>
      </c>
      <c r="K37" s="22">
        <f t="shared" si="38"/>
        <v>27148</v>
      </c>
      <c r="L37" s="22">
        <f t="shared" si="38"/>
        <v>3825960.89</v>
      </c>
      <c r="M37" s="22">
        <f t="shared" si="38"/>
        <v>869459.65</v>
      </c>
      <c r="N37" s="22">
        <f t="shared" si="38"/>
        <v>589177</v>
      </c>
      <c r="O37" s="22">
        <f t="shared" si="38"/>
        <v>355391.65</v>
      </c>
      <c r="P37" s="22">
        <f t="shared" si="38"/>
        <v>3848764.4</v>
      </c>
      <c r="Q37" s="23">
        <f>N37/M37*100</f>
        <v>67.763581668223466</v>
      </c>
      <c r="R37" s="22">
        <f t="shared" ref="R37" si="39">+M37-N37-O37</f>
        <v>-75109</v>
      </c>
      <c r="S37" s="22">
        <f>SUM(S33:S36)</f>
        <v>1140520.926</v>
      </c>
      <c r="T37" s="23">
        <f>+N37/S37*100</f>
        <v>51.658587454974935</v>
      </c>
      <c r="U37" s="33">
        <f>SUM(U33:U36)</f>
        <v>326333.37600000005</v>
      </c>
      <c r="W37" s="30">
        <f t="shared" si="1"/>
        <v>869459.65</v>
      </c>
      <c r="X37" s="30">
        <f t="shared" si="2"/>
        <v>944568.65</v>
      </c>
    </row>
    <row r="43" spans="1:24" x14ac:dyDescent="0.25">
      <c r="A43" s="25" t="s">
        <v>132</v>
      </c>
      <c r="D43">
        <f>+D7+D13+D19+D25+D31+D37</f>
        <v>11857</v>
      </c>
      <c r="E43">
        <f t="shared" ref="E43:U43" si="40">+E7+E13+E19+E25+E31+E37</f>
        <v>10521</v>
      </c>
      <c r="F43">
        <f t="shared" si="40"/>
        <v>10519</v>
      </c>
      <c r="G43">
        <f t="shared" si="40"/>
        <v>321351</v>
      </c>
      <c r="H43">
        <f t="shared" si="40"/>
        <v>747</v>
      </c>
      <c r="I43">
        <f t="shared" si="40"/>
        <v>883107.21</v>
      </c>
      <c r="J43">
        <f t="shared" si="40"/>
        <v>31777817.32</v>
      </c>
      <c r="L43">
        <f t="shared" si="40"/>
        <v>30835517.109999999</v>
      </c>
      <c r="M43">
        <f t="shared" si="40"/>
        <v>3778962.03</v>
      </c>
      <c r="N43">
        <f t="shared" si="40"/>
        <v>2010924</v>
      </c>
      <c r="O43">
        <f t="shared" si="40"/>
        <v>2215129.0299999998</v>
      </c>
      <c r="P43">
        <f t="shared" si="40"/>
        <v>31330726.32</v>
      </c>
      <c r="Q43">
        <f t="shared" si="40"/>
        <v>290.26559815004043</v>
      </c>
      <c r="S43">
        <f t="shared" si="40"/>
        <v>5539036.6799999997</v>
      </c>
      <c r="T43">
        <f t="shared" si="40"/>
        <v>198.33860478287042</v>
      </c>
      <c r="U43">
        <f t="shared" si="40"/>
        <v>2239519.33</v>
      </c>
    </row>
  </sheetData>
  <mergeCells count="20">
    <mergeCell ref="A32:A36"/>
    <mergeCell ref="B32:B36"/>
    <mergeCell ref="A37:B37"/>
    <mergeCell ref="A20:A24"/>
    <mergeCell ref="B20:B24"/>
    <mergeCell ref="A25:B25"/>
    <mergeCell ref="A26:A30"/>
    <mergeCell ref="B26:B30"/>
    <mergeCell ref="A31:B31"/>
    <mergeCell ref="A14:A18"/>
    <mergeCell ref="B14:B18"/>
    <mergeCell ref="A19:B19"/>
    <mergeCell ref="A1:S1"/>
    <mergeCell ref="T1:U1"/>
    <mergeCell ref="A3:A6"/>
    <mergeCell ref="B3:B6"/>
    <mergeCell ref="A7:B7"/>
    <mergeCell ref="A8:A12"/>
    <mergeCell ref="B8:B12"/>
    <mergeCell ref="A13:B13"/>
  </mergeCells>
  <printOptions horizontalCentered="1"/>
  <pageMargins left="0" right="0" top="0.5" bottom="0.5" header="0" footer="0"/>
  <pageSetup paperSize="9" scale="81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opLeftCell="G1" zoomScaleNormal="100" workbookViewId="0">
      <pane ySplit="2" topLeftCell="A30" activePane="bottomLeft" state="frozen"/>
      <selection activeCell="P3" sqref="P3"/>
      <selection pane="bottomLeft" activeCell="R39" sqref="R39:R42"/>
    </sheetView>
  </sheetViews>
  <sheetFormatPr defaultRowHeight="15" x14ac:dyDescent="0.25"/>
  <cols>
    <col min="1" max="1" width="13.85546875" style="25" customWidth="1"/>
    <col min="2" max="2" width="10.42578125" style="25" customWidth="1"/>
    <col min="3" max="3" width="7" bestFit="1" customWidth="1"/>
    <col min="4" max="4" width="9.7109375" bestFit="1" customWidth="1"/>
    <col min="5" max="5" width="8.42578125" bestFit="1" customWidth="1"/>
    <col min="6" max="6" width="10.42578125" customWidth="1"/>
    <col min="7" max="7" width="7" bestFit="1" customWidth="1"/>
    <col min="8" max="8" width="7.7109375" bestFit="1" customWidth="1"/>
    <col min="9" max="9" width="9.5703125" customWidth="1"/>
    <col min="10" max="10" width="11.7109375" customWidth="1"/>
    <col min="11" max="11" width="7.42578125" bestFit="1" customWidth="1"/>
    <col min="12" max="12" width="12.28515625" bestFit="1" customWidth="1"/>
    <col min="13" max="13" width="9.7109375" customWidth="1"/>
    <col min="14" max="14" width="8" bestFit="1" customWidth="1"/>
    <col min="15" max="15" width="6.7109375" customWidth="1"/>
    <col min="16" max="16" width="9.42578125" customWidth="1"/>
    <col min="17" max="17" width="8.42578125" bestFit="1" customWidth="1"/>
    <col min="18" max="18" width="11.140625" bestFit="1" customWidth="1"/>
    <col min="19" max="19" width="9" hidden="1" customWidth="1"/>
    <col min="20" max="20" width="7.85546875" bestFit="1" customWidth="1"/>
  </cols>
  <sheetData>
    <row r="1" spans="1:22" s="29" customFormat="1" ht="15.75" x14ac:dyDescent="0.25">
      <c r="A1" s="74" t="s">
        <v>122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3" t="str">
        <f>+BADANAVALU!T1</f>
        <v>31.08.2023</v>
      </c>
      <c r="U1" s="73"/>
    </row>
    <row r="2" spans="1:22" s="16" customFormat="1" ht="30" x14ac:dyDescent="0.25">
      <c r="A2" s="17" t="s">
        <v>37</v>
      </c>
      <c r="B2" s="34" t="s">
        <v>36</v>
      </c>
      <c r="C2" s="17" t="s">
        <v>2</v>
      </c>
      <c r="D2" s="17" t="s">
        <v>118</v>
      </c>
      <c r="E2" s="17" t="s">
        <v>4</v>
      </c>
      <c r="F2" s="17" t="s">
        <v>5</v>
      </c>
      <c r="G2" s="17" t="s">
        <v>6</v>
      </c>
      <c r="H2" s="17" t="s">
        <v>125</v>
      </c>
      <c r="I2" s="17" t="s">
        <v>127</v>
      </c>
      <c r="J2" s="17" t="s">
        <v>7</v>
      </c>
      <c r="K2" s="34" t="s">
        <v>135</v>
      </c>
      <c r="L2" s="34" t="s">
        <v>136</v>
      </c>
      <c r="M2" s="17" t="s">
        <v>8</v>
      </c>
      <c r="N2" s="17" t="s">
        <v>126</v>
      </c>
      <c r="O2" s="17" t="s">
        <v>10</v>
      </c>
      <c r="P2" s="17" t="s">
        <v>11</v>
      </c>
      <c r="Q2" s="17" t="s">
        <v>119</v>
      </c>
      <c r="R2" s="64" t="s">
        <v>140</v>
      </c>
      <c r="S2" s="17" t="s">
        <v>105</v>
      </c>
      <c r="T2" s="17" t="s">
        <v>106</v>
      </c>
      <c r="U2" s="17" t="s">
        <v>128</v>
      </c>
    </row>
    <row r="3" spans="1:22" ht="15" customHeight="1" x14ac:dyDescent="0.25">
      <c r="A3" s="75" t="s">
        <v>143</v>
      </c>
      <c r="B3" s="75" t="s">
        <v>67</v>
      </c>
      <c r="C3" s="18" t="s">
        <v>16</v>
      </c>
      <c r="D3" s="27">
        <f>+'PIVTBL PASTE'!B13</f>
        <v>426</v>
      </c>
      <c r="E3" s="27">
        <f>+'PIVTBL PASTE'!C13</f>
        <v>425</v>
      </c>
      <c r="F3" s="27">
        <f>+'PIVTBL PASTE'!D13</f>
        <v>425</v>
      </c>
      <c r="G3" s="27">
        <f>+'PIVTBL PASTE'!E13</f>
        <v>8906</v>
      </c>
      <c r="H3" s="27"/>
      <c r="I3" s="27"/>
      <c r="J3" s="19">
        <f>+'PIVTBL PASTE'!F13</f>
        <v>2080566.02</v>
      </c>
      <c r="K3" s="19"/>
      <c r="L3" s="19">
        <f>J3-I3-K3</f>
        <v>2080566.02</v>
      </c>
      <c r="M3" s="19">
        <f>+'PIVTBL PASTE'!G13</f>
        <v>111409.93000000001</v>
      </c>
      <c r="N3" s="19">
        <f>+'PIVTBL PASTE'!H13</f>
        <v>15482</v>
      </c>
      <c r="O3" s="19">
        <f>+'PIVTBL PASTE'!I13</f>
        <v>97083.930000000008</v>
      </c>
      <c r="P3" s="19">
        <f>+'PIVTBL PASTE'!J13</f>
        <v>2079410.02</v>
      </c>
      <c r="Q3" s="20">
        <f>(N3+O3)/M3*100</f>
        <v>101.03760948418153</v>
      </c>
      <c r="R3" s="19">
        <f>+M3-N3-O3</f>
        <v>-1156</v>
      </c>
      <c r="S3" s="19">
        <f>+M3*2</f>
        <v>222819.86000000002</v>
      </c>
      <c r="T3" s="20">
        <f>+N3/S3*100</f>
        <v>6.9482136825685101</v>
      </c>
      <c r="U3" s="19">
        <f>+S3-N3</f>
        <v>207337.86000000002</v>
      </c>
      <c r="V3" s="30">
        <f>+M3-N3-O3</f>
        <v>-1156</v>
      </c>
    </row>
    <row r="4" spans="1:22" x14ac:dyDescent="0.25">
      <c r="A4" s="75"/>
      <c r="B4" s="75"/>
      <c r="C4" s="18" t="s">
        <v>100</v>
      </c>
      <c r="D4" s="27">
        <f>+'PIVTBL PASTE'!B14</f>
        <v>1112</v>
      </c>
      <c r="E4" s="27">
        <f>+'PIVTBL PASTE'!C14</f>
        <v>914</v>
      </c>
      <c r="F4" s="27">
        <f>+'PIVTBL PASTE'!D14</f>
        <v>914</v>
      </c>
      <c r="G4" s="27">
        <f>+'PIVTBL PASTE'!E14</f>
        <v>34401</v>
      </c>
      <c r="H4" s="27">
        <v>130</v>
      </c>
      <c r="I4" s="19">
        <v>132849</v>
      </c>
      <c r="J4" s="19">
        <f>+'PIVTBL PASTE'!F14</f>
        <v>797739.48</v>
      </c>
      <c r="K4" s="19">
        <v>64700</v>
      </c>
      <c r="L4" s="19">
        <f>J4-I4-K4</f>
        <v>600190.48</v>
      </c>
      <c r="M4" s="19">
        <f>+'PIVTBL PASTE'!G14</f>
        <v>363690.14</v>
      </c>
      <c r="N4" s="19">
        <f>+'PIVTBL PASTE'!H14</f>
        <v>213186</v>
      </c>
      <c r="O4" s="19">
        <f>+'PIVTBL PASTE'!I14</f>
        <v>269000.14</v>
      </c>
      <c r="P4" s="19">
        <f>+'PIVTBL PASTE'!J14</f>
        <v>679243.4800000001</v>
      </c>
      <c r="Q4" s="20">
        <f>(N4)/M4*100</f>
        <v>58.617481353769996</v>
      </c>
      <c r="R4" s="19">
        <f>+M4-N4</f>
        <v>150504.14000000001</v>
      </c>
      <c r="S4" s="19">
        <f>+L4*20%+M4</f>
        <v>483728.23600000003</v>
      </c>
      <c r="T4" s="20">
        <f t="shared" ref="T4:T6" si="0">+N4/S4*100</f>
        <v>44.071440146404854</v>
      </c>
      <c r="U4" s="19">
        <f>+S4-N4-O4</f>
        <v>1542.0960000000196</v>
      </c>
      <c r="V4" s="30">
        <f>+M4-N4-O4</f>
        <v>-118496</v>
      </c>
    </row>
    <row r="5" spans="1:22" x14ac:dyDescent="0.25">
      <c r="A5" s="75"/>
      <c r="B5" s="75"/>
      <c r="C5" s="18" t="s">
        <v>101</v>
      </c>
      <c r="D5" s="27">
        <f>+'PIVTBL PASTE'!B15</f>
        <v>328</v>
      </c>
      <c r="E5" s="27">
        <f>+'PIVTBL PASTE'!C15</f>
        <v>251</v>
      </c>
      <c r="F5" s="27">
        <f>+'PIVTBL PASTE'!D15</f>
        <v>251</v>
      </c>
      <c r="G5" s="27">
        <f>+'PIVTBL PASTE'!E15</f>
        <v>9927</v>
      </c>
      <c r="H5" s="27">
        <v>63</v>
      </c>
      <c r="I5" s="19">
        <v>190310.41999999998</v>
      </c>
      <c r="J5" s="19">
        <f>+'PIVTBL PASTE'!F15</f>
        <v>253212.25</v>
      </c>
      <c r="K5" s="19">
        <v>6118</v>
      </c>
      <c r="L5" s="19">
        <f>J5-I5-K5</f>
        <v>56783.830000000016</v>
      </c>
      <c r="M5" s="19">
        <f>+'PIVTBL PASTE'!G15</f>
        <v>172139.02</v>
      </c>
      <c r="N5" s="19">
        <f>+'PIVTBL PASTE'!H15</f>
        <v>177328</v>
      </c>
      <c r="O5" s="19">
        <f>+'PIVTBL PASTE'!I15</f>
        <v>313.02</v>
      </c>
      <c r="P5" s="19">
        <f>+'PIVTBL PASTE'!J15</f>
        <v>247710.25</v>
      </c>
      <c r="Q5" s="20">
        <f t="shared" ref="Q5:Q6" si="1">(N5+O5)/M5*100</f>
        <v>103.19625381857061</v>
      </c>
      <c r="R5" s="19">
        <f t="shared" ref="R5:R6" si="2">+M5-N5-O5</f>
        <v>-5502.0000000000109</v>
      </c>
      <c r="S5" s="19">
        <f>+L5*20%+M5</f>
        <v>183495.78599999999</v>
      </c>
      <c r="T5" s="20">
        <f t="shared" si="0"/>
        <v>96.63873152923523</v>
      </c>
      <c r="U5" s="19">
        <f t="shared" ref="U5:U6" si="3">+S5-N5-O5</f>
        <v>5854.7659999999923</v>
      </c>
      <c r="V5" s="30">
        <f t="shared" ref="V5:V6" si="4">+M5-N5-O5</f>
        <v>-5502.0000000000109</v>
      </c>
    </row>
    <row r="6" spans="1:22" x14ac:dyDescent="0.25">
      <c r="A6" s="75"/>
      <c r="B6" s="75"/>
      <c r="C6" s="18" t="s">
        <v>102</v>
      </c>
      <c r="D6" s="27">
        <f>+'PIVTBL PASTE'!B16</f>
        <v>35</v>
      </c>
      <c r="E6" s="27">
        <f>+'PIVTBL PASTE'!C16</f>
        <v>20</v>
      </c>
      <c r="F6" s="27">
        <f>+'PIVTBL PASTE'!D16</f>
        <v>20</v>
      </c>
      <c r="G6" s="27">
        <f>+'PIVTBL PASTE'!E16</f>
        <v>3576</v>
      </c>
      <c r="H6" s="27">
        <v>8</v>
      </c>
      <c r="I6" s="19">
        <v>10113.830000000002</v>
      </c>
      <c r="J6" s="19">
        <f>+'PIVTBL PASTE'!F16</f>
        <v>-114246.37999999999</v>
      </c>
      <c r="K6" s="19">
        <v>41</v>
      </c>
      <c r="L6" s="19">
        <f>J6-I6-K6</f>
        <v>-124401.20999999999</v>
      </c>
      <c r="M6" s="19">
        <f>+'PIVTBL PASTE'!G16</f>
        <v>70952</v>
      </c>
      <c r="N6" s="19">
        <f>+'PIVTBL PASTE'!H16</f>
        <v>74802</v>
      </c>
      <c r="O6" s="19">
        <f>+'PIVTBL PASTE'!I16</f>
        <v>0</v>
      </c>
      <c r="P6" s="19">
        <f>+'PIVTBL PASTE'!J16</f>
        <v>-118096.37999999999</v>
      </c>
      <c r="Q6" s="20">
        <f t="shared" si="1"/>
        <v>105.42620363062352</v>
      </c>
      <c r="R6" s="19">
        <f t="shared" si="2"/>
        <v>-3850</v>
      </c>
      <c r="S6" s="19">
        <f>+L6*20%+M6</f>
        <v>46071.758000000002</v>
      </c>
      <c r="T6" s="20">
        <f t="shared" si="0"/>
        <v>162.35976929727752</v>
      </c>
      <c r="U6" s="19">
        <f t="shared" si="3"/>
        <v>-28730.241999999998</v>
      </c>
      <c r="V6" s="30">
        <f t="shared" si="4"/>
        <v>-3850</v>
      </c>
    </row>
    <row r="7" spans="1:22" s="16" customFormat="1" x14ac:dyDescent="0.25">
      <c r="A7" s="76" t="s">
        <v>103</v>
      </c>
      <c r="B7" s="76"/>
      <c r="C7" s="21"/>
      <c r="D7" s="26">
        <f t="shared" ref="D7:P7" si="5">SUM(D3:D6)</f>
        <v>1901</v>
      </c>
      <c r="E7" s="21">
        <f t="shared" si="5"/>
        <v>1610</v>
      </c>
      <c r="F7" s="21">
        <f t="shared" si="5"/>
        <v>1610</v>
      </c>
      <c r="G7" s="21">
        <f t="shared" si="5"/>
        <v>56810</v>
      </c>
      <c r="H7" s="31">
        <f t="shared" si="5"/>
        <v>201</v>
      </c>
      <c r="I7" s="22">
        <f t="shared" si="5"/>
        <v>333273.25</v>
      </c>
      <c r="J7" s="22">
        <f t="shared" si="5"/>
        <v>3017271.37</v>
      </c>
      <c r="K7" s="22">
        <f t="shared" si="5"/>
        <v>70859</v>
      </c>
      <c r="L7" s="22">
        <f t="shared" si="5"/>
        <v>2613139.12</v>
      </c>
      <c r="M7" s="22">
        <f t="shared" si="5"/>
        <v>718191.09</v>
      </c>
      <c r="N7" s="22">
        <f t="shared" si="5"/>
        <v>480798</v>
      </c>
      <c r="O7" s="22">
        <f t="shared" si="5"/>
        <v>366397.09</v>
      </c>
      <c r="P7" s="22">
        <f t="shared" si="5"/>
        <v>2888267.37</v>
      </c>
      <c r="Q7" s="23">
        <f>N7/M7*100</f>
        <v>66.945692684658624</v>
      </c>
      <c r="R7" s="22">
        <f t="shared" ref="R7" si="6">+M7-N7-O7</f>
        <v>-129004.00000000006</v>
      </c>
      <c r="S7" s="22">
        <f>SUM(S3:S6)</f>
        <v>936115.64</v>
      </c>
      <c r="T7" s="23">
        <f>+N7/S7*100</f>
        <v>51.360962199071899</v>
      </c>
      <c r="U7" s="33">
        <f>SUM(U3:U6)</f>
        <v>186004.48000000004</v>
      </c>
    </row>
    <row r="8" spans="1:22" ht="22.5" x14ac:dyDescent="0.25">
      <c r="A8" s="75" t="s">
        <v>146</v>
      </c>
      <c r="B8" s="75" t="s">
        <v>69</v>
      </c>
      <c r="C8" s="17" t="s">
        <v>2</v>
      </c>
      <c r="D8" s="17" t="s">
        <v>118</v>
      </c>
      <c r="E8" s="17" t="s">
        <v>4</v>
      </c>
      <c r="F8" s="17" t="s">
        <v>5</v>
      </c>
      <c r="G8" s="17" t="s">
        <v>6</v>
      </c>
      <c r="H8" s="17" t="s">
        <v>125</v>
      </c>
      <c r="I8" s="17" t="s">
        <v>127</v>
      </c>
      <c r="J8" s="17" t="s">
        <v>7</v>
      </c>
      <c r="K8" s="17" t="s">
        <v>135</v>
      </c>
      <c r="L8" s="17" t="s">
        <v>137</v>
      </c>
      <c r="M8" s="17" t="s">
        <v>8</v>
      </c>
      <c r="N8" s="17" t="s">
        <v>126</v>
      </c>
      <c r="O8" s="17" t="s">
        <v>10</v>
      </c>
      <c r="P8" s="17" t="s">
        <v>11</v>
      </c>
      <c r="Q8" s="17" t="s">
        <v>119</v>
      </c>
      <c r="R8" s="64" t="s">
        <v>140</v>
      </c>
      <c r="S8" s="17" t="s">
        <v>105</v>
      </c>
      <c r="T8" s="17" t="s">
        <v>106</v>
      </c>
      <c r="U8" s="32" t="s">
        <v>128</v>
      </c>
    </row>
    <row r="9" spans="1:22" x14ac:dyDescent="0.25">
      <c r="A9" s="75"/>
      <c r="B9" s="75"/>
      <c r="C9" s="18" t="s">
        <v>16</v>
      </c>
      <c r="D9" s="27">
        <f>+'PIVTBL PASTE'!B23</f>
        <v>842</v>
      </c>
      <c r="E9" s="27">
        <f>+'PIVTBL PASTE'!C23</f>
        <v>711</v>
      </c>
      <c r="F9" s="27">
        <f>+'PIVTBL PASTE'!D23</f>
        <v>711</v>
      </c>
      <c r="G9" s="27">
        <f>+'PIVTBL PASTE'!E23</f>
        <v>14863</v>
      </c>
      <c r="H9" s="27"/>
      <c r="I9" s="27"/>
      <c r="J9" s="19">
        <f>+'PIVTBL PASTE'!F23</f>
        <v>10529354.279999999</v>
      </c>
      <c r="K9" s="19"/>
      <c r="L9" s="19">
        <f>J9-I9-K9</f>
        <v>10529354.279999999</v>
      </c>
      <c r="M9" s="19">
        <f>+'PIVTBL PASTE'!G23</f>
        <v>208742.06999999998</v>
      </c>
      <c r="N9" s="19">
        <f>+'PIVTBL PASTE'!H23</f>
        <v>3020</v>
      </c>
      <c r="O9" s="19">
        <f>+'PIVTBL PASTE'!I23</f>
        <v>150236.74</v>
      </c>
      <c r="P9" s="19">
        <f>+'PIVTBL PASTE'!J23</f>
        <v>10584839.609999999</v>
      </c>
      <c r="Q9" s="20">
        <f>(N9+O9)/M9*100</f>
        <v>73.419191445212746</v>
      </c>
      <c r="R9" s="19">
        <f>+M9-N9-O9</f>
        <v>55485.329999999987</v>
      </c>
      <c r="S9" s="19">
        <f>+M9*2</f>
        <v>417484.13999999996</v>
      </c>
      <c r="T9" s="20">
        <f>+N9/S9*100</f>
        <v>0.72338077321931327</v>
      </c>
      <c r="U9" s="19">
        <f>+S9-N9</f>
        <v>414464.13999999996</v>
      </c>
      <c r="V9" s="30">
        <f>+M9-N9-O9</f>
        <v>55485.329999999987</v>
      </c>
    </row>
    <row r="10" spans="1:22" x14ac:dyDescent="0.25">
      <c r="A10" s="75"/>
      <c r="B10" s="75"/>
      <c r="C10" s="18" t="s">
        <v>100</v>
      </c>
      <c r="D10" s="27">
        <f>+'PIVTBL PASTE'!B24</f>
        <v>1478</v>
      </c>
      <c r="E10" s="27">
        <f>+'PIVTBL PASTE'!C24</f>
        <v>1305</v>
      </c>
      <c r="F10" s="27">
        <f>+'PIVTBL PASTE'!D24</f>
        <v>1305</v>
      </c>
      <c r="G10" s="27">
        <f>+'PIVTBL PASTE'!E24</f>
        <v>29578</v>
      </c>
      <c r="H10" s="27">
        <v>168</v>
      </c>
      <c r="I10" s="19">
        <v>189959</v>
      </c>
      <c r="J10" s="19">
        <f>+'PIVTBL PASTE'!F24</f>
        <v>1460790.37</v>
      </c>
      <c r="K10" s="19">
        <v>1257</v>
      </c>
      <c r="L10" s="19">
        <f>J10-I10-K10</f>
        <v>1269574.3700000001</v>
      </c>
      <c r="M10" s="19">
        <f>+'PIVTBL PASTE'!G24</f>
        <v>342897.26</v>
      </c>
      <c r="N10" s="19">
        <f>+'PIVTBL PASTE'!H24</f>
        <v>280811</v>
      </c>
      <c r="O10" s="19">
        <f>+'PIVTBL PASTE'!I24</f>
        <v>242979.25999999998</v>
      </c>
      <c r="P10" s="19">
        <f>+'PIVTBL PASTE'!J24</f>
        <v>1279897.3700000001</v>
      </c>
      <c r="Q10" s="20">
        <f>(N10)/M10*100</f>
        <v>81.893626096633142</v>
      </c>
      <c r="R10" s="19">
        <f>+M10-N10</f>
        <v>62086.260000000009</v>
      </c>
      <c r="S10" s="19">
        <f>+L10*20%+M10</f>
        <v>596812.13400000008</v>
      </c>
      <c r="T10" s="20">
        <f t="shared" ref="T10:T12" si="7">+N10/S10*100</f>
        <v>47.051824854485943</v>
      </c>
      <c r="U10" s="19">
        <f>+S10-N10-O10</f>
        <v>73021.874000000098</v>
      </c>
      <c r="V10" s="30">
        <f>+M10-N10-O10</f>
        <v>-180892.99999999997</v>
      </c>
    </row>
    <row r="11" spans="1:22" x14ac:dyDescent="0.25">
      <c r="A11" s="75"/>
      <c r="B11" s="75"/>
      <c r="C11" s="18" t="s">
        <v>101</v>
      </c>
      <c r="D11" s="27">
        <f>+'PIVTBL PASTE'!B25</f>
        <v>51</v>
      </c>
      <c r="E11" s="27">
        <f>+'PIVTBL PASTE'!C25</f>
        <v>43</v>
      </c>
      <c r="F11" s="27">
        <f>+'PIVTBL PASTE'!D25</f>
        <v>43</v>
      </c>
      <c r="G11" s="27">
        <f>+'PIVTBL PASTE'!E25</f>
        <v>8767</v>
      </c>
      <c r="H11" s="27">
        <v>7</v>
      </c>
      <c r="I11" s="19">
        <v>17630.63</v>
      </c>
      <c r="J11" s="19">
        <f>+'PIVTBL PASTE'!F25</f>
        <v>24358.48</v>
      </c>
      <c r="K11" s="19"/>
      <c r="L11" s="19">
        <f>J11-I11-K11</f>
        <v>6727.8499999999985</v>
      </c>
      <c r="M11" s="19">
        <f>+'PIVTBL PASTE'!G25</f>
        <v>109124</v>
      </c>
      <c r="N11" s="19">
        <f>+'PIVTBL PASTE'!H25</f>
        <v>110226</v>
      </c>
      <c r="O11" s="19">
        <f>+'PIVTBL PASTE'!I25</f>
        <v>730</v>
      </c>
      <c r="P11" s="19">
        <f>+'PIVTBL PASTE'!J25</f>
        <v>22526.48</v>
      </c>
      <c r="Q11" s="20">
        <f t="shared" ref="Q11:Q12" si="8">(N11+O11)/M11*100</f>
        <v>101.67882409002603</v>
      </c>
      <c r="R11" s="19">
        <f t="shared" ref="R11:R12" si="9">+M11-N11-O11</f>
        <v>-1832</v>
      </c>
      <c r="S11" s="19">
        <f>+L11*20%+M11</f>
        <v>110469.57</v>
      </c>
      <c r="T11" s="20">
        <f t="shared" si="7"/>
        <v>99.779513942165238</v>
      </c>
      <c r="U11" s="19">
        <f t="shared" ref="U11:U12" si="10">+S11-N11-O11</f>
        <v>-486.42999999999302</v>
      </c>
      <c r="V11" s="30">
        <f t="shared" ref="V11:V12" si="11">+M11-N11-O11</f>
        <v>-1832</v>
      </c>
    </row>
    <row r="12" spans="1:22" x14ac:dyDescent="0.25">
      <c r="A12" s="75"/>
      <c r="B12" s="75"/>
      <c r="C12" s="18" t="s">
        <v>102</v>
      </c>
      <c r="D12" s="27">
        <f>+'PIVTBL PASTE'!B26</f>
        <v>40</v>
      </c>
      <c r="E12" s="27">
        <f>+'PIVTBL PASTE'!C26</f>
        <v>32</v>
      </c>
      <c r="F12" s="27">
        <f>+'PIVTBL PASTE'!D26</f>
        <v>32</v>
      </c>
      <c r="G12" s="27">
        <f>+'PIVTBL PASTE'!E26</f>
        <v>3740</v>
      </c>
      <c r="H12" s="27">
        <v>5</v>
      </c>
      <c r="I12" s="19">
        <v>11720</v>
      </c>
      <c r="J12" s="19">
        <f>+'PIVTBL PASTE'!F26</f>
        <v>66119.8</v>
      </c>
      <c r="K12" s="19"/>
      <c r="L12" s="19">
        <f>J12-I12-K12</f>
        <v>54399.8</v>
      </c>
      <c r="M12" s="19">
        <f>+'PIVTBL PASTE'!G26</f>
        <v>59100</v>
      </c>
      <c r="N12" s="19">
        <f>+'PIVTBL PASTE'!H26</f>
        <v>69910</v>
      </c>
      <c r="O12" s="19">
        <f>+'PIVTBL PASTE'!I26</f>
        <v>0</v>
      </c>
      <c r="P12" s="19">
        <f>+'PIVTBL PASTE'!J26</f>
        <v>55309.799999999996</v>
      </c>
      <c r="Q12" s="20">
        <f t="shared" si="8"/>
        <v>118.29103214890017</v>
      </c>
      <c r="R12" s="19">
        <f t="shared" si="9"/>
        <v>-10810</v>
      </c>
      <c r="S12" s="19">
        <f>+L12*20%+M12</f>
        <v>69979.960000000006</v>
      </c>
      <c r="T12" s="20">
        <f t="shared" si="7"/>
        <v>99.900028522451279</v>
      </c>
      <c r="U12" s="19">
        <f t="shared" si="10"/>
        <v>69.960000000006403</v>
      </c>
      <c r="V12" s="30">
        <f t="shared" si="11"/>
        <v>-10810</v>
      </c>
    </row>
    <row r="13" spans="1:22" s="16" customFormat="1" x14ac:dyDescent="0.25">
      <c r="A13" s="76" t="s">
        <v>103</v>
      </c>
      <c r="B13" s="76"/>
      <c r="C13" s="21"/>
      <c r="D13" s="26">
        <f t="shared" ref="D13:P13" si="12">SUM(D9:D12)</f>
        <v>2411</v>
      </c>
      <c r="E13" s="21">
        <f t="shared" si="12"/>
        <v>2091</v>
      </c>
      <c r="F13" s="21">
        <f t="shared" si="12"/>
        <v>2091</v>
      </c>
      <c r="G13" s="21">
        <f t="shared" si="12"/>
        <v>56948</v>
      </c>
      <c r="H13" s="31">
        <f t="shared" si="12"/>
        <v>180</v>
      </c>
      <c r="I13" s="22">
        <f t="shared" si="12"/>
        <v>219309.63</v>
      </c>
      <c r="J13" s="22">
        <f t="shared" si="12"/>
        <v>12080622.93</v>
      </c>
      <c r="K13" s="22">
        <f t="shared" si="12"/>
        <v>1257</v>
      </c>
      <c r="L13" s="22">
        <f t="shared" si="12"/>
        <v>11860056.299999999</v>
      </c>
      <c r="M13" s="22">
        <f t="shared" si="12"/>
        <v>719863.33</v>
      </c>
      <c r="N13" s="22">
        <f t="shared" si="12"/>
        <v>463967</v>
      </c>
      <c r="O13" s="22">
        <f t="shared" si="12"/>
        <v>393946</v>
      </c>
      <c r="P13" s="22">
        <f t="shared" si="12"/>
        <v>11942573.260000002</v>
      </c>
      <c r="Q13" s="23">
        <f>N13/M13*100</f>
        <v>64.452095372047907</v>
      </c>
      <c r="R13" s="22">
        <f t="shared" ref="R13" si="13">+M13-N13-O13</f>
        <v>-138049.67000000004</v>
      </c>
      <c r="S13" s="22">
        <f>SUM(S9:S12)</f>
        <v>1194745.804</v>
      </c>
      <c r="T13" s="23">
        <f>+N13/S13*100</f>
        <v>38.833950991637046</v>
      </c>
      <c r="U13" s="33">
        <f>SUM(U9:U12)</f>
        <v>487069.54400000011</v>
      </c>
    </row>
    <row r="14" spans="1:22" ht="22.5" x14ac:dyDescent="0.25">
      <c r="A14" s="75" t="s">
        <v>70</v>
      </c>
      <c r="B14" s="75" t="s">
        <v>71</v>
      </c>
      <c r="C14" s="17" t="s">
        <v>2</v>
      </c>
      <c r="D14" s="17" t="s">
        <v>118</v>
      </c>
      <c r="E14" s="17" t="s">
        <v>4</v>
      </c>
      <c r="F14" s="17" t="s">
        <v>5</v>
      </c>
      <c r="G14" s="17" t="s">
        <v>6</v>
      </c>
      <c r="H14" s="17" t="s">
        <v>125</v>
      </c>
      <c r="I14" s="17" t="s">
        <v>127</v>
      </c>
      <c r="J14" s="17" t="s">
        <v>7</v>
      </c>
      <c r="K14" s="17" t="s">
        <v>135</v>
      </c>
      <c r="L14" s="17" t="s">
        <v>137</v>
      </c>
      <c r="M14" s="17" t="s">
        <v>8</v>
      </c>
      <c r="N14" s="17" t="s">
        <v>126</v>
      </c>
      <c r="O14" s="17" t="s">
        <v>10</v>
      </c>
      <c r="P14" s="17" t="s">
        <v>11</v>
      </c>
      <c r="Q14" s="17" t="s">
        <v>119</v>
      </c>
      <c r="R14" s="64" t="s">
        <v>140</v>
      </c>
      <c r="S14" s="17" t="s">
        <v>105</v>
      </c>
      <c r="T14" s="17" t="s">
        <v>106</v>
      </c>
      <c r="U14" s="32" t="s">
        <v>128</v>
      </c>
    </row>
    <row r="15" spans="1:22" x14ac:dyDescent="0.25">
      <c r="A15" s="75"/>
      <c r="B15" s="75"/>
      <c r="C15" s="18" t="s">
        <v>16</v>
      </c>
      <c r="D15" s="27">
        <f>+'PIVTBL PASTE'!B38</f>
        <v>959</v>
      </c>
      <c r="E15" s="27">
        <f>+'PIVTBL PASTE'!C38</f>
        <v>872</v>
      </c>
      <c r="F15" s="27">
        <f>+'PIVTBL PASTE'!D38</f>
        <v>872</v>
      </c>
      <c r="G15" s="27">
        <f>+'PIVTBL PASTE'!E38</f>
        <v>11149</v>
      </c>
      <c r="H15" s="27"/>
      <c r="I15" s="27"/>
      <c r="J15" s="19">
        <f>+'PIVTBL PASTE'!F38</f>
        <v>7718435.8200000003</v>
      </c>
      <c r="K15" s="19"/>
      <c r="L15" s="19">
        <f>J15-I15-K15</f>
        <v>7718435.8200000003</v>
      </c>
      <c r="M15" s="19">
        <f>+'PIVTBL PASTE'!G38</f>
        <v>194060.78999999998</v>
      </c>
      <c r="N15" s="19">
        <f>+'PIVTBL PASTE'!H38</f>
        <v>8828</v>
      </c>
      <c r="O15" s="19">
        <f>+'PIVTBL PASTE'!I38</f>
        <v>144319.79</v>
      </c>
      <c r="P15" s="19">
        <f>+'PIVTBL PASTE'!J38</f>
        <v>7759348.8200000003</v>
      </c>
      <c r="Q15" s="20">
        <f>(N15+O15)/M15*100</f>
        <v>78.917430976138974</v>
      </c>
      <c r="R15" s="19">
        <f>+M15-N15-O15</f>
        <v>40912.999999999971</v>
      </c>
      <c r="S15" s="19">
        <f>+M15*2</f>
        <v>388121.57999999996</v>
      </c>
      <c r="T15" s="20">
        <f>+N15/S15*100</f>
        <v>2.2745450021099058</v>
      </c>
      <c r="U15" s="19">
        <f>+S15-N15</f>
        <v>379293.57999999996</v>
      </c>
      <c r="V15" s="30">
        <f>+M15-N15-O15</f>
        <v>40912.999999999971</v>
      </c>
    </row>
    <row r="16" spans="1:22" x14ac:dyDescent="0.25">
      <c r="A16" s="75"/>
      <c r="B16" s="75"/>
      <c r="C16" s="18" t="s">
        <v>100</v>
      </c>
      <c r="D16" s="27">
        <f>+'PIVTBL PASTE'!B39</f>
        <v>1115</v>
      </c>
      <c r="E16" s="27">
        <f>+'PIVTBL PASTE'!C39</f>
        <v>1007</v>
      </c>
      <c r="F16" s="27">
        <f>+'PIVTBL PASTE'!D39</f>
        <v>1007</v>
      </c>
      <c r="G16" s="27">
        <f>+'PIVTBL PASTE'!E39</f>
        <v>19461</v>
      </c>
      <c r="H16" s="27">
        <v>74</v>
      </c>
      <c r="I16" s="19">
        <v>44270.000000000015</v>
      </c>
      <c r="J16" s="19">
        <f>+'PIVTBL PASTE'!F39</f>
        <v>727659.22</v>
      </c>
      <c r="K16" s="19">
        <v>132</v>
      </c>
      <c r="L16" s="19">
        <f>J16-I16-K16</f>
        <v>683257.22</v>
      </c>
      <c r="M16" s="19">
        <f>+'PIVTBL PASTE'!G39</f>
        <v>235699.25</v>
      </c>
      <c r="N16" s="19">
        <f>+'PIVTBL PASTE'!H39</f>
        <v>115521</v>
      </c>
      <c r="O16" s="19">
        <f>+'PIVTBL PASTE'!I39</f>
        <v>194004.25</v>
      </c>
      <c r="P16" s="19">
        <f>+'PIVTBL PASTE'!J39</f>
        <v>653833.22</v>
      </c>
      <c r="Q16" s="20">
        <f>(N16)/M16*100</f>
        <v>49.012035464686463</v>
      </c>
      <c r="R16" s="19">
        <f>+M16-N16</f>
        <v>120178.25</v>
      </c>
      <c r="S16" s="19">
        <f>+L16*20%+M16</f>
        <v>372350.69400000002</v>
      </c>
      <c r="T16" s="20">
        <f t="shared" ref="T16:T18" si="14">+N16/S16*100</f>
        <v>31.02478439317747</v>
      </c>
      <c r="U16" s="19">
        <f>+S16-N16-O16</f>
        <v>62825.444000000018</v>
      </c>
      <c r="V16" s="30">
        <f>+M16-N16-O16</f>
        <v>-73826</v>
      </c>
    </row>
    <row r="17" spans="1:22" x14ac:dyDescent="0.25">
      <c r="A17" s="75"/>
      <c r="B17" s="75"/>
      <c r="C17" s="18" t="s">
        <v>101</v>
      </c>
      <c r="D17" s="27">
        <f>+'PIVTBL PASTE'!B40</f>
        <v>37</v>
      </c>
      <c r="E17" s="27">
        <f>+'PIVTBL PASTE'!C40</f>
        <v>28</v>
      </c>
      <c r="F17" s="27">
        <f>+'PIVTBL PASTE'!D40</f>
        <v>28</v>
      </c>
      <c r="G17" s="27">
        <f>+'PIVTBL PASTE'!E40</f>
        <v>2183</v>
      </c>
      <c r="H17" s="27">
        <v>5</v>
      </c>
      <c r="I17" s="19">
        <v>14990.679999999998</v>
      </c>
      <c r="J17" s="19">
        <f>+'PIVTBL PASTE'!F40</f>
        <v>28329.88</v>
      </c>
      <c r="K17" s="19"/>
      <c r="L17" s="19">
        <f>J17-I17-K17</f>
        <v>13339.200000000003</v>
      </c>
      <c r="M17" s="19">
        <f>+'PIVTBL PASTE'!G40</f>
        <v>32925</v>
      </c>
      <c r="N17" s="19">
        <f>+'PIVTBL PASTE'!H40</f>
        <v>33132</v>
      </c>
      <c r="O17" s="19">
        <f>+'PIVTBL PASTE'!I40</f>
        <v>0</v>
      </c>
      <c r="P17" s="19">
        <f>+'PIVTBL PASTE'!J40</f>
        <v>28122.880000000001</v>
      </c>
      <c r="Q17" s="20">
        <f t="shared" ref="Q17:Q18" si="15">(N17+O17)/M17*100</f>
        <v>100.62870159453303</v>
      </c>
      <c r="R17" s="19">
        <f t="shared" ref="R17:R18" si="16">+M17-N17-O17</f>
        <v>-207</v>
      </c>
      <c r="S17" s="19">
        <f>+L17*20%+M17</f>
        <v>35592.840000000004</v>
      </c>
      <c r="T17" s="20">
        <f t="shared" si="14"/>
        <v>93.086137549012662</v>
      </c>
      <c r="U17" s="19">
        <f t="shared" ref="U17:U18" si="17">+S17-N17-O17</f>
        <v>2460.8400000000038</v>
      </c>
      <c r="V17" s="30">
        <f t="shared" ref="V17:V18" si="18">+M17-N17-O17</f>
        <v>-207</v>
      </c>
    </row>
    <row r="18" spans="1:22" x14ac:dyDescent="0.25">
      <c r="A18" s="75"/>
      <c r="B18" s="75"/>
      <c r="C18" s="18" t="s">
        <v>102</v>
      </c>
      <c r="D18" s="27">
        <f>+'PIVTBL PASTE'!B41</f>
        <v>15</v>
      </c>
      <c r="E18" s="27">
        <f>+'PIVTBL PASTE'!C41</f>
        <v>12</v>
      </c>
      <c r="F18" s="27">
        <f>+'PIVTBL PASTE'!D41</f>
        <v>12</v>
      </c>
      <c r="G18" s="27">
        <f>+'PIVTBL PASTE'!E41</f>
        <v>1969</v>
      </c>
      <c r="H18" s="27">
        <v>2</v>
      </c>
      <c r="I18" s="19">
        <v>31047.39</v>
      </c>
      <c r="J18" s="19">
        <f>+'PIVTBL PASTE'!F41</f>
        <v>36781.39</v>
      </c>
      <c r="K18" s="19"/>
      <c r="L18" s="19">
        <f>J18-I18-K18</f>
        <v>5734</v>
      </c>
      <c r="M18" s="19">
        <f>+'PIVTBL PASTE'!G41</f>
        <v>29777</v>
      </c>
      <c r="N18" s="19">
        <f>+'PIVTBL PASTE'!H41</f>
        <v>30089</v>
      </c>
      <c r="O18" s="19">
        <f>+'PIVTBL PASTE'!I41</f>
        <v>0</v>
      </c>
      <c r="P18" s="19">
        <f>+'PIVTBL PASTE'!J41</f>
        <v>36469.39</v>
      </c>
      <c r="Q18" s="20">
        <f t="shared" si="15"/>
        <v>101.04778856164154</v>
      </c>
      <c r="R18" s="19">
        <f t="shared" si="16"/>
        <v>-312</v>
      </c>
      <c r="S18" s="19">
        <f>+L18*20%+M18</f>
        <v>30923.8</v>
      </c>
      <c r="T18" s="20">
        <f t="shared" si="14"/>
        <v>97.300461133495887</v>
      </c>
      <c r="U18" s="19">
        <f t="shared" si="17"/>
        <v>834.79999999999927</v>
      </c>
      <c r="V18" s="30">
        <f t="shared" si="18"/>
        <v>-312</v>
      </c>
    </row>
    <row r="19" spans="1:22" s="15" customFormat="1" x14ac:dyDescent="0.25">
      <c r="A19" s="76" t="s">
        <v>103</v>
      </c>
      <c r="B19" s="76"/>
      <c r="C19" s="21"/>
      <c r="D19" s="26">
        <f t="shared" ref="D19:P19" si="19">SUM(D15:D18)</f>
        <v>2126</v>
      </c>
      <c r="E19" s="21">
        <f t="shared" si="19"/>
        <v>1919</v>
      </c>
      <c r="F19" s="21">
        <f t="shared" si="19"/>
        <v>1919</v>
      </c>
      <c r="G19" s="21">
        <f t="shared" si="19"/>
        <v>34762</v>
      </c>
      <c r="H19" s="31">
        <f t="shared" si="19"/>
        <v>81</v>
      </c>
      <c r="I19" s="22">
        <f t="shared" si="19"/>
        <v>90308.07</v>
      </c>
      <c r="J19" s="22">
        <f t="shared" si="19"/>
        <v>8511206.3100000024</v>
      </c>
      <c r="K19" s="22">
        <f t="shared" si="19"/>
        <v>132</v>
      </c>
      <c r="L19" s="22">
        <f t="shared" si="19"/>
        <v>8420766.2400000002</v>
      </c>
      <c r="M19" s="22">
        <f t="shared" si="19"/>
        <v>492462.04</v>
      </c>
      <c r="N19" s="22">
        <f t="shared" si="19"/>
        <v>187570</v>
      </c>
      <c r="O19" s="22">
        <f t="shared" si="19"/>
        <v>338324.04000000004</v>
      </c>
      <c r="P19" s="22">
        <f t="shared" si="19"/>
        <v>8477774.3100000024</v>
      </c>
      <c r="Q19" s="23">
        <f>N19/M19*100</f>
        <v>38.08821488048094</v>
      </c>
      <c r="R19" s="22">
        <f t="shared" ref="R19" si="20">+M19-N19-O19</f>
        <v>-33432.000000000058</v>
      </c>
      <c r="S19" s="22">
        <f>SUM(S15:S18)</f>
        <v>826988.91399999999</v>
      </c>
      <c r="T19" s="23">
        <f>+N19/S19*100</f>
        <v>22.681077923131628</v>
      </c>
      <c r="U19" s="33">
        <f>SUM(U15:U18)</f>
        <v>445414.66399999999</v>
      </c>
    </row>
    <row r="20" spans="1:22" ht="22.5" x14ac:dyDescent="0.25">
      <c r="A20" s="75" t="s">
        <v>47</v>
      </c>
      <c r="B20" s="75" t="s">
        <v>72</v>
      </c>
      <c r="C20" s="17" t="s">
        <v>2</v>
      </c>
      <c r="D20" s="17" t="s">
        <v>118</v>
      </c>
      <c r="E20" s="17" t="s">
        <v>4</v>
      </c>
      <c r="F20" s="17" t="s">
        <v>5</v>
      </c>
      <c r="G20" s="17" t="s">
        <v>6</v>
      </c>
      <c r="H20" s="17" t="s">
        <v>125</v>
      </c>
      <c r="I20" s="17" t="s">
        <v>127</v>
      </c>
      <c r="J20" s="17" t="s">
        <v>7</v>
      </c>
      <c r="K20" s="17" t="s">
        <v>135</v>
      </c>
      <c r="L20" s="17" t="s">
        <v>137</v>
      </c>
      <c r="M20" s="17" t="s">
        <v>8</v>
      </c>
      <c r="N20" s="17" t="s">
        <v>126</v>
      </c>
      <c r="O20" s="17" t="s">
        <v>10</v>
      </c>
      <c r="P20" s="17" t="s">
        <v>11</v>
      </c>
      <c r="Q20" s="17" t="s">
        <v>119</v>
      </c>
      <c r="R20" s="64" t="s">
        <v>140</v>
      </c>
      <c r="S20" s="17" t="s">
        <v>105</v>
      </c>
      <c r="T20" s="17" t="s">
        <v>106</v>
      </c>
      <c r="U20" s="32" t="s">
        <v>128</v>
      </c>
    </row>
    <row r="21" spans="1:22" x14ac:dyDescent="0.25">
      <c r="A21" s="75"/>
      <c r="B21" s="75"/>
      <c r="C21" s="18" t="s">
        <v>16</v>
      </c>
      <c r="D21" s="27">
        <f>+'PIVTBL PASTE'!B65</f>
        <v>81</v>
      </c>
      <c r="E21" s="27">
        <f>+'PIVTBL PASTE'!C65</f>
        <v>69</v>
      </c>
      <c r="F21" s="27">
        <f>+'PIVTBL PASTE'!D65</f>
        <v>69</v>
      </c>
      <c r="G21" s="27">
        <f>+'PIVTBL PASTE'!E65</f>
        <v>1157</v>
      </c>
      <c r="H21" s="27"/>
      <c r="I21" s="27"/>
      <c r="J21" s="19">
        <f>+'PIVTBL PASTE'!F65</f>
        <v>453231.58999999997</v>
      </c>
      <c r="K21" s="19"/>
      <c r="L21" s="19">
        <f>J21-I21-K21</f>
        <v>453231.58999999997</v>
      </c>
      <c r="M21" s="19">
        <f>+'PIVTBL PASTE'!G65</f>
        <v>15133.5</v>
      </c>
      <c r="N21" s="19">
        <f>+'PIVTBL PASTE'!H65</f>
        <v>6152</v>
      </c>
      <c r="O21" s="19">
        <f>+'PIVTBL PASTE'!I65</f>
        <v>13504.5</v>
      </c>
      <c r="P21" s="19">
        <f>+'PIVTBL PASTE'!J65</f>
        <v>448708.58999999997</v>
      </c>
      <c r="Q21" s="20">
        <f>(N21+O21)/M21*100</f>
        <v>129.88733604255461</v>
      </c>
      <c r="R21" s="19">
        <f>+M21-N21-O21</f>
        <v>-4523</v>
      </c>
      <c r="S21" s="19">
        <f>+M21*2</f>
        <v>30267</v>
      </c>
      <c r="T21" s="20">
        <f>+N21/S21*100</f>
        <v>20.325767337364127</v>
      </c>
      <c r="U21" s="19">
        <f>+S21-N21</f>
        <v>24115</v>
      </c>
      <c r="V21" s="30">
        <f>+M21-N21-O21</f>
        <v>-4523</v>
      </c>
    </row>
    <row r="22" spans="1:22" x14ac:dyDescent="0.25">
      <c r="A22" s="75"/>
      <c r="B22" s="75"/>
      <c r="C22" s="18" t="s">
        <v>100</v>
      </c>
      <c r="D22" s="27">
        <f>+'PIVTBL PASTE'!B66</f>
        <v>158</v>
      </c>
      <c r="E22" s="27">
        <f>+'PIVTBL PASTE'!C66</f>
        <v>139</v>
      </c>
      <c r="F22" s="27">
        <f>+'PIVTBL PASTE'!D66</f>
        <v>139</v>
      </c>
      <c r="G22" s="27">
        <f>+'PIVTBL PASTE'!E66</f>
        <v>3456</v>
      </c>
      <c r="H22" s="27"/>
      <c r="I22" s="19"/>
      <c r="J22" s="19">
        <f>+'PIVTBL PASTE'!F66</f>
        <v>94691.89</v>
      </c>
      <c r="K22" s="19"/>
      <c r="L22" s="19">
        <f>J22-I22-K22</f>
        <v>94691.89</v>
      </c>
      <c r="M22" s="19">
        <f>+'PIVTBL PASTE'!G66</f>
        <v>37061.51</v>
      </c>
      <c r="N22" s="19">
        <f>+'PIVTBL PASTE'!H66</f>
        <v>38499</v>
      </c>
      <c r="O22" s="19">
        <f>+'PIVTBL PASTE'!I66</f>
        <v>28026.510000000002</v>
      </c>
      <c r="P22" s="19">
        <f>+'PIVTBL PASTE'!J66</f>
        <v>65227.89</v>
      </c>
      <c r="Q22" s="20">
        <f>(N22)/M22*100</f>
        <v>103.87866009776718</v>
      </c>
      <c r="R22" s="19">
        <f>+M22-N22</f>
        <v>-1437.489999999998</v>
      </c>
      <c r="S22" s="19">
        <f>+L22*20%+M22</f>
        <v>55999.888000000006</v>
      </c>
      <c r="T22" s="20">
        <f t="shared" ref="T22:T24" si="21">+N22/S22*100</f>
        <v>68.748351782417842</v>
      </c>
      <c r="U22" s="19">
        <f>+S22-N22-O22</f>
        <v>-10525.621999999996</v>
      </c>
      <c r="V22" s="30">
        <f>+M22-N22-O22</f>
        <v>-29464</v>
      </c>
    </row>
    <row r="23" spans="1:22" x14ac:dyDescent="0.25">
      <c r="A23" s="75"/>
      <c r="B23" s="75"/>
      <c r="C23" s="18" t="s">
        <v>101</v>
      </c>
      <c r="D23" s="27">
        <f>+'PIVTBL PASTE'!B67</f>
        <v>5</v>
      </c>
      <c r="E23" s="27">
        <f>+'PIVTBL PASTE'!C67</f>
        <v>4</v>
      </c>
      <c r="F23" s="27">
        <f>+'PIVTBL PASTE'!D67</f>
        <v>4</v>
      </c>
      <c r="G23" s="27">
        <f>+'PIVTBL PASTE'!E67</f>
        <v>103</v>
      </c>
      <c r="H23" s="27"/>
      <c r="I23" s="19"/>
      <c r="J23" s="19">
        <f>+'PIVTBL PASTE'!F67</f>
        <v>696.72</v>
      </c>
      <c r="K23" s="19"/>
      <c r="L23" s="19">
        <f>J23-I23-K23</f>
        <v>696.72</v>
      </c>
      <c r="M23" s="19">
        <f>+'PIVTBL PASTE'!G67</f>
        <v>1620</v>
      </c>
      <c r="N23" s="19">
        <f>+'PIVTBL PASTE'!H67</f>
        <v>2317</v>
      </c>
      <c r="O23" s="19">
        <f>+'PIVTBL PASTE'!I67</f>
        <v>0</v>
      </c>
      <c r="P23" s="19">
        <f>+'PIVTBL PASTE'!J67</f>
        <v>-0.28000000000000003</v>
      </c>
      <c r="Q23" s="20">
        <f t="shared" ref="Q23:Q24" si="22">(N23+O23)/M23*100</f>
        <v>143.02469135802468</v>
      </c>
      <c r="R23" s="19">
        <f t="shared" ref="R23:R24" si="23">+M23-N23-O23</f>
        <v>-697</v>
      </c>
      <c r="S23" s="19">
        <f>+L23*20%+M23</f>
        <v>1759.3440000000001</v>
      </c>
      <c r="T23" s="20">
        <f t="shared" si="21"/>
        <v>131.69681426713592</v>
      </c>
      <c r="U23" s="19">
        <f t="shared" ref="U23:U24" si="24">+S23-N23-O23</f>
        <v>-557.65599999999995</v>
      </c>
      <c r="V23" s="30">
        <f t="shared" ref="V23:V24" si="25">+M23-N23-O23</f>
        <v>-697</v>
      </c>
    </row>
    <row r="24" spans="1:22" x14ac:dyDescent="0.25">
      <c r="A24" s="75"/>
      <c r="B24" s="75"/>
      <c r="C24" s="18" t="s">
        <v>102</v>
      </c>
      <c r="D24" s="27">
        <f>+'PIVTBL PASTE'!B68</f>
        <v>3</v>
      </c>
      <c r="E24" s="27">
        <f>+'PIVTBL PASTE'!C68</f>
        <v>1</v>
      </c>
      <c r="F24" s="27">
        <f>+'PIVTBL PASTE'!D68</f>
        <v>1</v>
      </c>
      <c r="G24" s="27">
        <f>+'PIVTBL PASTE'!E68</f>
        <v>5</v>
      </c>
      <c r="H24" s="27">
        <v>1</v>
      </c>
      <c r="I24" s="19">
        <v>604.03</v>
      </c>
      <c r="J24" s="19">
        <f>+'PIVTBL PASTE'!F68</f>
        <v>-52.200000000000045</v>
      </c>
      <c r="K24" s="19"/>
      <c r="L24" s="19">
        <f>J24-I24-K24</f>
        <v>-656.23</v>
      </c>
      <c r="M24" s="19">
        <f>+'PIVTBL PASTE'!G68</f>
        <v>317</v>
      </c>
      <c r="N24" s="19">
        <f>+'PIVTBL PASTE'!H68</f>
        <v>320</v>
      </c>
      <c r="O24" s="19">
        <f>+'PIVTBL PASTE'!I68</f>
        <v>0</v>
      </c>
      <c r="P24" s="19">
        <f>+'PIVTBL PASTE'!J68</f>
        <v>-55.200000000000045</v>
      </c>
      <c r="Q24" s="20">
        <f t="shared" si="22"/>
        <v>100.94637223974763</v>
      </c>
      <c r="R24" s="19">
        <f t="shared" si="23"/>
        <v>-3</v>
      </c>
      <c r="S24" s="19">
        <f>+L24*20%+M24</f>
        <v>185.75399999999999</v>
      </c>
      <c r="T24" s="20">
        <f t="shared" si="21"/>
        <v>172.27085284839089</v>
      </c>
      <c r="U24" s="19">
        <f t="shared" si="24"/>
        <v>-134.24600000000001</v>
      </c>
      <c r="V24" s="30">
        <f t="shared" si="25"/>
        <v>-3</v>
      </c>
    </row>
    <row r="25" spans="1:22" s="15" customFormat="1" x14ac:dyDescent="0.25">
      <c r="A25" s="76" t="s">
        <v>103</v>
      </c>
      <c r="B25" s="76"/>
      <c r="C25" s="21"/>
      <c r="D25" s="26">
        <f t="shared" ref="D25:P25" si="26">SUM(D21:D24)</f>
        <v>247</v>
      </c>
      <c r="E25" s="21">
        <f t="shared" si="26"/>
        <v>213</v>
      </c>
      <c r="F25" s="21">
        <f t="shared" si="26"/>
        <v>213</v>
      </c>
      <c r="G25" s="21">
        <f t="shared" si="26"/>
        <v>4721</v>
      </c>
      <c r="H25" s="31">
        <f t="shared" si="26"/>
        <v>1</v>
      </c>
      <c r="I25" s="22">
        <f t="shared" si="26"/>
        <v>604.03</v>
      </c>
      <c r="J25" s="22">
        <f>SUM(J21:J24)</f>
        <v>548568</v>
      </c>
      <c r="K25" s="22">
        <f>SUM(K21:K24)</f>
        <v>0</v>
      </c>
      <c r="L25" s="22">
        <f t="shared" si="26"/>
        <v>547963.97</v>
      </c>
      <c r="M25" s="22">
        <f t="shared" si="26"/>
        <v>54132.01</v>
      </c>
      <c r="N25" s="22">
        <f t="shared" si="26"/>
        <v>47288</v>
      </c>
      <c r="O25" s="22">
        <f t="shared" si="26"/>
        <v>41531.01</v>
      </c>
      <c r="P25" s="22">
        <f t="shared" si="26"/>
        <v>513880.99999999994</v>
      </c>
      <c r="Q25" s="23">
        <f>N25/M25*100</f>
        <v>87.356815311310257</v>
      </c>
      <c r="R25" s="22">
        <f t="shared" ref="R25" si="27">+M25-N25-O25</f>
        <v>-34687</v>
      </c>
      <c r="S25" s="22">
        <f>SUM(S21:S24)</f>
        <v>88211.986000000004</v>
      </c>
      <c r="T25" s="23">
        <f>+N25/S25*100</f>
        <v>53.60722748040159</v>
      </c>
      <c r="U25" s="33">
        <f>SUM(U21:U24)</f>
        <v>12897.476000000006</v>
      </c>
    </row>
    <row r="26" spans="1:22" ht="22.5" x14ac:dyDescent="0.25">
      <c r="A26" s="75" t="s">
        <v>47</v>
      </c>
      <c r="B26" s="75" t="s">
        <v>73</v>
      </c>
      <c r="C26" s="17" t="s">
        <v>2</v>
      </c>
      <c r="D26" s="17" t="s">
        <v>118</v>
      </c>
      <c r="E26" s="17" t="s">
        <v>4</v>
      </c>
      <c r="F26" s="17" t="s">
        <v>5</v>
      </c>
      <c r="G26" s="17" t="s">
        <v>6</v>
      </c>
      <c r="H26" s="17" t="s">
        <v>125</v>
      </c>
      <c r="I26" s="17" t="s">
        <v>127</v>
      </c>
      <c r="J26" s="17" t="s">
        <v>7</v>
      </c>
      <c r="K26" s="17" t="s">
        <v>135</v>
      </c>
      <c r="L26" s="17" t="s">
        <v>137</v>
      </c>
      <c r="M26" s="17" t="s">
        <v>8</v>
      </c>
      <c r="N26" s="17" t="s">
        <v>126</v>
      </c>
      <c r="O26" s="17" t="s">
        <v>10</v>
      </c>
      <c r="P26" s="17" t="s">
        <v>11</v>
      </c>
      <c r="Q26" s="17" t="s">
        <v>119</v>
      </c>
      <c r="R26" s="64" t="s">
        <v>140</v>
      </c>
      <c r="S26" s="17" t="s">
        <v>105</v>
      </c>
      <c r="T26" s="17" t="s">
        <v>106</v>
      </c>
      <c r="U26" s="32" t="s">
        <v>128</v>
      </c>
    </row>
    <row r="27" spans="1:22" x14ac:dyDescent="0.25">
      <c r="A27" s="75"/>
      <c r="B27" s="75"/>
      <c r="C27" s="18" t="s">
        <v>16</v>
      </c>
      <c r="D27" s="27">
        <f>+'PIVTBL PASTE'!B85</f>
        <v>670</v>
      </c>
      <c r="E27" s="27">
        <f>+'PIVTBL PASTE'!C85</f>
        <v>509</v>
      </c>
      <c r="F27" s="27">
        <f>+'PIVTBL PASTE'!D85</f>
        <v>509</v>
      </c>
      <c r="G27" s="27">
        <f>+'PIVTBL PASTE'!E85</f>
        <v>10701</v>
      </c>
      <c r="H27" s="27"/>
      <c r="I27" s="27"/>
      <c r="J27" s="19">
        <f>+'PIVTBL PASTE'!F85</f>
        <v>1681885.86</v>
      </c>
      <c r="K27" s="19"/>
      <c r="L27" s="19">
        <f>J27-I27-K27</f>
        <v>1681885.86</v>
      </c>
      <c r="M27" s="19">
        <f>+'PIVTBL PASTE'!G85</f>
        <v>120154.98000000001</v>
      </c>
      <c r="N27" s="19">
        <f>+'PIVTBL PASTE'!H85</f>
        <v>9175</v>
      </c>
      <c r="O27" s="19">
        <f>+'PIVTBL PASTE'!I85</f>
        <v>114691.98000000001</v>
      </c>
      <c r="P27" s="19">
        <f>+'PIVTBL PASTE'!J85</f>
        <v>1678173.86</v>
      </c>
      <c r="Q27" s="20">
        <f>(N27+O27)/M27*100</f>
        <v>103.08934344627248</v>
      </c>
      <c r="R27" s="19">
        <f>+M27-N27-O27</f>
        <v>-3712</v>
      </c>
      <c r="S27" s="19">
        <f>+M27*2</f>
        <v>240309.96000000002</v>
      </c>
      <c r="T27" s="20">
        <f>+N27/S27*100</f>
        <v>3.8179857380859286</v>
      </c>
      <c r="U27" s="19">
        <f>+S27-N27</f>
        <v>231134.96000000002</v>
      </c>
      <c r="V27" s="30">
        <f>+M27-N27-O27</f>
        <v>-3712</v>
      </c>
    </row>
    <row r="28" spans="1:22" x14ac:dyDescent="0.25">
      <c r="A28" s="75"/>
      <c r="B28" s="75"/>
      <c r="C28" s="18" t="s">
        <v>100</v>
      </c>
      <c r="D28" s="27">
        <f>+'PIVTBL PASTE'!B86</f>
        <v>944</v>
      </c>
      <c r="E28" s="27">
        <f>+'PIVTBL PASTE'!C86</f>
        <v>849</v>
      </c>
      <c r="F28" s="27">
        <f>+'PIVTBL PASTE'!D86</f>
        <v>849</v>
      </c>
      <c r="G28" s="27">
        <f>+'PIVTBL PASTE'!E86</f>
        <v>18595</v>
      </c>
      <c r="H28" s="27">
        <v>39</v>
      </c>
      <c r="I28" s="19">
        <v>38191.689999999995</v>
      </c>
      <c r="J28" s="19">
        <f>+'PIVTBL PASTE'!F86</f>
        <v>519158.26</v>
      </c>
      <c r="K28" s="19">
        <v>2000</v>
      </c>
      <c r="L28" s="19">
        <f>J28-I28-K28</f>
        <v>478966.57</v>
      </c>
      <c r="M28" s="19">
        <f>+'PIVTBL PASTE'!G86</f>
        <v>202455.69</v>
      </c>
      <c r="N28" s="19">
        <f>+'PIVTBL PASTE'!H86</f>
        <v>121480</v>
      </c>
      <c r="O28" s="19">
        <f>+'PIVTBL PASTE'!I86</f>
        <v>172341.69</v>
      </c>
      <c r="P28" s="19">
        <f>+'PIVTBL PASTE'!J86</f>
        <v>427792.26</v>
      </c>
      <c r="Q28" s="20">
        <f>(N28)/M28*100</f>
        <v>60.003253057496188</v>
      </c>
      <c r="R28" s="19">
        <f>+M28-N28</f>
        <v>80975.69</v>
      </c>
      <c r="S28" s="19">
        <f>+L28*20%+M28</f>
        <v>298249.00400000002</v>
      </c>
      <c r="T28" s="20">
        <f t="shared" ref="T28:T30" si="28">+N28/S28*100</f>
        <v>40.73106644808778</v>
      </c>
      <c r="U28" s="19">
        <f>+S28-N28-O28</f>
        <v>4427.314000000013</v>
      </c>
      <c r="V28" s="30">
        <f>+M28-N28-O28</f>
        <v>-91366</v>
      </c>
    </row>
    <row r="29" spans="1:22" x14ac:dyDescent="0.25">
      <c r="A29" s="75"/>
      <c r="B29" s="75"/>
      <c r="C29" s="18" t="s">
        <v>101</v>
      </c>
      <c r="D29" s="27">
        <f>+'PIVTBL PASTE'!B87</f>
        <v>24</v>
      </c>
      <c r="E29" s="27">
        <f>+'PIVTBL PASTE'!C87</f>
        <v>16</v>
      </c>
      <c r="F29" s="27">
        <f>+'PIVTBL PASTE'!D87</f>
        <v>16</v>
      </c>
      <c r="G29" s="27">
        <f>+'PIVTBL PASTE'!E87</f>
        <v>2841</v>
      </c>
      <c r="H29" s="27">
        <v>5</v>
      </c>
      <c r="I29" s="19">
        <v>5523</v>
      </c>
      <c r="J29" s="19">
        <f>+'PIVTBL PASTE'!F87</f>
        <v>7497.95</v>
      </c>
      <c r="K29" s="19"/>
      <c r="L29" s="19">
        <f>J29-I29-K29</f>
        <v>1974.9499999999998</v>
      </c>
      <c r="M29" s="19">
        <f>+'PIVTBL PASTE'!G87</f>
        <v>34819</v>
      </c>
      <c r="N29" s="19">
        <f>+'PIVTBL PASTE'!H87</f>
        <v>34821</v>
      </c>
      <c r="O29" s="19">
        <f>+'PIVTBL PASTE'!I87</f>
        <v>0</v>
      </c>
      <c r="P29" s="19">
        <f>+'PIVTBL PASTE'!J87</f>
        <v>7495.95</v>
      </c>
      <c r="Q29" s="20">
        <f t="shared" ref="Q29:Q30" si="29">(N29+O29)/M29*100</f>
        <v>100.0057439903501</v>
      </c>
      <c r="R29" s="19">
        <f t="shared" ref="R29:R30" si="30">+M29-N29-O29</f>
        <v>-2</v>
      </c>
      <c r="S29" s="19">
        <f>+L29*20%+M29</f>
        <v>35213.99</v>
      </c>
      <c r="T29" s="20">
        <f t="shared" si="28"/>
        <v>98.883994685066938</v>
      </c>
      <c r="U29" s="19">
        <f t="shared" ref="U29:U30" si="31">+S29-N29-O29</f>
        <v>392.98999999999796</v>
      </c>
      <c r="V29" s="30">
        <f t="shared" ref="V29:V30" si="32">+M29-N29-O29</f>
        <v>-2</v>
      </c>
    </row>
    <row r="30" spans="1:22" x14ac:dyDescent="0.25">
      <c r="A30" s="75"/>
      <c r="B30" s="75"/>
      <c r="C30" s="18" t="s">
        <v>102</v>
      </c>
      <c r="D30" s="27">
        <f>+'PIVTBL PASTE'!B88</f>
        <v>14</v>
      </c>
      <c r="E30" s="27">
        <f>+'PIVTBL PASTE'!C88</f>
        <v>9</v>
      </c>
      <c r="F30" s="27">
        <f>+'PIVTBL PASTE'!D88</f>
        <v>9</v>
      </c>
      <c r="G30" s="27">
        <f>+'PIVTBL PASTE'!E88</f>
        <v>572</v>
      </c>
      <c r="H30" s="27">
        <v>1</v>
      </c>
      <c r="I30" s="19">
        <v>993.67</v>
      </c>
      <c r="J30" s="19">
        <f>+'PIVTBL PASTE'!F88</f>
        <v>24481.61</v>
      </c>
      <c r="K30" s="19"/>
      <c r="L30" s="19">
        <f>J30-I30-K30</f>
        <v>23487.940000000002</v>
      </c>
      <c r="M30" s="19">
        <f>+'PIVTBL PASTE'!G88</f>
        <v>15478</v>
      </c>
      <c r="N30" s="19">
        <f>+'PIVTBL PASTE'!H88</f>
        <v>24296</v>
      </c>
      <c r="O30" s="19">
        <f>+'PIVTBL PASTE'!I88</f>
        <v>0</v>
      </c>
      <c r="P30" s="19">
        <f>+'PIVTBL PASTE'!J88</f>
        <v>15663.61</v>
      </c>
      <c r="Q30" s="20">
        <f t="shared" si="29"/>
        <v>156.97118490761079</v>
      </c>
      <c r="R30" s="19">
        <f t="shared" si="30"/>
        <v>-8818</v>
      </c>
      <c r="S30" s="19">
        <f>+L30*20%+M30</f>
        <v>20175.588</v>
      </c>
      <c r="T30" s="20">
        <f t="shared" si="28"/>
        <v>120.42276041719329</v>
      </c>
      <c r="U30" s="19">
        <f t="shared" si="31"/>
        <v>-4120.4120000000003</v>
      </c>
      <c r="V30" s="30">
        <f t="shared" si="32"/>
        <v>-8818</v>
      </c>
    </row>
    <row r="31" spans="1:22" s="15" customFormat="1" x14ac:dyDescent="0.25">
      <c r="A31" s="76" t="s">
        <v>103</v>
      </c>
      <c r="B31" s="76"/>
      <c r="C31" s="21"/>
      <c r="D31" s="26">
        <f t="shared" ref="D31:P31" si="33">SUM(D27:D30)</f>
        <v>1652</v>
      </c>
      <c r="E31" s="21">
        <f t="shared" si="33"/>
        <v>1383</v>
      </c>
      <c r="F31" s="21">
        <f t="shared" si="33"/>
        <v>1383</v>
      </c>
      <c r="G31" s="21">
        <f t="shared" si="33"/>
        <v>32709</v>
      </c>
      <c r="H31" s="31">
        <f t="shared" si="33"/>
        <v>45</v>
      </c>
      <c r="I31" s="22">
        <f t="shared" si="33"/>
        <v>44708.359999999993</v>
      </c>
      <c r="J31" s="22">
        <f t="shared" si="33"/>
        <v>2233023.6800000002</v>
      </c>
      <c r="K31" s="22">
        <f t="shared" si="33"/>
        <v>2000</v>
      </c>
      <c r="L31" s="22">
        <f t="shared" si="33"/>
        <v>2186315.3200000003</v>
      </c>
      <c r="M31" s="22">
        <f t="shared" si="33"/>
        <v>372907.67000000004</v>
      </c>
      <c r="N31" s="22">
        <f t="shared" si="33"/>
        <v>189772</v>
      </c>
      <c r="O31" s="22">
        <f t="shared" si="33"/>
        <v>287033.67000000004</v>
      </c>
      <c r="P31" s="22">
        <f t="shared" si="33"/>
        <v>2129125.6800000002</v>
      </c>
      <c r="Q31" s="23">
        <f>N31/M31*100</f>
        <v>50.889808729329701</v>
      </c>
      <c r="R31" s="22">
        <f t="shared" ref="R31" si="34">+M31-N31-O31</f>
        <v>-103898</v>
      </c>
      <c r="S31" s="22">
        <f>SUM(S27:S30)</f>
        <v>593948.54200000002</v>
      </c>
      <c r="T31" s="23">
        <f>+N31/S31*100</f>
        <v>31.950916044171379</v>
      </c>
      <c r="U31" s="33">
        <f>SUM(U27:U30)</f>
        <v>231834.85200000001</v>
      </c>
    </row>
    <row r="32" spans="1:22" ht="22.5" x14ac:dyDescent="0.25">
      <c r="A32" s="75" t="s">
        <v>144</v>
      </c>
      <c r="B32" s="75" t="s">
        <v>75</v>
      </c>
      <c r="C32" s="17" t="s">
        <v>2</v>
      </c>
      <c r="D32" s="17" t="s">
        <v>118</v>
      </c>
      <c r="E32" s="17" t="s">
        <v>4</v>
      </c>
      <c r="F32" s="17" t="s">
        <v>5</v>
      </c>
      <c r="G32" s="17" t="s">
        <v>6</v>
      </c>
      <c r="H32" s="17" t="s">
        <v>125</v>
      </c>
      <c r="I32" s="17" t="s">
        <v>127</v>
      </c>
      <c r="J32" s="17" t="s">
        <v>7</v>
      </c>
      <c r="K32" s="17" t="s">
        <v>135</v>
      </c>
      <c r="L32" s="17" t="s">
        <v>137</v>
      </c>
      <c r="M32" s="17" t="s">
        <v>8</v>
      </c>
      <c r="N32" s="17" t="s">
        <v>126</v>
      </c>
      <c r="O32" s="17" t="s">
        <v>10</v>
      </c>
      <c r="P32" s="17" t="s">
        <v>11</v>
      </c>
      <c r="Q32" s="17" t="s">
        <v>119</v>
      </c>
      <c r="R32" s="64" t="s">
        <v>140</v>
      </c>
      <c r="S32" s="17" t="s">
        <v>105</v>
      </c>
      <c r="T32" s="17" t="s">
        <v>106</v>
      </c>
      <c r="U32" s="32" t="s">
        <v>128</v>
      </c>
    </row>
    <row r="33" spans="1:22" x14ac:dyDescent="0.25">
      <c r="A33" s="75"/>
      <c r="B33" s="75"/>
      <c r="C33" s="18" t="s">
        <v>16</v>
      </c>
      <c r="D33" s="27">
        <f>+'PIVTBL PASTE'!B100</f>
        <v>765</v>
      </c>
      <c r="E33" s="27">
        <f>+'PIVTBL PASTE'!C100</f>
        <v>758</v>
      </c>
      <c r="F33" s="27">
        <f>+'PIVTBL PASTE'!D100</f>
        <v>758</v>
      </c>
      <c r="G33" s="27">
        <f>+'PIVTBL PASTE'!E100</f>
        <v>10306</v>
      </c>
      <c r="H33" s="27"/>
      <c r="I33" s="27"/>
      <c r="J33" s="19">
        <f>+'PIVTBL PASTE'!F100</f>
        <v>11686066.42</v>
      </c>
      <c r="K33" s="19"/>
      <c r="L33" s="19">
        <f>J33-I33-K33</f>
        <v>11686066.42</v>
      </c>
      <c r="M33" s="19">
        <f>+'PIVTBL PASTE'!G100</f>
        <v>214836.29</v>
      </c>
      <c r="N33" s="19">
        <f>+'PIVTBL PASTE'!H100</f>
        <v>1370</v>
      </c>
      <c r="O33" s="19">
        <f>+'PIVTBL PASTE'!I100</f>
        <v>124889.28999999998</v>
      </c>
      <c r="P33" s="19">
        <f>+'PIVTBL PASTE'!J100</f>
        <v>11774643.42</v>
      </c>
      <c r="Q33" s="20">
        <f>(N33+O33)/M33*100</f>
        <v>58.770001101769154</v>
      </c>
      <c r="R33" s="19">
        <f>+M33-N33-O33</f>
        <v>88577.000000000029</v>
      </c>
      <c r="S33" s="19">
        <f>+M33*2</f>
        <v>429672.58</v>
      </c>
      <c r="T33" s="20">
        <f>+N33/S33*100</f>
        <v>0.31884743494686113</v>
      </c>
      <c r="U33" s="19">
        <f>+S33-N33</f>
        <v>428302.58</v>
      </c>
      <c r="V33" s="30">
        <f>+M33-N33-O33</f>
        <v>88577.000000000029</v>
      </c>
    </row>
    <row r="34" spans="1:22" x14ac:dyDescent="0.25">
      <c r="A34" s="75"/>
      <c r="B34" s="75"/>
      <c r="C34" s="18" t="s">
        <v>100</v>
      </c>
      <c r="D34" s="27">
        <f>+'PIVTBL PASTE'!B101</f>
        <v>1503</v>
      </c>
      <c r="E34" s="27">
        <f>+'PIVTBL PASTE'!C101</f>
        <v>1365</v>
      </c>
      <c r="F34" s="27">
        <f>+'PIVTBL PASTE'!D101</f>
        <v>1365</v>
      </c>
      <c r="G34" s="27">
        <f>+'PIVTBL PASTE'!E101</f>
        <v>32350</v>
      </c>
      <c r="H34" s="27">
        <v>97</v>
      </c>
      <c r="I34" s="19">
        <v>81633.24000000002</v>
      </c>
      <c r="J34" s="19">
        <f>+'PIVTBL PASTE'!F101</f>
        <v>1306437.28</v>
      </c>
      <c r="K34" s="19">
        <v>5902</v>
      </c>
      <c r="L34" s="19">
        <f>J34-I34-K34</f>
        <v>1218902.04</v>
      </c>
      <c r="M34" s="19">
        <f>+'PIVTBL PASTE'!G101</f>
        <v>355175.18</v>
      </c>
      <c r="N34" s="19">
        <f>+'PIVTBL PASTE'!H101</f>
        <v>242976</v>
      </c>
      <c r="O34" s="19">
        <f>+'PIVTBL PASTE'!I101</f>
        <v>280646.18</v>
      </c>
      <c r="P34" s="19">
        <f>+'PIVTBL PASTE'!J101</f>
        <v>1137990.28</v>
      </c>
      <c r="Q34" s="20">
        <f>(N34)/M34*100</f>
        <v>68.410185644165793</v>
      </c>
      <c r="R34" s="19">
        <f>+M34-N34</f>
        <v>112199.18</v>
      </c>
      <c r="S34" s="19">
        <f>+L34*20%+M34</f>
        <v>598955.58799999999</v>
      </c>
      <c r="T34" s="20">
        <f t="shared" ref="T34:T36" si="35">+N34/S34*100</f>
        <v>40.56661376369027</v>
      </c>
      <c r="U34" s="19">
        <f>+S34-N34-O34</f>
        <v>75333.407999999996</v>
      </c>
      <c r="V34" s="30">
        <f>+M34-N34-O34</f>
        <v>-168447</v>
      </c>
    </row>
    <row r="35" spans="1:22" x14ac:dyDescent="0.25">
      <c r="A35" s="75"/>
      <c r="B35" s="75"/>
      <c r="C35" s="18" t="s">
        <v>101</v>
      </c>
      <c r="D35" s="27">
        <f>+'PIVTBL PASTE'!B102</f>
        <v>66</v>
      </c>
      <c r="E35" s="27">
        <f>+'PIVTBL PASTE'!C102</f>
        <v>53</v>
      </c>
      <c r="F35" s="27">
        <f>+'PIVTBL PASTE'!D102</f>
        <v>53</v>
      </c>
      <c r="G35" s="27">
        <f>+'PIVTBL PASTE'!E102</f>
        <v>6750</v>
      </c>
      <c r="H35" s="27">
        <v>8</v>
      </c>
      <c r="I35" s="19">
        <v>25232.47</v>
      </c>
      <c r="J35" s="19">
        <f>+'PIVTBL PASTE'!F102</f>
        <v>41684.130000000005</v>
      </c>
      <c r="K35" s="19"/>
      <c r="L35" s="19">
        <f>J35-I35-K35</f>
        <v>16451.660000000003</v>
      </c>
      <c r="M35" s="19">
        <f>+'PIVTBL PASTE'!G102</f>
        <v>93997</v>
      </c>
      <c r="N35" s="19">
        <f>+'PIVTBL PASTE'!H102</f>
        <v>99589</v>
      </c>
      <c r="O35" s="19">
        <f>+'PIVTBL PASTE'!I102</f>
        <v>0</v>
      </c>
      <c r="P35" s="19">
        <f>+'PIVTBL PASTE'!J102</f>
        <v>36092.130000000005</v>
      </c>
      <c r="Q35" s="20">
        <f t="shared" ref="Q35:Q36" si="36">(N35+O35)/M35*100</f>
        <v>105.94912603593731</v>
      </c>
      <c r="R35" s="19">
        <f t="shared" ref="R35:R36" si="37">+M35-N35-O35</f>
        <v>-5592</v>
      </c>
      <c r="S35" s="19">
        <f>+L35*20%+M35</f>
        <v>97287.331999999995</v>
      </c>
      <c r="T35" s="20">
        <f t="shared" si="35"/>
        <v>102.3658455347506</v>
      </c>
      <c r="U35" s="19">
        <f t="shared" ref="U35:U36" si="38">+S35-N35-O35</f>
        <v>-2301.6680000000051</v>
      </c>
      <c r="V35" s="30">
        <f t="shared" ref="V35:V36" si="39">+M35-N35-O35</f>
        <v>-5592</v>
      </c>
    </row>
    <row r="36" spans="1:22" x14ac:dyDescent="0.25">
      <c r="A36" s="75"/>
      <c r="B36" s="75"/>
      <c r="C36" s="18" t="s">
        <v>102</v>
      </c>
      <c r="D36" s="27">
        <f>+'PIVTBL PASTE'!B103</f>
        <v>63</v>
      </c>
      <c r="E36" s="27">
        <f>+'PIVTBL PASTE'!C103</f>
        <v>48</v>
      </c>
      <c r="F36" s="27">
        <f>+'PIVTBL PASTE'!D103</f>
        <v>48</v>
      </c>
      <c r="G36" s="27">
        <f>+'PIVTBL PASTE'!E103</f>
        <v>3423</v>
      </c>
      <c r="H36" s="27">
        <v>7</v>
      </c>
      <c r="I36" s="19">
        <v>19496</v>
      </c>
      <c r="J36" s="19">
        <f>+'PIVTBL PASTE'!F103</f>
        <v>156306.78999999998</v>
      </c>
      <c r="K36" s="19"/>
      <c r="L36" s="19">
        <f>J36-I36-K36</f>
        <v>136810.78999999998</v>
      </c>
      <c r="M36" s="19">
        <f>+'PIVTBL PASTE'!G103</f>
        <v>50680</v>
      </c>
      <c r="N36" s="19">
        <f>+'PIVTBL PASTE'!H103</f>
        <v>61900</v>
      </c>
      <c r="O36" s="19">
        <f>+'PIVTBL PASTE'!I103</f>
        <v>0</v>
      </c>
      <c r="P36" s="19">
        <f>+'PIVTBL PASTE'!J103</f>
        <v>145086.79</v>
      </c>
      <c r="Q36" s="20">
        <f t="shared" si="36"/>
        <v>122.13891081294396</v>
      </c>
      <c r="R36" s="19">
        <f t="shared" si="37"/>
        <v>-11220</v>
      </c>
      <c r="S36" s="19">
        <f>+L36*20%+M36</f>
        <v>78042.157999999996</v>
      </c>
      <c r="T36" s="20">
        <f t="shared" si="35"/>
        <v>79.316105021083601</v>
      </c>
      <c r="U36" s="19">
        <f t="shared" si="38"/>
        <v>16142.157999999996</v>
      </c>
      <c r="V36" s="30">
        <f t="shared" si="39"/>
        <v>-11220</v>
      </c>
    </row>
    <row r="37" spans="1:22" s="15" customFormat="1" x14ac:dyDescent="0.25">
      <c r="A37" s="76" t="s">
        <v>103</v>
      </c>
      <c r="B37" s="76"/>
      <c r="C37" s="21"/>
      <c r="D37" s="26">
        <f t="shared" ref="D37:P37" si="40">SUM(D33:D36)</f>
        <v>2397</v>
      </c>
      <c r="E37" s="21">
        <f t="shared" si="40"/>
        <v>2224</v>
      </c>
      <c r="F37" s="21">
        <f t="shared" si="40"/>
        <v>2224</v>
      </c>
      <c r="G37" s="21">
        <f t="shared" si="40"/>
        <v>52829</v>
      </c>
      <c r="H37" s="31">
        <f t="shared" si="40"/>
        <v>112</v>
      </c>
      <c r="I37" s="22">
        <f t="shared" si="40"/>
        <v>126361.71000000002</v>
      </c>
      <c r="J37" s="22">
        <f t="shared" si="40"/>
        <v>13190494.619999999</v>
      </c>
      <c r="K37" s="22">
        <f t="shared" si="40"/>
        <v>5902</v>
      </c>
      <c r="L37" s="22">
        <f t="shared" si="40"/>
        <v>13058230.91</v>
      </c>
      <c r="M37" s="22">
        <f t="shared" si="40"/>
        <v>714688.47</v>
      </c>
      <c r="N37" s="22">
        <f t="shared" si="40"/>
        <v>405835</v>
      </c>
      <c r="O37" s="22">
        <f t="shared" si="40"/>
        <v>405535.47</v>
      </c>
      <c r="P37" s="22">
        <f t="shared" si="40"/>
        <v>13093812.619999999</v>
      </c>
      <c r="Q37" s="23">
        <f>N37/M37*100</f>
        <v>56.784881390349007</v>
      </c>
      <c r="R37" s="22">
        <f t="shared" ref="R37" si="41">+M37-N37-O37</f>
        <v>-96682</v>
      </c>
      <c r="S37" s="22">
        <f>SUM(S33:S36)</f>
        <v>1203957.6580000001</v>
      </c>
      <c r="T37" s="23">
        <f>+N37/S37*100</f>
        <v>33.7084113634169</v>
      </c>
      <c r="U37" s="33">
        <f>SUM(U33:U36)</f>
        <v>517476.478</v>
      </c>
    </row>
    <row r="38" spans="1:22" ht="22.5" x14ac:dyDescent="0.25">
      <c r="A38" s="75" t="s">
        <v>145</v>
      </c>
      <c r="B38" s="75" t="s">
        <v>77</v>
      </c>
      <c r="C38" s="17" t="s">
        <v>2</v>
      </c>
      <c r="D38" s="17" t="s">
        <v>118</v>
      </c>
      <c r="E38" s="17" t="s">
        <v>4</v>
      </c>
      <c r="F38" s="17" t="s">
        <v>5</v>
      </c>
      <c r="G38" s="17" t="s">
        <v>6</v>
      </c>
      <c r="H38" s="17" t="s">
        <v>125</v>
      </c>
      <c r="I38" s="17" t="s">
        <v>127</v>
      </c>
      <c r="J38" s="17" t="s">
        <v>7</v>
      </c>
      <c r="K38" s="17" t="s">
        <v>135</v>
      </c>
      <c r="L38" s="17" t="s">
        <v>137</v>
      </c>
      <c r="M38" s="17" t="s">
        <v>8</v>
      </c>
      <c r="N38" s="17" t="s">
        <v>126</v>
      </c>
      <c r="O38" s="17" t="s">
        <v>10</v>
      </c>
      <c r="P38" s="17" t="s">
        <v>11</v>
      </c>
      <c r="Q38" s="17" t="s">
        <v>119</v>
      </c>
      <c r="R38" s="64" t="s">
        <v>140</v>
      </c>
      <c r="S38" s="17" t="s">
        <v>105</v>
      </c>
      <c r="T38" s="17" t="s">
        <v>106</v>
      </c>
      <c r="U38" s="32" t="s">
        <v>128</v>
      </c>
    </row>
    <row r="39" spans="1:22" x14ac:dyDescent="0.25">
      <c r="A39" s="75"/>
      <c r="B39" s="75"/>
      <c r="C39" s="18" t="s">
        <v>16</v>
      </c>
      <c r="D39" s="27">
        <f>+'PIVTBL PASTE'!B145</f>
        <v>419</v>
      </c>
      <c r="E39" s="27">
        <f>+'PIVTBL PASTE'!C145</f>
        <v>418</v>
      </c>
      <c r="F39" s="27">
        <f>+'PIVTBL PASTE'!D145</f>
        <v>418</v>
      </c>
      <c r="G39" s="27">
        <f>+'PIVTBL PASTE'!E145</f>
        <v>3682</v>
      </c>
      <c r="H39" s="27"/>
      <c r="I39" s="27"/>
      <c r="J39" s="19">
        <f>+'PIVTBL PASTE'!F145</f>
        <v>1748701.38</v>
      </c>
      <c r="K39" s="19"/>
      <c r="L39" s="19">
        <f>J39-I39-K39</f>
        <v>1748701.38</v>
      </c>
      <c r="M39" s="19">
        <f>+'PIVTBL PASTE'!G145</f>
        <v>75963.839999999997</v>
      </c>
      <c r="N39" s="19">
        <f>+'PIVTBL PASTE'!H145</f>
        <v>5014</v>
      </c>
      <c r="O39" s="19">
        <f>+'PIVTBL PASTE'!I145</f>
        <v>64858.84</v>
      </c>
      <c r="P39" s="19">
        <f>+'PIVTBL PASTE'!J145</f>
        <v>1754792.38</v>
      </c>
      <c r="Q39" s="20">
        <f>(N39+O39)/M39*100</f>
        <v>91.981711298428309</v>
      </c>
      <c r="R39" s="19">
        <f>+M39-N39-O39</f>
        <v>6091</v>
      </c>
      <c r="S39" s="19">
        <f>+M39*2</f>
        <v>151927.67999999999</v>
      </c>
      <c r="T39" s="20">
        <f>+N39/S39*100</f>
        <v>3.3002544368478479</v>
      </c>
      <c r="U39" s="19">
        <f>+S39-N39</f>
        <v>146913.68</v>
      </c>
      <c r="V39" s="30">
        <f>+M39-N39-O39</f>
        <v>6091</v>
      </c>
    </row>
    <row r="40" spans="1:22" x14ac:dyDescent="0.25">
      <c r="A40" s="75"/>
      <c r="B40" s="75"/>
      <c r="C40" s="18" t="s">
        <v>100</v>
      </c>
      <c r="D40" s="27">
        <f>+'PIVTBL PASTE'!B146</f>
        <v>1211</v>
      </c>
      <c r="E40" s="27">
        <f>+'PIVTBL PASTE'!C146</f>
        <v>1109</v>
      </c>
      <c r="F40" s="27">
        <f>+'PIVTBL PASTE'!D146</f>
        <v>1109</v>
      </c>
      <c r="G40" s="27">
        <f>+'PIVTBL PASTE'!E146</f>
        <v>45013</v>
      </c>
      <c r="H40" s="27">
        <v>52</v>
      </c>
      <c r="I40" s="19">
        <v>97426</v>
      </c>
      <c r="J40" s="19">
        <f>+'PIVTBL PASTE'!F146</f>
        <v>1193447.75</v>
      </c>
      <c r="K40" s="19">
        <v>16714</v>
      </c>
      <c r="L40" s="19">
        <f>J40-I40-K40</f>
        <v>1079307.75</v>
      </c>
      <c r="M40" s="19">
        <f>+'PIVTBL PASTE'!G146</f>
        <v>481923.43000000005</v>
      </c>
      <c r="N40" s="19">
        <f>+'PIVTBL PASTE'!H146</f>
        <v>340424</v>
      </c>
      <c r="O40" s="19">
        <f>+'PIVTBL PASTE'!I146</f>
        <v>349199.43</v>
      </c>
      <c r="P40" s="19">
        <f>+'PIVTBL PASTE'!J146</f>
        <v>985747.75</v>
      </c>
      <c r="Q40" s="20">
        <f>(N40)/M40*100</f>
        <v>70.638607465090459</v>
      </c>
      <c r="R40" s="19">
        <f>+M40-N40</f>
        <v>141499.43000000005</v>
      </c>
      <c r="S40" s="19">
        <f>+L40*20%+M40</f>
        <v>697784.9800000001</v>
      </c>
      <c r="T40" s="20">
        <f t="shared" ref="T40:T42" si="42">+N40/S40*100</f>
        <v>48.786375424704609</v>
      </c>
      <c r="U40" s="19">
        <f>+S40-N40-O40</f>
        <v>8161.5500000001048</v>
      </c>
      <c r="V40" s="30">
        <f>+M40-N40-O40</f>
        <v>-207699.99999999994</v>
      </c>
    </row>
    <row r="41" spans="1:22" x14ac:dyDescent="0.25">
      <c r="A41" s="75"/>
      <c r="B41" s="75"/>
      <c r="C41" s="18" t="s">
        <v>101</v>
      </c>
      <c r="D41" s="27">
        <f>+'PIVTBL PASTE'!B147</f>
        <v>473</v>
      </c>
      <c r="E41" s="27">
        <f>+'PIVTBL PASTE'!C147</f>
        <v>435</v>
      </c>
      <c r="F41" s="27">
        <f>+'PIVTBL PASTE'!D147</f>
        <v>433</v>
      </c>
      <c r="G41" s="27">
        <f>+'PIVTBL PASTE'!E147</f>
        <v>30558</v>
      </c>
      <c r="H41" s="27">
        <v>15</v>
      </c>
      <c r="I41" s="19">
        <v>29893</v>
      </c>
      <c r="J41" s="19">
        <f>+'PIVTBL PASTE'!F147</f>
        <v>333086.82</v>
      </c>
      <c r="K41" s="19">
        <v>43944</v>
      </c>
      <c r="L41" s="19">
        <f>J41-I41-K41</f>
        <v>259249.82</v>
      </c>
      <c r="M41" s="19">
        <f>+'PIVTBL PASTE'!G147</f>
        <v>484398</v>
      </c>
      <c r="N41" s="19">
        <f>+'PIVTBL PASTE'!H147</f>
        <v>551565</v>
      </c>
      <c r="O41" s="19">
        <f>+'PIVTBL PASTE'!I147</f>
        <v>0</v>
      </c>
      <c r="P41" s="19">
        <f>+'PIVTBL PASTE'!J147</f>
        <v>265919.82</v>
      </c>
      <c r="Q41" s="20">
        <f t="shared" ref="Q41:Q42" si="43">(N41+O41)/M41*100</f>
        <v>113.86607706885661</v>
      </c>
      <c r="R41" s="19">
        <f t="shared" ref="R41:R42" si="44">+M41-N41-O41</f>
        <v>-67167</v>
      </c>
      <c r="S41" s="19">
        <f>+L41*20%+M41</f>
        <v>536247.96400000004</v>
      </c>
      <c r="T41" s="20">
        <f t="shared" si="42"/>
        <v>102.85633457435372</v>
      </c>
      <c r="U41" s="19">
        <f t="shared" ref="U41:U42" si="45">+S41-N41-O41</f>
        <v>-15317.035999999964</v>
      </c>
      <c r="V41" s="30">
        <f t="shared" ref="V41:V42" si="46">+M41-N41-O41</f>
        <v>-67167</v>
      </c>
    </row>
    <row r="42" spans="1:22" x14ac:dyDescent="0.25">
      <c r="A42" s="75"/>
      <c r="B42" s="75"/>
      <c r="C42" s="18" t="s">
        <v>102</v>
      </c>
      <c r="D42" s="27">
        <f>+'PIVTBL PASTE'!B148</f>
        <v>65</v>
      </c>
      <c r="E42" s="27">
        <f>+'PIVTBL PASTE'!C148</f>
        <v>45</v>
      </c>
      <c r="F42" s="27">
        <f>+'PIVTBL PASTE'!D148</f>
        <v>45</v>
      </c>
      <c r="G42" s="27">
        <f>+'PIVTBL PASTE'!E148</f>
        <v>26390</v>
      </c>
      <c r="H42" s="27">
        <v>7</v>
      </c>
      <c r="I42" s="19">
        <v>127517</v>
      </c>
      <c r="J42" s="19">
        <f>+'PIVTBL PASTE'!F148</f>
        <v>152475.81</v>
      </c>
      <c r="K42" s="19">
        <v>773</v>
      </c>
      <c r="L42" s="19">
        <f>J42-I42-K42</f>
        <v>24185.809999999998</v>
      </c>
      <c r="M42" s="19">
        <f>+'PIVTBL PASTE'!G148</f>
        <v>348830</v>
      </c>
      <c r="N42" s="19">
        <f>+'PIVTBL PASTE'!H148</f>
        <v>367773</v>
      </c>
      <c r="O42" s="19">
        <f>+'PIVTBL PASTE'!I148</f>
        <v>0</v>
      </c>
      <c r="P42" s="19">
        <f>+'PIVTBL PASTE'!J148</f>
        <v>133532.81</v>
      </c>
      <c r="Q42" s="20">
        <f t="shared" si="43"/>
        <v>105.43043889573718</v>
      </c>
      <c r="R42" s="19">
        <f t="shared" si="44"/>
        <v>-18943</v>
      </c>
      <c r="S42" s="19">
        <f>+L42*20%+M42</f>
        <v>353667.16200000001</v>
      </c>
      <c r="T42" s="20">
        <f t="shared" si="42"/>
        <v>103.98845002183154</v>
      </c>
      <c r="U42" s="19">
        <f t="shared" si="45"/>
        <v>-14105.837999999989</v>
      </c>
      <c r="V42" s="30">
        <f t="shared" si="46"/>
        <v>-18943</v>
      </c>
    </row>
    <row r="43" spans="1:22" s="15" customFormat="1" x14ac:dyDescent="0.25">
      <c r="A43" s="76" t="s">
        <v>103</v>
      </c>
      <c r="B43" s="76"/>
      <c r="C43" s="21"/>
      <c r="D43" s="26">
        <f t="shared" ref="D43:P43" si="47">SUM(D39:D42)</f>
        <v>2168</v>
      </c>
      <c r="E43" s="21">
        <f t="shared" si="47"/>
        <v>2007</v>
      </c>
      <c r="F43" s="21">
        <f t="shared" si="47"/>
        <v>2005</v>
      </c>
      <c r="G43" s="21">
        <f t="shared" si="47"/>
        <v>105643</v>
      </c>
      <c r="H43" s="31">
        <f t="shared" si="47"/>
        <v>74</v>
      </c>
      <c r="I43" s="22">
        <f t="shared" si="47"/>
        <v>254836</v>
      </c>
      <c r="J43" s="22">
        <f t="shared" si="47"/>
        <v>3427711.76</v>
      </c>
      <c r="K43" s="22">
        <f t="shared" si="47"/>
        <v>61431</v>
      </c>
      <c r="L43" s="22">
        <f t="shared" si="47"/>
        <v>3111444.76</v>
      </c>
      <c r="M43" s="22">
        <f t="shared" si="47"/>
        <v>1391115.27</v>
      </c>
      <c r="N43" s="22">
        <f t="shared" si="47"/>
        <v>1264776</v>
      </c>
      <c r="O43" s="22">
        <f t="shared" si="47"/>
        <v>414058.27</v>
      </c>
      <c r="P43" s="22">
        <f t="shared" si="47"/>
        <v>3139992.76</v>
      </c>
      <c r="Q43" s="23">
        <f>N43/M43*100</f>
        <v>90.918130745556397</v>
      </c>
      <c r="R43" s="22">
        <f t="shared" ref="R43" si="48">+M43-N43-O43</f>
        <v>-287719</v>
      </c>
      <c r="S43" s="22">
        <f>SUM(S39:S42)</f>
        <v>1739627.7860000003</v>
      </c>
      <c r="T43" s="23">
        <f>+N43/S43*100</f>
        <v>72.703828380906288</v>
      </c>
      <c r="U43" s="33">
        <f>SUM(U39:U42)</f>
        <v>125652.35600000015</v>
      </c>
    </row>
    <row r="50" spans="1:21" x14ac:dyDescent="0.25">
      <c r="A50" s="25" t="s">
        <v>132</v>
      </c>
      <c r="D50">
        <f>+D7+D13+D19+D25+D31+D37+D43</f>
        <v>12902</v>
      </c>
      <c r="E50">
        <f t="shared" ref="E50:U50" si="49">+E7+E13+E19+E25+E31+E37+E43</f>
        <v>11447</v>
      </c>
      <c r="F50">
        <f t="shared" si="49"/>
        <v>11445</v>
      </c>
      <c r="G50">
        <f t="shared" si="49"/>
        <v>344422</v>
      </c>
      <c r="H50">
        <f t="shared" si="49"/>
        <v>694</v>
      </c>
      <c r="I50">
        <f t="shared" si="49"/>
        <v>1069401.05</v>
      </c>
      <c r="J50">
        <f t="shared" si="49"/>
        <v>43008898.670000002</v>
      </c>
      <c r="L50">
        <f t="shared" si="49"/>
        <v>41797916.619999997</v>
      </c>
      <c r="M50">
        <f t="shared" si="49"/>
        <v>4463359.8800000008</v>
      </c>
      <c r="N50">
        <f t="shared" si="49"/>
        <v>3040006</v>
      </c>
      <c r="O50">
        <f t="shared" si="49"/>
        <v>2246825.5499999998</v>
      </c>
      <c r="P50">
        <f t="shared" si="49"/>
        <v>42185427</v>
      </c>
      <c r="Q50">
        <f t="shared" si="49"/>
        <v>455.4356391137328</v>
      </c>
      <c r="S50">
        <f t="shared" si="49"/>
        <v>6583596.3300000001</v>
      </c>
      <c r="T50">
        <f t="shared" si="49"/>
        <v>304.84637438273671</v>
      </c>
      <c r="U50">
        <f t="shared" si="49"/>
        <v>2006349.85</v>
      </c>
    </row>
  </sheetData>
  <mergeCells count="23">
    <mergeCell ref="B26:B30"/>
    <mergeCell ref="A1:S1"/>
    <mergeCell ref="A32:A36"/>
    <mergeCell ref="B32:B36"/>
    <mergeCell ref="A37:B37"/>
    <mergeCell ref="A25:B25"/>
    <mergeCell ref="A26:A30"/>
    <mergeCell ref="A38:A42"/>
    <mergeCell ref="B38:B42"/>
    <mergeCell ref="T1:U1"/>
    <mergeCell ref="A43:B43"/>
    <mergeCell ref="A31:B31"/>
    <mergeCell ref="A3:A6"/>
    <mergeCell ref="B3:B6"/>
    <mergeCell ref="A7:B7"/>
    <mergeCell ref="A8:A12"/>
    <mergeCell ref="B8:B12"/>
    <mergeCell ref="A13:B13"/>
    <mergeCell ref="A14:A18"/>
    <mergeCell ref="B14:B18"/>
    <mergeCell ref="A19:B19"/>
    <mergeCell ref="A20:A24"/>
    <mergeCell ref="B20:B24"/>
  </mergeCells>
  <printOptions horizontalCentered="1"/>
  <pageMargins left="0" right="0" top="0.25" bottom="0.25" header="0" footer="0"/>
  <pageSetup paperSize="9" scale="75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opLeftCell="I1" zoomScaleNormal="100" workbookViewId="0">
      <pane ySplit="2" topLeftCell="A18" activePane="bottomLeft" state="frozen"/>
      <selection activeCell="P3" sqref="P3"/>
      <selection pane="bottomLeft" activeCell="R27" sqref="R27:R30"/>
    </sheetView>
  </sheetViews>
  <sheetFormatPr defaultRowHeight="15" x14ac:dyDescent="0.25"/>
  <cols>
    <col min="1" max="1" width="13" style="25" customWidth="1"/>
    <col min="2" max="2" width="10.140625" style="25" customWidth="1"/>
    <col min="3" max="3" width="7" bestFit="1" customWidth="1"/>
    <col min="4" max="4" width="9.7109375" bestFit="1" customWidth="1"/>
    <col min="5" max="5" width="8.42578125" bestFit="1" customWidth="1"/>
    <col min="6" max="6" width="10.42578125" bestFit="1" customWidth="1"/>
    <col min="7" max="7" width="7" bestFit="1" customWidth="1"/>
    <col min="8" max="8" width="7.5703125" bestFit="1" customWidth="1"/>
    <col min="9" max="9" width="8.5703125" bestFit="1" customWidth="1"/>
    <col min="10" max="10" width="10" bestFit="1" customWidth="1"/>
    <col min="11" max="11" width="7.42578125" bestFit="1" customWidth="1"/>
    <col min="12" max="12" width="12.28515625" bestFit="1" customWidth="1"/>
    <col min="13" max="13" width="9.140625" bestFit="1" customWidth="1"/>
    <col min="14" max="15" width="7" bestFit="1" customWidth="1"/>
    <col min="16" max="16" width="9" bestFit="1" customWidth="1"/>
    <col min="17" max="17" width="8.5703125" customWidth="1"/>
    <col min="18" max="18" width="10.140625" bestFit="1" customWidth="1"/>
    <col min="19" max="19" width="9" hidden="1" customWidth="1"/>
    <col min="20" max="20" width="7.85546875" bestFit="1" customWidth="1"/>
  </cols>
  <sheetData>
    <row r="1" spans="1:24" s="29" customFormat="1" ht="15.75" x14ac:dyDescent="0.25">
      <c r="A1" s="74" t="s">
        <v>123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3" t="str">
        <f>+BADANAVALU!T1</f>
        <v>31.08.2023</v>
      </c>
      <c r="U1" s="73"/>
    </row>
    <row r="2" spans="1:24" s="16" customFormat="1" ht="30" x14ac:dyDescent="0.25">
      <c r="A2" s="17" t="s">
        <v>37</v>
      </c>
      <c r="B2" s="34" t="s">
        <v>36</v>
      </c>
      <c r="C2" s="17" t="s">
        <v>2</v>
      </c>
      <c r="D2" s="17" t="s">
        <v>118</v>
      </c>
      <c r="E2" s="17" t="s">
        <v>4</v>
      </c>
      <c r="F2" s="17" t="s">
        <v>5</v>
      </c>
      <c r="G2" s="17" t="s">
        <v>6</v>
      </c>
      <c r="H2" s="17" t="s">
        <v>125</v>
      </c>
      <c r="I2" s="17" t="s">
        <v>127</v>
      </c>
      <c r="J2" s="17" t="s">
        <v>7</v>
      </c>
      <c r="K2" s="34" t="s">
        <v>135</v>
      </c>
      <c r="L2" s="34" t="s">
        <v>136</v>
      </c>
      <c r="M2" s="17" t="s">
        <v>8</v>
      </c>
      <c r="N2" s="17" t="s">
        <v>126</v>
      </c>
      <c r="O2" s="17" t="s">
        <v>10</v>
      </c>
      <c r="P2" s="17" t="s">
        <v>11</v>
      </c>
      <c r="Q2" s="17" t="s">
        <v>119</v>
      </c>
      <c r="R2" s="64" t="s">
        <v>140</v>
      </c>
      <c r="S2" s="17" t="s">
        <v>105</v>
      </c>
      <c r="T2" s="17" t="s">
        <v>106</v>
      </c>
      <c r="U2" s="17" t="s">
        <v>128</v>
      </c>
    </row>
    <row r="3" spans="1:24" ht="15" customHeight="1" x14ac:dyDescent="0.25">
      <c r="A3" s="75" t="s">
        <v>139</v>
      </c>
      <c r="B3" s="75" t="s">
        <v>80</v>
      </c>
      <c r="C3" s="18" t="s">
        <v>16</v>
      </c>
      <c r="D3" s="27">
        <f>+'PIVTBL PASTE'!B28</f>
        <v>870</v>
      </c>
      <c r="E3" s="27">
        <f>+'PIVTBL PASTE'!C28</f>
        <v>723</v>
      </c>
      <c r="F3" s="27">
        <f>+'PIVTBL PASTE'!D28</f>
        <v>723</v>
      </c>
      <c r="G3" s="27">
        <f>+'PIVTBL PASTE'!E28</f>
        <v>12033</v>
      </c>
      <c r="H3" s="27"/>
      <c r="I3" s="27"/>
      <c r="J3" s="19">
        <f>+'PIVTBL PASTE'!F28</f>
        <v>7226053.7999999998</v>
      </c>
      <c r="K3" s="19"/>
      <c r="L3" s="19">
        <f>J3-I3-K3</f>
        <v>7226053.7999999998</v>
      </c>
      <c r="M3" s="19">
        <f>+'PIVTBL PASTE'!G28</f>
        <v>175475.82</v>
      </c>
      <c r="N3" s="19">
        <f>+'PIVTBL PASTE'!H28</f>
        <v>49106</v>
      </c>
      <c r="O3" s="19">
        <f>+'PIVTBL PASTE'!I28</f>
        <v>129176.81999999999</v>
      </c>
      <c r="P3" s="19">
        <f>+'PIVTBL PASTE'!J28</f>
        <v>7223246.7999999998</v>
      </c>
      <c r="Q3" s="20">
        <f>(N3+O3)/M3*100</f>
        <v>101.5996505957345</v>
      </c>
      <c r="R3" s="19">
        <f>+M3-N3-O3</f>
        <v>-2806.9999999999854</v>
      </c>
      <c r="S3" s="19">
        <f>+M3*2</f>
        <v>350951.64</v>
      </c>
      <c r="T3" s="20">
        <f>+N3/S3*100</f>
        <v>13.992241210213463</v>
      </c>
      <c r="U3" s="19">
        <f>+S3-N3</f>
        <v>301845.64</v>
      </c>
      <c r="V3" s="30">
        <f>+M3-N3-O3</f>
        <v>-2806.9999999999854</v>
      </c>
      <c r="W3" s="30"/>
      <c r="X3" s="30"/>
    </row>
    <row r="4" spans="1:24" x14ac:dyDescent="0.25">
      <c r="A4" s="75"/>
      <c r="B4" s="75"/>
      <c r="C4" s="18" t="s">
        <v>100</v>
      </c>
      <c r="D4" s="27">
        <f>+'PIVTBL PASTE'!B29</f>
        <v>822</v>
      </c>
      <c r="E4" s="27">
        <f>+'PIVTBL PASTE'!C29</f>
        <v>697</v>
      </c>
      <c r="F4" s="27">
        <f>+'PIVTBL PASTE'!D29</f>
        <v>697</v>
      </c>
      <c r="G4" s="27">
        <f>+'PIVTBL PASTE'!E29</f>
        <v>14885</v>
      </c>
      <c r="H4" s="27">
        <v>83</v>
      </c>
      <c r="I4" s="19">
        <v>93381.589999999982</v>
      </c>
      <c r="J4" s="19">
        <f>+'PIVTBL PASTE'!F29</f>
        <v>394195.51</v>
      </c>
      <c r="K4" s="19">
        <v>3344</v>
      </c>
      <c r="L4" s="19">
        <f t="shared" ref="L4:L6" si="0">J4-I4-K4</f>
        <v>297469.92000000004</v>
      </c>
      <c r="M4" s="19">
        <f>+'PIVTBL PASTE'!G29</f>
        <v>164663.09</v>
      </c>
      <c r="N4" s="19">
        <f>+'PIVTBL PASTE'!H29</f>
        <v>98897</v>
      </c>
      <c r="O4" s="19">
        <f>+'PIVTBL PASTE'!I29</f>
        <v>127346.09000000001</v>
      </c>
      <c r="P4" s="19">
        <f>+'PIVTBL PASTE'!J29</f>
        <v>332615.51</v>
      </c>
      <c r="Q4" s="20">
        <f>(N4)/M4*100</f>
        <v>60.060211429288735</v>
      </c>
      <c r="R4" s="19">
        <f>+M4-N4</f>
        <v>65766.09</v>
      </c>
      <c r="S4" s="19">
        <f>+L4*20%+M4</f>
        <v>224157.07400000002</v>
      </c>
      <c r="T4" s="20">
        <f t="shared" ref="T4:T6" si="1">+N4/S4*100</f>
        <v>44.11950880479462</v>
      </c>
      <c r="U4" s="19">
        <f>+S4-N4-O4</f>
        <v>-2086.0159999999887</v>
      </c>
      <c r="V4" s="30">
        <f t="shared" ref="V4:V6" si="2">+M4-N4-O4</f>
        <v>-61580.000000000015</v>
      </c>
      <c r="W4" s="30"/>
      <c r="X4" s="30"/>
    </row>
    <row r="5" spans="1:24" x14ac:dyDescent="0.25">
      <c r="A5" s="75"/>
      <c r="B5" s="75"/>
      <c r="C5" s="18" t="s">
        <v>101</v>
      </c>
      <c r="D5" s="27">
        <f>+'PIVTBL PASTE'!B30</f>
        <v>145</v>
      </c>
      <c r="E5" s="27">
        <f>+'PIVTBL PASTE'!C30</f>
        <v>115</v>
      </c>
      <c r="F5" s="27">
        <f>+'PIVTBL PASTE'!D30</f>
        <v>115</v>
      </c>
      <c r="G5" s="27">
        <f>+'PIVTBL PASTE'!E30</f>
        <v>9619</v>
      </c>
      <c r="H5" s="27">
        <v>23</v>
      </c>
      <c r="I5" s="19">
        <v>47738.559999999998</v>
      </c>
      <c r="J5" s="19">
        <f>+'PIVTBL PASTE'!F30</f>
        <v>71364.540000000008</v>
      </c>
      <c r="K5" s="19"/>
      <c r="L5" s="19">
        <f t="shared" si="0"/>
        <v>23625.98000000001</v>
      </c>
      <c r="M5" s="19">
        <f>+'PIVTBL PASTE'!G30</f>
        <v>129516.81</v>
      </c>
      <c r="N5" s="19">
        <f>+'PIVTBL PASTE'!H30</f>
        <v>134638</v>
      </c>
      <c r="O5" s="19">
        <f>+'PIVTBL PASTE'!I30</f>
        <v>3821.81</v>
      </c>
      <c r="P5" s="19">
        <f>+'PIVTBL PASTE'!J30</f>
        <v>62421.54</v>
      </c>
      <c r="Q5" s="20">
        <f t="shared" ref="Q5:Q6" si="3">(N5+O5)/M5*100</f>
        <v>106.90489520240654</v>
      </c>
      <c r="R5" s="19">
        <f t="shared" ref="R5:R6" si="4">+M5-N5-O5</f>
        <v>-8943.0000000000018</v>
      </c>
      <c r="S5" s="19">
        <f>+L5*20%+M5</f>
        <v>134242.00599999999</v>
      </c>
      <c r="T5" s="20">
        <f t="shared" si="1"/>
        <v>100.29498516284092</v>
      </c>
      <c r="U5" s="19">
        <f t="shared" ref="U5:U6" si="5">+S5-N5-O5</f>
        <v>-4217.8040000000055</v>
      </c>
      <c r="V5" s="30">
        <f t="shared" si="2"/>
        <v>-8943.0000000000018</v>
      </c>
      <c r="W5" s="30"/>
      <c r="X5" s="30"/>
    </row>
    <row r="6" spans="1:24" x14ac:dyDescent="0.25">
      <c r="A6" s="75"/>
      <c r="B6" s="75"/>
      <c r="C6" s="18" t="s">
        <v>102</v>
      </c>
      <c r="D6" s="27">
        <f>+'PIVTBL PASTE'!B31</f>
        <v>18</v>
      </c>
      <c r="E6" s="27">
        <f>+'PIVTBL PASTE'!C31</f>
        <v>14</v>
      </c>
      <c r="F6" s="27">
        <f>+'PIVTBL PASTE'!D31</f>
        <v>14</v>
      </c>
      <c r="G6" s="27">
        <f>+'PIVTBL PASTE'!E31</f>
        <v>3845</v>
      </c>
      <c r="H6" s="27"/>
      <c r="I6" s="27"/>
      <c r="J6" s="19">
        <f>+'PIVTBL PASTE'!F31</f>
        <v>-9678.69</v>
      </c>
      <c r="K6" s="19"/>
      <c r="L6" s="19">
        <f t="shared" si="0"/>
        <v>-9678.69</v>
      </c>
      <c r="M6" s="19">
        <f>+'PIVTBL PASTE'!G31</f>
        <v>60146</v>
      </c>
      <c r="N6" s="19">
        <f>+'PIVTBL PASTE'!H31</f>
        <v>60126</v>
      </c>
      <c r="O6" s="19">
        <f>+'PIVTBL PASTE'!I31</f>
        <v>0</v>
      </c>
      <c r="P6" s="19">
        <f>+'PIVTBL PASTE'!J31</f>
        <v>-9658.69</v>
      </c>
      <c r="Q6" s="20">
        <f t="shared" si="3"/>
        <v>99.966747580886505</v>
      </c>
      <c r="R6" s="19">
        <f t="shared" si="4"/>
        <v>20</v>
      </c>
      <c r="S6" s="19">
        <f>+L6*20%+M6</f>
        <v>58210.262000000002</v>
      </c>
      <c r="T6" s="20">
        <f t="shared" si="1"/>
        <v>103.29106575744325</v>
      </c>
      <c r="U6" s="19">
        <f t="shared" si="5"/>
        <v>-1915.7379999999976</v>
      </c>
      <c r="V6" s="30">
        <f t="shared" si="2"/>
        <v>20</v>
      </c>
      <c r="W6" s="30"/>
      <c r="X6" s="30"/>
    </row>
    <row r="7" spans="1:24" s="16" customFormat="1" x14ac:dyDescent="0.25">
      <c r="A7" s="76" t="s">
        <v>103</v>
      </c>
      <c r="B7" s="76"/>
      <c r="C7" s="21"/>
      <c r="D7" s="26">
        <f t="shared" ref="D7:P7" si="6">SUM(D3:D6)</f>
        <v>1855</v>
      </c>
      <c r="E7" s="21">
        <f t="shared" si="6"/>
        <v>1549</v>
      </c>
      <c r="F7" s="21">
        <f t="shared" si="6"/>
        <v>1549</v>
      </c>
      <c r="G7" s="21">
        <f t="shared" si="6"/>
        <v>40382</v>
      </c>
      <c r="H7" s="31">
        <f t="shared" si="6"/>
        <v>106</v>
      </c>
      <c r="I7" s="31">
        <f t="shared" si="6"/>
        <v>141120.14999999997</v>
      </c>
      <c r="J7" s="22">
        <f t="shared" si="6"/>
        <v>7681935.1599999992</v>
      </c>
      <c r="K7" s="22">
        <f t="shared" si="6"/>
        <v>3344</v>
      </c>
      <c r="L7" s="22">
        <f t="shared" si="6"/>
        <v>7537471.0099999998</v>
      </c>
      <c r="M7" s="22">
        <f t="shared" si="6"/>
        <v>529801.72</v>
      </c>
      <c r="N7" s="22">
        <f t="shared" si="6"/>
        <v>342767</v>
      </c>
      <c r="O7" s="22">
        <f t="shared" si="6"/>
        <v>260344.72</v>
      </c>
      <c r="P7" s="22">
        <f t="shared" si="6"/>
        <v>7608625.1599999992</v>
      </c>
      <c r="Q7" s="23">
        <f>N7/M7*100</f>
        <v>64.697222953523067</v>
      </c>
      <c r="R7" s="22">
        <f t="shared" ref="R7" si="7">+M7-N7-O7</f>
        <v>-73310.000000000029</v>
      </c>
      <c r="S7" s="22">
        <f>SUM(S3:S6)</f>
        <v>767560.98199999996</v>
      </c>
      <c r="T7" s="23">
        <f>+N7/S7*100</f>
        <v>44.656647229105765</v>
      </c>
      <c r="U7" s="33">
        <f>SUM(U3:U6)</f>
        <v>293626.08199999999</v>
      </c>
      <c r="W7" s="30"/>
      <c r="X7" s="30"/>
    </row>
    <row r="8" spans="1:24" ht="22.5" x14ac:dyDescent="0.25">
      <c r="A8" s="75" t="s">
        <v>81</v>
      </c>
      <c r="B8" s="75" t="s">
        <v>82</v>
      </c>
      <c r="C8" s="17" t="s">
        <v>2</v>
      </c>
      <c r="D8" s="17" t="s">
        <v>118</v>
      </c>
      <c r="E8" s="17" t="s">
        <v>4</v>
      </c>
      <c r="F8" s="17" t="s">
        <v>5</v>
      </c>
      <c r="G8" s="17" t="s">
        <v>6</v>
      </c>
      <c r="H8" s="17" t="s">
        <v>125</v>
      </c>
      <c r="I8" s="17" t="s">
        <v>127</v>
      </c>
      <c r="J8" s="17" t="s">
        <v>7</v>
      </c>
      <c r="K8" s="17" t="s">
        <v>135</v>
      </c>
      <c r="L8" s="17" t="s">
        <v>137</v>
      </c>
      <c r="M8" s="17" t="s">
        <v>8</v>
      </c>
      <c r="N8" s="17" t="s">
        <v>126</v>
      </c>
      <c r="O8" s="17" t="s">
        <v>10</v>
      </c>
      <c r="P8" s="17" t="s">
        <v>11</v>
      </c>
      <c r="Q8" s="17" t="s">
        <v>119</v>
      </c>
      <c r="R8" s="64" t="s">
        <v>140</v>
      </c>
      <c r="S8" s="17" t="s">
        <v>105</v>
      </c>
      <c r="T8" s="17" t="s">
        <v>106</v>
      </c>
      <c r="U8" s="32" t="s">
        <v>128</v>
      </c>
      <c r="W8" s="30"/>
      <c r="X8" s="30"/>
    </row>
    <row r="9" spans="1:24" x14ac:dyDescent="0.25">
      <c r="A9" s="75"/>
      <c r="B9" s="75"/>
      <c r="C9" s="18" t="s">
        <v>16</v>
      </c>
      <c r="D9" s="27">
        <f>+'PIVTBL PASTE'!B33</f>
        <v>991</v>
      </c>
      <c r="E9" s="27">
        <f>+'PIVTBL PASTE'!C33</f>
        <v>862</v>
      </c>
      <c r="F9" s="27">
        <f>+'PIVTBL PASTE'!D33</f>
        <v>862</v>
      </c>
      <c r="G9" s="27">
        <f>+'PIVTBL PASTE'!E33</f>
        <v>12279</v>
      </c>
      <c r="H9" s="27"/>
      <c r="I9" s="27"/>
      <c r="J9" s="19">
        <f>+'PIVTBL PASTE'!F33</f>
        <v>7416112.79</v>
      </c>
      <c r="K9" s="19"/>
      <c r="L9" s="19">
        <f>J9-I9-K9</f>
        <v>7416112.79</v>
      </c>
      <c r="M9" s="19">
        <f>+'PIVTBL PASTE'!G33</f>
        <v>201283.53999999998</v>
      </c>
      <c r="N9" s="19">
        <f>+'PIVTBL PASTE'!H33</f>
        <v>9700</v>
      </c>
      <c r="O9" s="19">
        <f>+'PIVTBL PASTE'!I33</f>
        <v>149956.54</v>
      </c>
      <c r="P9" s="19">
        <f>+'PIVTBL PASTE'!J33</f>
        <v>7457739.79</v>
      </c>
      <c r="Q9" s="20">
        <f>(N9+O9)/M9*100</f>
        <v>79.319223022409105</v>
      </c>
      <c r="R9" s="19">
        <f>+M9-N9-O9</f>
        <v>41626.999999999971</v>
      </c>
      <c r="S9" s="19">
        <f>+M9*2</f>
        <v>402567.07999999996</v>
      </c>
      <c r="T9" s="20">
        <f>+N9/S9*100</f>
        <v>2.4095363187670489</v>
      </c>
      <c r="U9" s="19">
        <f>+S9-N9</f>
        <v>392867.07999999996</v>
      </c>
      <c r="V9" s="30">
        <f>+M9-N9-O9</f>
        <v>41626.999999999971</v>
      </c>
      <c r="W9" s="30"/>
      <c r="X9" s="30"/>
    </row>
    <row r="10" spans="1:24" x14ac:dyDescent="0.25">
      <c r="A10" s="75"/>
      <c r="B10" s="75"/>
      <c r="C10" s="18" t="s">
        <v>100</v>
      </c>
      <c r="D10" s="27">
        <f>+'PIVTBL PASTE'!B34</f>
        <v>568</v>
      </c>
      <c r="E10" s="27">
        <f>+'PIVTBL PASTE'!C34</f>
        <v>489</v>
      </c>
      <c r="F10" s="27">
        <f>+'PIVTBL PASTE'!D34</f>
        <v>489</v>
      </c>
      <c r="G10" s="27">
        <f>+'PIVTBL PASTE'!E34</f>
        <v>11717</v>
      </c>
      <c r="H10" s="27">
        <v>53</v>
      </c>
      <c r="I10" s="27">
        <v>104130.25000000003</v>
      </c>
      <c r="J10" s="19">
        <f>+'PIVTBL PASTE'!F34</f>
        <v>321048.40000000002</v>
      </c>
      <c r="K10" s="19"/>
      <c r="L10" s="19">
        <f t="shared" ref="L10:L12" si="8">J10-I10-K10</f>
        <v>216918.15</v>
      </c>
      <c r="M10" s="19">
        <f>+'PIVTBL PASTE'!G34</f>
        <v>130465.06999999999</v>
      </c>
      <c r="N10" s="19">
        <f>+'PIVTBL PASTE'!H34</f>
        <v>86010</v>
      </c>
      <c r="O10" s="19">
        <f>+'PIVTBL PASTE'!I34</f>
        <v>92685.069999999992</v>
      </c>
      <c r="P10" s="19">
        <f>+'PIVTBL PASTE'!J34</f>
        <v>272818.40000000002</v>
      </c>
      <c r="Q10" s="20">
        <f>(N10)/M10*100</f>
        <v>65.925691834603711</v>
      </c>
      <c r="R10" s="19">
        <f>+M10-N10</f>
        <v>44455.069999999992</v>
      </c>
      <c r="S10" s="19">
        <f>+L10*20%+M10</f>
        <v>173848.7</v>
      </c>
      <c r="T10" s="20">
        <f t="shared" ref="T10:T12" si="9">+N10/S10*100</f>
        <v>49.474054163189024</v>
      </c>
      <c r="U10" s="19">
        <f>+S10-N10-O10</f>
        <v>-4846.3699999999808</v>
      </c>
      <c r="V10" s="30">
        <f t="shared" ref="V10:V12" si="10">+M10-N10-O10</f>
        <v>-48230</v>
      </c>
      <c r="W10" s="30"/>
      <c r="X10" s="30"/>
    </row>
    <row r="11" spans="1:24" x14ac:dyDescent="0.25">
      <c r="A11" s="75"/>
      <c r="B11" s="75"/>
      <c r="C11" s="18" t="s">
        <v>101</v>
      </c>
      <c r="D11" s="27">
        <f>+'PIVTBL PASTE'!B35</f>
        <v>22</v>
      </c>
      <c r="E11" s="27">
        <f>+'PIVTBL PASTE'!C35</f>
        <v>17</v>
      </c>
      <c r="F11" s="27">
        <f>+'PIVTBL PASTE'!D35</f>
        <v>17</v>
      </c>
      <c r="G11" s="27">
        <f>+'PIVTBL PASTE'!E35</f>
        <v>4539</v>
      </c>
      <c r="H11" s="27">
        <v>2</v>
      </c>
      <c r="I11" s="19">
        <v>1666.67</v>
      </c>
      <c r="J11" s="19">
        <f>+'PIVTBL PASTE'!F35</f>
        <v>4648.37</v>
      </c>
      <c r="K11" s="19"/>
      <c r="L11" s="19">
        <f t="shared" si="8"/>
        <v>2981.7</v>
      </c>
      <c r="M11" s="19">
        <f>+'PIVTBL PASTE'!G35</f>
        <v>54831</v>
      </c>
      <c r="N11" s="19">
        <f>+'PIVTBL PASTE'!H35</f>
        <v>54839</v>
      </c>
      <c r="O11" s="19">
        <f>+'PIVTBL PASTE'!I35</f>
        <v>0</v>
      </c>
      <c r="P11" s="19">
        <f>+'PIVTBL PASTE'!J35</f>
        <v>4640.37</v>
      </c>
      <c r="Q11" s="20">
        <f t="shared" ref="Q11:Q12" si="11">(N11+O11)/M11*100</f>
        <v>100.01459028651676</v>
      </c>
      <c r="R11" s="19">
        <f t="shared" ref="R11:R12" si="12">+M11-N11-O11</f>
        <v>-8</v>
      </c>
      <c r="S11" s="19">
        <f>+L11*20%+M11</f>
        <v>55427.34</v>
      </c>
      <c r="T11" s="20">
        <f t="shared" si="9"/>
        <v>98.938538273711146</v>
      </c>
      <c r="U11" s="19">
        <f t="shared" ref="U11:U12" si="13">+S11-N11-O11</f>
        <v>588.33999999999651</v>
      </c>
      <c r="V11" s="30">
        <f t="shared" si="10"/>
        <v>-8</v>
      </c>
      <c r="W11" s="30"/>
      <c r="X11" s="30"/>
    </row>
    <row r="12" spans="1:24" x14ac:dyDescent="0.25">
      <c r="A12" s="75"/>
      <c r="B12" s="75"/>
      <c r="C12" s="18" t="s">
        <v>102</v>
      </c>
      <c r="D12" s="27">
        <f>+'PIVTBL PASTE'!B36</f>
        <v>10</v>
      </c>
      <c r="E12" s="27">
        <f>+'PIVTBL PASTE'!C36</f>
        <v>5</v>
      </c>
      <c r="F12" s="27">
        <f>+'PIVTBL PASTE'!D36</f>
        <v>5</v>
      </c>
      <c r="G12" s="27">
        <f>+'PIVTBL PASTE'!E36</f>
        <v>1565</v>
      </c>
      <c r="H12" s="27">
        <v>4</v>
      </c>
      <c r="I12" s="27">
        <v>31609.010000000002</v>
      </c>
      <c r="J12" s="19">
        <f>+'PIVTBL PASTE'!F36</f>
        <v>7879.01</v>
      </c>
      <c r="K12" s="19"/>
      <c r="L12" s="19">
        <f t="shared" si="8"/>
        <v>-23730</v>
      </c>
      <c r="M12" s="19">
        <f>+'PIVTBL PASTE'!G36</f>
        <v>21352</v>
      </c>
      <c r="N12" s="19">
        <f>+'PIVTBL PASTE'!H36</f>
        <v>24236</v>
      </c>
      <c r="O12" s="19">
        <f>+'PIVTBL PASTE'!I36</f>
        <v>0</v>
      </c>
      <c r="P12" s="19">
        <f>+'PIVTBL PASTE'!J36</f>
        <v>4995.01</v>
      </c>
      <c r="Q12" s="20">
        <f t="shared" si="11"/>
        <v>113.50693143499437</v>
      </c>
      <c r="R12" s="19">
        <f t="shared" si="12"/>
        <v>-2884</v>
      </c>
      <c r="S12" s="19">
        <f>+L12*20%+M12</f>
        <v>16606</v>
      </c>
      <c r="T12" s="20">
        <f t="shared" si="9"/>
        <v>145.94724798265688</v>
      </c>
      <c r="U12" s="19">
        <f t="shared" si="13"/>
        <v>-7630</v>
      </c>
      <c r="V12" s="30">
        <f t="shared" si="10"/>
        <v>-2884</v>
      </c>
      <c r="W12" s="30"/>
      <c r="X12" s="30"/>
    </row>
    <row r="13" spans="1:24" s="16" customFormat="1" x14ac:dyDescent="0.25">
      <c r="A13" s="76" t="s">
        <v>103</v>
      </c>
      <c r="B13" s="76"/>
      <c r="C13" s="21"/>
      <c r="D13" s="26">
        <f t="shared" ref="D13:P13" si="14">SUM(D9:D12)</f>
        <v>1591</v>
      </c>
      <c r="E13" s="21">
        <f t="shared" si="14"/>
        <v>1373</v>
      </c>
      <c r="F13" s="21">
        <f t="shared" si="14"/>
        <v>1373</v>
      </c>
      <c r="G13" s="21">
        <f t="shared" si="14"/>
        <v>30100</v>
      </c>
      <c r="H13" s="31">
        <f t="shared" si="14"/>
        <v>59</v>
      </c>
      <c r="I13" s="31">
        <f t="shared" si="14"/>
        <v>137405.93000000002</v>
      </c>
      <c r="J13" s="22">
        <f t="shared" si="14"/>
        <v>7749688.5700000003</v>
      </c>
      <c r="K13" s="22">
        <f t="shared" si="14"/>
        <v>0</v>
      </c>
      <c r="L13" s="22">
        <f t="shared" si="14"/>
        <v>7612282.6400000006</v>
      </c>
      <c r="M13" s="22">
        <f t="shared" si="14"/>
        <v>407931.61</v>
      </c>
      <c r="N13" s="22">
        <f t="shared" si="14"/>
        <v>174785</v>
      </c>
      <c r="O13" s="22">
        <f t="shared" si="14"/>
        <v>242641.61</v>
      </c>
      <c r="P13" s="22">
        <f t="shared" si="14"/>
        <v>7740193.5700000003</v>
      </c>
      <c r="Q13" s="23">
        <f>N13/M13*100</f>
        <v>42.846642847804809</v>
      </c>
      <c r="R13" s="22">
        <f t="shared" ref="R13" si="15">+M13-N13-O13</f>
        <v>-9495</v>
      </c>
      <c r="S13" s="22">
        <f>SUM(S9:S12)</f>
        <v>648449.12</v>
      </c>
      <c r="T13" s="23">
        <f>+N13/S13*100</f>
        <v>26.954312159448996</v>
      </c>
      <c r="U13" s="33">
        <f>SUM(U9:U12)</f>
        <v>380979.04999999993</v>
      </c>
      <c r="W13" s="30"/>
      <c r="X13" s="30"/>
    </row>
    <row r="14" spans="1:24" ht="22.5" x14ac:dyDescent="0.25">
      <c r="A14" s="75" t="s">
        <v>83</v>
      </c>
      <c r="B14" s="75" t="s">
        <v>84</v>
      </c>
      <c r="C14" s="17" t="s">
        <v>2</v>
      </c>
      <c r="D14" s="17" t="s">
        <v>118</v>
      </c>
      <c r="E14" s="17" t="s">
        <v>4</v>
      </c>
      <c r="F14" s="17" t="s">
        <v>5</v>
      </c>
      <c r="G14" s="17" t="s">
        <v>6</v>
      </c>
      <c r="H14" s="17" t="s">
        <v>125</v>
      </c>
      <c r="I14" s="17" t="s">
        <v>127</v>
      </c>
      <c r="J14" s="17" t="s">
        <v>7</v>
      </c>
      <c r="K14" s="17" t="s">
        <v>135</v>
      </c>
      <c r="L14" s="17" t="s">
        <v>137</v>
      </c>
      <c r="M14" s="17" t="s">
        <v>8</v>
      </c>
      <c r="N14" s="17" t="s">
        <v>126</v>
      </c>
      <c r="O14" s="17" t="s">
        <v>10</v>
      </c>
      <c r="P14" s="17" t="s">
        <v>11</v>
      </c>
      <c r="Q14" s="17" t="s">
        <v>119</v>
      </c>
      <c r="R14" s="64" t="s">
        <v>140</v>
      </c>
      <c r="S14" s="17" t="s">
        <v>105</v>
      </c>
      <c r="T14" s="17" t="s">
        <v>106</v>
      </c>
      <c r="U14" s="32" t="s">
        <v>128</v>
      </c>
      <c r="W14" s="30"/>
      <c r="X14" s="30"/>
    </row>
    <row r="15" spans="1:24" x14ac:dyDescent="0.25">
      <c r="A15" s="75"/>
      <c r="B15" s="75"/>
      <c r="C15" s="18" t="s">
        <v>16</v>
      </c>
      <c r="D15" s="27">
        <f>+'PIVTBL PASTE'!B53</f>
        <v>1015</v>
      </c>
      <c r="E15" s="27">
        <f>+'PIVTBL PASTE'!C53</f>
        <v>776</v>
      </c>
      <c r="F15" s="27">
        <f>+'PIVTBL PASTE'!D53</f>
        <v>776</v>
      </c>
      <c r="G15" s="27">
        <f>+'PIVTBL PASTE'!E53</f>
        <v>11793</v>
      </c>
      <c r="H15" s="27"/>
      <c r="I15" s="27"/>
      <c r="J15" s="19">
        <f>+'PIVTBL PASTE'!F53</f>
        <v>9317483.0899999999</v>
      </c>
      <c r="K15" s="19"/>
      <c r="L15" s="19">
        <f>J15-I15-K15</f>
        <v>9317483.0899999999</v>
      </c>
      <c r="M15" s="19">
        <f>+'PIVTBL PASTE'!G53</f>
        <v>187212.55</v>
      </c>
      <c r="N15" s="19">
        <f>+'PIVTBL PASTE'!H53</f>
        <v>27082</v>
      </c>
      <c r="O15" s="19">
        <f>+'PIVTBL PASTE'!I53</f>
        <v>131133.54999999999</v>
      </c>
      <c r="P15" s="19">
        <f>+'PIVTBL PASTE'!J53</f>
        <v>9346480.0899999999</v>
      </c>
      <c r="Q15" s="20">
        <f>(N15+O15)/M15*100</f>
        <v>84.511187951876082</v>
      </c>
      <c r="R15" s="19">
        <f>+M15-N15-O15</f>
        <v>28997</v>
      </c>
      <c r="S15" s="19">
        <f>+M15*2</f>
        <v>374425.1</v>
      </c>
      <c r="T15" s="20">
        <f>+N15/S15*100</f>
        <v>7.2329552692915096</v>
      </c>
      <c r="U15" s="19">
        <f>+S15-N15</f>
        <v>347343.1</v>
      </c>
      <c r="V15" s="30">
        <f>+M15-N15-O15</f>
        <v>28997</v>
      </c>
      <c r="W15" s="30"/>
      <c r="X15" s="30"/>
    </row>
    <row r="16" spans="1:24" x14ac:dyDescent="0.25">
      <c r="A16" s="75"/>
      <c r="B16" s="75"/>
      <c r="C16" s="18" t="s">
        <v>100</v>
      </c>
      <c r="D16" s="27">
        <f>+'PIVTBL PASTE'!B54</f>
        <v>1032</v>
      </c>
      <c r="E16" s="27">
        <f>+'PIVTBL PASTE'!C54</f>
        <v>906</v>
      </c>
      <c r="F16" s="27">
        <f>+'PIVTBL PASTE'!D54</f>
        <v>906</v>
      </c>
      <c r="G16" s="27">
        <f>+'PIVTBL PASTE'!E54</f>
        <v>18568</v>
      </c>
      <c r="H16" s="27">
        <v>83</v>
      </c>
      <c r="I16" s="19">
        <v>219447.03000000012</v>
      </c>
      <c r="J16" s="19">
        <f>+'PIVTBL PASTE'!F54</f>
        <v>734132.2</v>
      </c>
      <c r="K16" s="19">
        <v>101269</v>
      </c>
      <c r="L16" s="19">
        <f t="shared" ref="L16:L18" si="16">J16-I16-K16</f>
        <v>413416.16999999981</v>
      </c>
      <c r="M16" s="19">
        <f>+'PIVTBL PASTE'!G54</f>
        <v>191236.88999999998</v>
      </c>
      <c r="N16" s="19">
        <f>+'PIVTBL PASTE'!H54</f>
        <v>135312</v>
      </c>
      <c r="O16" s="19">
        <f>+'PIVTBL PASTE'!I54</f>
        <v>161646.88999999998</v>
      </c>
      <c r="P16" s="19">
        <f>+'PIVTBL PASTE'!J54</f>
        <v>628410.19999999995</v>
      </c>
      <c r="Q16" s="20">
        <f>(N16)/M16*100</f>
        <v>70.756222818724993</v>
      </c>
      <c r="R16" s="19">
        <f>+M16-N16</f>
        <v>55924.889999999985</v>
      </c>
      <c r="S16" s="19">
        <f>+L16*20%+M16</f>
        <v>273920.12399999995</v>
      </c>
      <c r="T16" s="20">
        <f t="shared" ref="T16:T18" si="17">+N16/S16*100</f>
        <v>49.398342123998177</v>
      </c>
      <c r="U16" s="19">
        <f>+S16-N16-O16</f>
        <v>-23038.766000000032</v>
      </c>
      <c r="V16" s="30">
        <f t="shared" ref="V16:V18" si="18">+M16-N16-O16</f>
        <v>-105722</v>
      </c>
      <c r="W16" s="30"/>
      <c r="X16" s="30"/>
    </row>
    <row r="17" spans="1:24" x14ac:dyDescent="0.25">
      <c r="A17" s="75"/>
      <c r="B17" s="75"/>
      <c r="C17" s="18" t="s">
        <v>101</v>
      </c>
      <c r="D17" s="27">
        <f>+'PIVTBL PASTE'!B55</f>
        <v>45</v>
      </c>
      <c r="E17" s="27">
        <f>+'PIVTBL PASTE'!C55</f>
        <v>35</v>
      </c>
      <c r="F17" s="27">
        <f>+'PIVTBL PASTE'!D55</f>
        <v>35</v>
      </c>
      <c r="G17" s="27">
        <f>+'PIVTBL PASTE'!E55</f>
        <v>7100</v>
      </c>
      <c r="H17" s="27">
        <v>3</v>
      </c>
      <c r="I17" s="19">
        <v>32268.33</v>
      </c>
      <c r="J17" s="19">
        <f>+'PIVTBL PASTE'!F55</f>
        <v>19155.79</v>
      </c>
      <c r="K17" s="19"/>
      <c r="L17" s="19">
        <f t="shared" si="16"/>
        <v>-13112.54</v>
      </c>
      <c r="M17" s="19">
        <f>+'PIVTBL PASTE'!G55</f>
        <v>84561</v>
      </c>
      <c r="N17" s="19">
        <f>+'PIVTBL PASTE'!H55</f>
        <v>85240</v>
      </c>
      <c r="O17" s="19">
        <f>+'PIVTBL PASTE'!I55</f>
        <v>0</v>
      </c>
      <c r="P17" s="19">
        <f>+'PIVTBL PASTE'!J55</f>
        <v>18476.79</v>
      </c>
      <c r="Q17" s="20">
        <f t="shared" ref="Q17:Q18" si="19">(N17+O17)/M17*100</f>
        <v>100.80297063658188</v>
      </c>
      <c r="R17" s="19">
        <f t="shared" ref="R17:R18" si="20">+M17-N17-O17</f>
        <v>-679</v>
      </c>
      <c r="S17" s="19">
        <f>+L17*20%+M17</f>
        <v>81938.491999999998</v>
      </c>
      <c r="T17" s="20">
        <f t="shared" si="17"/>
        <v>104.02925160009046</v>
      </c>
      <c r="U17" s="19">
        <f t="shared" ref="U17:U18" si="21">+S17-N17-O17</f>
        <v>-3301.5080000000016</v>
      </c>
      <c r="V17" s="30">
        <f t="shared" si="18"/>
        <v>-679</v>
      </c>
      <c r="W17" s="30"/>
      <c r="X17" s="30"/>
    </row>
    <row r="18" spans="1:24" x14ac:dyDescent="0.25">
      <c r="A18" s="75"/>
      <c r="B18" s="75"/>
      <c r="C18" s="18" t="s">
        <v>102</v>
      </c>
      <c r="D18" s="27">
        <f>+'PIVTBL PASTE'!B56</f>
        <v>31</v>
      </c>
      <c r="E18" s="27">
        <f>+'PIVTBL PASTE'!C56</f>
        <v>20</v>
      </c>
      <c r="F18" s="27">
        <f>+'PIVTBL PASTE'!D56</f>
        <v>20</v>
      </c>
      <c r="G18" s="27">
        <f>+'PIVTBL PASTE'!E56</f>
        <v>3688</v>
      </c>
      <c r="H18" s="27">
        <v>4</v>
      </c>
      <c r="I18" s="19">
        <v>9073.51</v>
      </c>
      <c r="J18" s="19">
        <f>+'PIVTBL PASTE'!F56</f>
        <v>-5156.3999999999996</v>
      </c>
      <c r="K18" s="19"/>
      <c r="L18" s="19">
        <f t="shared" si="16"/>
        <v>-14229.91</v>
      </c>
      <c r="M18" s="19">
        <f>+'PIVTBL PASTE'!G56</f>
        <v>50855</v>
      </c>
      <c r="N18" s="19">
        <f>+'PIVTBL PASTE'!H56</f>
        <v>52295</v>
      </c>
      <c r="O18" s="19">
        <f>+'PIVTBL PASTE'!I56</f>
        <v>0</v>
      </c>
      <c r="P18" s="19">
        <f>+'PIVTBL PASTE'!J56</f>
        <v>-6596.4</v>
      </c>
      <c r="Q18" s="20">
        <f t="shared" si="19"/>
        <v>102.83157998230263</v>
      </c>
      <c r="R18" s="19">
        <f t="shared" si="20"/>
        <v>-1440</v>
      </c>
      <c r="S18" s="19">
        <f>+L18*20%+M18</f>
        <v>48009.017999999996</v>
      </c>
      <c r="T18" s="20">
        <f t="shared" si="17"/>
        <v>108.92745192163689</v>
      </c>
      <c r="U18" s="19">
        <f t="shared" si="21"/>
        <v>-4285.9820000000036</v>
      </c>
      <c r="V18" s="30">
        <f t="shared" si="18"/>
        <v>-1440</v>
      </c>
      <c r="W18" s="30"/>
      <c r="X18" s="30"/>
    </row>
    <row r="19" spans="1:24" s="15" customFormat="1" x14ac:dyDescent="0.25">
      <c r="A19" s="76" t="s">
        <v>103</v>
      </c>
      <c r="B19" s="76"/>
      <c r="C19" s="21"/>
      <c r="D19" s="26">
        <f t="shared" ref="D19:P19" si="22">SUM(D15:D18)</f>
        <v>2123</v>
      </c>
      <c r="E19" s="21">
        <f t="shared" si="22"/>
        <v>1737</v>
      </c>
      <c r="F19" s="21">
        <f t="shared" si="22"/>
        <v>1737</v>
      </c>
      <c r="G19" s="21">
        <f t="shared" si="22"/>
        <v>41149</v>
      </c>
      <c r="H19" s="31">
        <f t="shared" si="22"/>
        <v>90</v>
      </c>
      <c r="I19" s="31">
        <f t="shared" si="22"/>
        <v>260788.87000000011</v>
      </c>
      <c r="J19" s="22">
        <f t="shared" si="22"/>
        <v>10065614.679999998</v>
      </c>
      <c r="K19" s="22">
        <f t="shared" si="22"/>
        <v>101269</v>
      </c>
      <c r="L19" s="22">
        <f t="shared" si="22"/>
        <v>9703556.8100000005</v>
      </c>
      <c r="M19" s="22">
        <f t="shared" si="22"/>
        <v>513865.43999999994</v>
      </c>
      <c r="N19" s="22">
        <f t="shared" si="22"/>
        <v>299929</v>
      </c>
      <c r="O19" s="22">
        <f t="shared" si="22"/>
        <v>292780.43999999994</v>
      </c>
      <c r="P19" s="22">
        <f t="shared" si="22"/>
        <v>9986770.6799999978</v>
      </c>
      <c r="Q19" s="23">
        <f>N19/M19*100</f>
        <v>58.367225474435493</v>
      </c>
      <c r="R19" s="22">
        <f t="shared" ref="R19" si="23">+M19-N19-O19</f>
        <v>-78844</v>
      </c>
      <c r="S19" s="22">
        <f>SUM(S15:S18)</f>
        <v>778292.73399999994</v>
      </c>
      <c r="T19" s="23">
        <f>+N19/S19*100</f>
        <v>38.536785311938942</v>
      </c>
      <c r="U19" s="33">
        <f>SUM(U15:U18)</f>
        <v>316716.84399999987</v>
      </c>
      <c r="W19" s="30"/>
      <c r="X19" s="30"/>
    </row>
    <row r="20" spans="1:24" ht="22.5" x14ac:dyDescent="0.25">
      <c r="A20" s="75" t="s">
        <v>141</v>
      </c>
      <c r="B20" s="75" t="s">
        <v>85</v>
      </c>
      <c r="C20" s="17" t="s">
        <v>2</v>
      </c>
      <c r="D20" s="17" t="s">
        <v>118</v>
      </c>
      <c r="E20" s="17" t="s">
        <v>4</v>
      </c>
      <c r="F20" s="17" t="s">
        <v>5</v>
      </c>
      <c r="G20" s="17" t="s">
        <v>6</v>
      </c>
      <c r="H20" s="17" t="s">
        <v>125</v>
      </c>
      <c r="I20" s="17" t="s">
        <v>127</v>
      </c>
      <c r="J20" s="17" t="s">
        <v>7</v>
      </c>
      <c r="K20" s="17" t="s">
        <v>135</v>
      </c>
      <c r="L20" s="17" t="s">
        <v>137</v>
      </c>
      <c r="M20" s="17" t="s">
        <v>8</v>
      </c>
      <c r="N20" s="17" t="s">
        <v>126</v>
      </c>
      <c r="O20" s="17" t="s">
        <v>10</v>
      </c>
      <c r="P20" s="17" t="s">
        <v>11</v>
      </c>
      <c r="Q20" s="17" t="s">
        <v>119</v>
      </c>
      <c r="R20" s="64" t="s">
        <v>140</v>
      </c>
      <c r="S20" s="17" t="s">
        <v>105</v>
      </c>
      <c r="T20" s="17" t="s">
        <v>106</v>
      </c>
      <c r="U20" s="32" t="s">
        <v>128</v>
      </c>
      <c r="W20" s="30"/>
      <c r="X20" s="30"/>
    </row>
    <row r="21" spans="1:24" x14ac:dyDescent="0.25">
      <c r="A21" s="75"/>
      <c r="B21" s="75"/>
      <c r="C21" s="18" t="s">
        <v>16</v>
      </c>
      <c r="D21" s="27">
        <f>+'PIVTBL PASTE'!B110</f>
        <v>721</v>
      </c>
      <c r="E21" s="27">
        <f>+'PIVTBL PASTE'!C110</f>
        <v>557</v>
      </c>
      <c r="F21" s="27">
        <f>+'PIVTBL PASTE'!D110</f>
        <v>557</v>
      </c>
      <c r="G21" s="27">
        <f>+'PIVTBL PASTE'!E110</f>
        <v>8494</v>
      </c>
      <c r="H21" s="27"/>
      <c r="I21" s="27"/>
      <c r="J21" s="19">
        <f>+'PIVTBL PASTE'!F110</f>
        <v>4820298.5599999996</v>
      </c>
      <c r="K21" s="19"/>
      <c r="L21" s="19">
        <f>J21-I21-K21</f>
        <v>4820298.5599999996</v>
      </c>
      <c r="M21" s="19">
        <f>+'PIVTBL PASTE'!G110</f>
        <v>124591.07</v>
      </c>
      <c r="N21" s="19">
        <f>+'PIVTBL PASTE'!H110</f>
        <v>38476</v>
      </c>
      <c r="O21" s="19">
        <f>+'PIVTBL PASTE'!I110</f>
        <v>100337.07</v>
      </c>
      <c r="P21" s="19">
        <f>+'PIVTBL PASTE'!J110</f>
        <v>4806076.5599999996</v>
      </c>
      <c r="Q21" s="20">
        <f>(N21+O21)/M21*100</f>
        <v>111.41494330211627</v>
      </c>
      <c r="R21" s="19">
        <f>+M21-N21-O21</f>
        <v>-14222</v>
      </c>
      <c r="S21" s="19">
        <f>+M21*2</f>
        <v>249182.14</v>
      </c>
      <c r="T21" s="20">
        <f>+N21/S21*100</f>
        <v>15.440914023773933</v>
      </c>
      <c r="U21" s="19">
        <f>+S21-N21</f>
        <v>210706.14</v>
      </c>
      <c r="V21" s="30">
        <f>+M21-N21-O21</f>
        <v>-14222</v>
      </c>
      <c r="W21" s="30"/>
      <c r="X21" s="30"/>
    </row>
    <row r="22" spans="1:24" x14ac:dyDescent="0.25">
      <c r="A22" s="75"/>
      <c r="B22" s="75"/>
      <c r="C22" s="18" t="s">
        <v>100</v>
      </c>
      <c r="D22" s="27">
        <f>+'PIVTBL PASTE'!B111</f>
        <v>916</v>
      </c>
      <c r="E22" s="27">
        <f>+'PIVTBL PASTE'!C111</f>
        <v>755</v>
      </c>
      <c r="F22" s="27">
        <f>+'PIVTBL PASTE'!D111</f>
        <v>755</v>
      </c>
      <c r="G22" s="27">
        <f>+'PIVTBL PASTE'!E111</f>
        <v>15032</v>
      </c>
      <c r="H22" s="27">
        <v>59</v>
      </c>
      <c r="I22" s="19">
        <v>87698.04</v>
      </c>
      <c r="J22" s="19">
        <f>+'PIVTBL PASTE'!F111</f>
        <v>536133.27</v>
      </c>
      <c r="K22" s="19">
        <v>8343</v>
      </c>
      <c r="L22" s="19">
        <f t="shared" ref="L22:L24" si="24">J22-I22-K22</f>
        <v>440092.23000000004</v>
      </c>
      <c r="M22" s="19">
        <f>+'PIVTBL PASTE'!G111</f>
        <v>182402.53</v>
      </c>
      <c r="N22" s="19">
        <f>+'PIVTBL PASTE'!H111</f>
        <v>117407</v>
      </c>
      <c r="O22" s="19">
        <f>+'PIVTBL PASTE'!I111</f>
        <v>144652.53</v>
      </c>
      <c r="P22" s="19">
        <f>+'PIVTBL PASTE'!J111</f>
        <v>456476.27</v>
      </c>
      <c r="Q22" s="20">
        <f>(N22)/M22*100</f>
        <v>64.366979997481394</v>
      </c>
      <c r="R22" s="19">
        <f>+M22-N22</f>
        <v>64995.53</v>
      </c>
      <c r="S22" s="19">
        <f>+L22*20%+M22</f>
        <v>270420.97600000002</v>
      </c>
      <c r="T22" s="20">
        <f t="shared" ref="T22:T24" si="25">+N22/S22*100</f>
        <v>43.416380539947461</v>
      </c>
      <c r="U22" s="19">
        <f>+S22-N22-O22</f>
        <v>8361.4460000000254</v>
      </c>
      <c r="V22" s="30">
        <f t="shared" ref="V22:V24" si="26">+M22-N22-O22</f>
        <v>-79657</v>
      </c>
      <c r="W22" s="30"/>
      <c r="X22" s="30"/>
    </row>
    <row r="23" spans="1:24" x14ac:dyDescent="0.25">
      <c r="A23" s="75"/>
      <c r="B23" s="75"/>
      <c r="C23" s="18" t="s">
        <v>101</v>
      </c>
      <c r="D23" s="27">
        <f>+'PIVTBL PASTE'!B112</f>
        <v>21</v>
      </c>
      <c r="E23" s="27">
        <f>+'PIVTBL PASTE'!C112</f>
        <v>14</v>
      </c>
      <c r="F23" s="27">
        <f>+'PIVTBL PASTE'!D112</f>
        <v>14</v>
      </c>
      <c r="G23" s="27">
        <f>+'PIVTBL PASTE'!E112</f>
        <v>4408</v>
      </c>
      <c r="H23" s="27">
        <v>3</v>
      </c>
      <c r="I23" s="19">
        <v>1344.0100000000002</v>
      </c>
      <c r="J23" s="19">
        <f>+'PIVTBL PASTE'!F112</f>
        <v>6884.83</v>
      </c>
      <c r="K23" s="19"/>
      <c r="L23" s="19">
        <f t="shared" si="24"/>
        <v>5540.82</v>
      </c>
      <c r="M23" s="19">
        <f>+'PIVTBL PASTE'!G112</f>
        <v>54774</v>
      </c>
      <c r="N23" s="19">
        <f>+'PIVTBL PASTE'!H112</f>
        <v>59085</v>
      </c>
      <c r="O23" s="19">
        <f>+'PIVTBL PASTE'!I112</f>
        <v>0</v>
      </c>
      <c r="P23" s="19">
        <f>+'PIVTBL PASTE'!J112</f>
        <v>2573.83</v>
      </c>
      <c r="Q23" s="20">
        <f t="shared" ref="Q23:Q24" si="27">(N23+O23)/M23*100</f>
        <v>107.87052251068026</v>
      </c>
      <c r="R23" s="19">
        <f t="shared" ref="R23:R24" si="28">+M23-N23-O23</f>
        <v>-4311</v>
      </c>
      <c r="S23" s="19">
        <f>+L23*20%+M23</f>
        <v>55882.163999999997</v>
      </c>
      <c r="T23" s="20">
        <f t="shared" si="25"/>
        <v>105.73141011504137</v>
      </c>
      <c r="U23" s="19">
        <f t="shared" ref="U23:U24" si="29">+S23-N23-O23</f>
        <v>-3202.836000000003</v>
      </c>
      <c r="V23" s="30">
        <f t="shared" si="26"/>
        <v>-4311</v>
      </c>
      <c r="W23" s="30"/>
      <c r="X23" s="30"/>
    </row>
    <row r="24" spans="1:24" x14ac:dyDescent="0.25">
      <c r="A24" s="75"/>
      <c r="B24" s="75"/>
      <c r="C24" s="18" t="s">
        <v>102</v>
      </c>
      <c r="D24" s="27">
        <f>+'PIVTBL PASTE'!B113</f>
        <v>9</v>
      </c>
      <c r="E24" s="27">
        <f>+'PIVTBL PASTE'!C113</f>
        <v>7</v>
      </c>
      <c r="F24" s="27">
        <f>+'PIVTBL PASTE'!D113</f>
        <v>7</v>
      </c>
      <c r="G24" s="27">
        <f>+'PIVTBL PASTE'!E113</f>
        <v>177</v>
      </c>
      <c r="H24" s="27"/>
      <c r="I24" s="27"/>
      <c r="J24" s="19">
        <f>+'PIVTBL PASTE'!F113</f>
        <v>-3001.68</v>
      </c>
      <c r="K24" s="19"/>
      <c r="L24" s="19">
        <f t="shared" si="24"/>
        <v>-3001.68</v>
      </c>
      <c r="M24" s="19">
        <f>+'PIVTBL PASTE'!G113</f>
        <v>9909</v>
      </c>
      <c r="N24" s="19">
        <f>+'PIVTBL PASTE'!H113</f>
        <v>9974</v>
      </c>
      <c r="O24" s="19">
        <f>+'PIVTBL PASTE'!I113</f>
        <v>0</v>
      </c>
      <c r="P24" s="19">
        <f>+'PIVTBL PASTE'!J113</f>
        <v>-3066.68</v>
      </c>
      <c r="Q24" s="20">
        <f t="shared" si="27"/>
        <v>100.65596932081947</v>
      </c>
      <c r="R24" s="19">
        <f t="shared" si="28"/>
        <v>-65</v>
      </c>
      <c r="S24" s="19">
        <f>+L24*20%+M24</f>
        <v>9308.6640000000007</v>
      </c>
      <c r="T24" s="20">
        <f t="shared" si="25"/>
        <v>107.14749184200869</v>
      </c>
      <c r="U24" s="19">
        <f t="shared" si="29"/>
        <v>-665.33599999999933</v>
      </c>
      <c r="V24" s="30">
        <f t="shared" si="26"/>
        <v>-65</v>
      </c>
      <c r="W24" s="30"/>
      <c r="X24" s="30"/>
    </row>
    <row r="25" spans="1:24" s="15" customFormat="1" x14ac:dyDescent="0.25">
      <c r="A25" s="76" t="s">
        <v>103</v>
      </c>
      <c r="B25" s="76"/>
      <c r="C25" s="21"/>
      <c r="D25" s="26">
        <f t="shared" ref="D25:P25" si="30">SUM(D21:D24)</f>
        <v>1667</v>
      </c>
      <c r="E25" s="21">
        <f t="shared" si="30"/>
        <v>1333</v>
      </c>
      <c r="F25" s="21">
        <f t="shared" si="30"/>
        <v>1333</v>
      </c>
      <c r="G25" s="21">
        <f t="shared" si="30"/>
        <v>28111</v>
      </c>
      <c r="H25" s="31">
        <f t="shared" si="30"/>
        <v>62</v>
      </c>
      <c r="I25" s="22">
        <f t="shared" si="30"/>
        <v>89042.049999999988</v>
      </c>
      <c r="J25" s="22">
        <f t="shared" si="30"/>
        <v>5360314.9800000004</v>
      </c>
      <c r="K25" s="22">
        <f t="shared" si="30"/>
        <v>8343</v>
      </c>
      <c r="L25" s="22">
        <f t="shared" si="30"/>
        <v>5262929.9300000006</v>
      </c>
      <c r="M25" s="22">
        <f t="shared" si="30"/>
        <v>371676.6</v>
      </c>
      <c r="N25" s="22">
        <f t="shared" si="30"/>
        <v>224942</v>
      </c>
      <c r="O25" s="22">
        <f t="shared" si="30"/>
        <v>244989.6</v>
      </c>
      <c r="P25" s="22">
        <f t="shared" si="30"/>
        <v>5262059.9800000004</v>
      </c>
      <c r="Q25" s="23">
        <f>N25/M25*100</f>
        <v>60.520893701675064</v>
      </c>
      <c r="R25" s="22">
        <f t="shared" ref="R25" si="31">+M25-N25-O25</f>
        <v>-98255.000000000029</v>
      </c>
      <c r="S25" s="22">
        <f>SUM(S21:S24)</f>
        <v>584793.94400000002</v>
      </c>
      <c r="T25" s="23">
        <f>+N25/S25*100</f>
        <v>38.465172614715037</v>
      </c>
      <c r="U25" s="33">
        <f>SUM(U21:U24)</f>
        <v>215199.41400000002</v>
      </c>
      <c r="W25" s="30"/>
      <c r="X25" s="30"/>
    </row>
    <row r="26" spans="1:24" ht="22.5" x14ac:dyDescent="0.25">
      <c r="A26" s="75" t="s">
        <v>86</v>
      </c>
      <c r="B26" s="75" t="s">
        <v>87</v>
      </c>
      <c r="C26" s="17" t="s">
        <v>2</v>
      </c>
      <c r="D26" s="17" t="s">
        <v>118</v>
      </c>
      <c r="E26" s="17" t="s">
        <v>4</v>
      </c>
      <c r="F26" s="17" t="s">
        <v>5</v>
      </c>
      <c r="G26" s="17" t="s">
        <v>6</v>
      </c>
      <c r="H26" s="17" t="s">
        <v>125</v>
      </c>
      <c r="I26" s="17" t="s">
        <v>127</v>
      </c>
      <c r="J26" s="17" t="s">
        <v>7</v>
      </c>
      <c r="K26" s="17" t="s">
        <v>135</v>
      </c>
      <c r="L26" s="17" t="s">
        <v>137</v>
      </c>
      <c r="M26" s="17" t="s">
        <v>8</v>
      </c>
      <c r="N26" s="17" t="s">
        <v>126</v>
      </c>
      <c r="O26" s="17" t="s">
        <v>10</v>
      </c>
      <c r="P26" s="17" t="s">
        <v>11</v>
      </c>
      <c r="Q26" s="17" t="s">
        <v>119</v>
      </c>
      <c r="R26" s="64" t="s">
        <v>140</v>
      </c>
      <c r="S26" s="17" t="s">
        <v>105</v>
      </c>
      <c r="T26" s="17" t="s">
        <v>106</v>
      </c>
      <c r="U26" s="32" t="s">
        <v>128</v>
      </c>
      <c r="W26" s="30"/>
      <c r="X26" s="30"/>
    </row>
    <row r="27" spans="1:24" x14ac:dyDescent="0.25">
      <c r="A27" s="75"/>
      <c r="B27" s="75"/>
      <c r="C27" s="18" t="s">
        <v>16</v>
      </c>
      <c r="D27" s="27">
        <f>+'PIVTBL PASTE'!B135</f>
        <v>996</v>
      </c>
      <c r="E27" s="27">
        <f>+'PIVTBL PASTE'!C135</f>
        <v>809</v>
      </c>
      <c r="F27" s="27">
        <f>+'PIVTBL PASTE'!D135</f>
        <v>809</v>
      </c>
      <c r="G27" s="27">
        <f>+'PIVTBL PASTE'!E135</f>
        <v>15230</v>
      </c>
      <c r="H27" s="27"/>
      <c r="I27" s="27"/>
      <c r="J27" s="19">
        <f>+'PIVTBL PASTE'!F135</f>
        <v>5929020.1500000004</v>
      </c>
      <c r="K27" s="19"/>
      <c r="L27" s="19">
        <f>J27-I27-K27</f>
        <v>5929020.1500000004</v>
      </c>
      <c r="M27" s="19">
        <f>+'PIVTBL PASTE'!G135</f>
        <v>201777.93</v>
      </c>
      <c r="N27" s="19">
        <f>+'PIVTBL PASTE'!H135</f>
        <v>37977</v>
      </c>
      <c r="O27" s="19">
        <f>+'PIVTBL PASTE'!I135</f>
        <v>159842.93</v>
      </c>
      <c r="P27" s="19">
        <f>+'PIVTBL PASTE'!J135</f>
        <v>5932978.1500000004</v>
      </c>
      <c r="Q27" s="20">
        <f>(N27+O27)/M27*100</f>
        <v>98.038437603161057</v>
      </c>
      <c r="R27" s="19">
        <f>+M27-N27-O27</f>
        <v>3958</v>
      </c>
      <c r="S27" s="19">
        <f>+M27*2</f>
        <v>403555.86</v>
      </c>
      <c r="T27" s="20">
        <f>+N27/S27*100</f>
        <v>9.4105931208631191</v>
      </c>
      <c r="U27" s="19">
        <f>+S27-N27</f>
        <v>365578.86</v>
      </c>
      <c r="V27" s="30">
        <f>+M27-N27-O27</f>
        <v>3958</v>
      </c>
      <c r="W27" s="30"/>
      <c r="X27" s="30"/>
    </row>
    <row r="28" spans="1:24" x14ac:dyDescent="0.25">
      <c r="A28" s="75"/>
      <c r="B28" s="75"/>
      <c r="C28" s="18" t="s">
        <v>100</v>
      </c>
      <c r="D28" s="27">
        <f>+'PIVTBL PASTE'!B136</f>
        <v>1644</v>
      </c>
      <c r="E28" s="27">
        <f>+'PIVTBL PASTE'!C136</f>
        <v>1354</v>
      </c>
      <c r="F28" s="27">
        <f>+'PIVTBL PASTE'!D136</f>
        <v>1353</v>
      </c>
      <c r="G28" s="27">
        <f>+'PIVTBL PASTE'!E136</f>
        <v>38358</v>
      </c>
      <c r="H28" s="27">
        <v>124</v>
      </c>
      <c r="I28" s="19">
        <v>73922</v>
      </c>
      <c r="J28" s="19">
        <f>+'PIVTBL PASTE'!F136</f>
        <v>783892.89</v>
      </c>
      <c r="K28" s="19">
        <v>2452</v>
      </c>
      <c r="L28" s="19">
        <f t="shared" ref="L28:L30" si="32">J28-I28-K28</f>
        <v>707518.89</v>
      </c>
      <c r="M28" s="19">
        <f>+'PIVTBL PASTE'!G136</f>
        <v>407991.32</v>
      </c>
      <c r="N28" s="19">
        <f>+'PIVTBL PASTE'!H136</f>
        <v>209255</v>
      </c>
      <c r="O28" s="19">
        <f>+'PIVTBL PASTE'!I136</f>
        <v>304113.32</v>
      </c>
      <c r="P28" s="19">
        <f>+'PIVTBL PASTE'!J136</f>
        <v>678515.89</v>
      </c>
      <c r="Q28" s="20">
        <f>(N28)/M28*100</f>
        <v>51.28908134614236</v>
      </c>
      <c r="R28" s="19">
        <f>+M28-N28</f>
        <v>198736.32</v>
      </c>
      <c r="S28" s="19">
        <f>+L28*20%+M28</f>
        <v>549495.098</v>
      </c>
      <c r="T28" s="20">
        <f t="shared" ref="T28:T30" si="33">+N28/S28*100</f>
        <v>38.081322428830838</v>
      </c>
      <c r="U28" s="19">
        <f>+S28-N28-O28</f>
        <v>36126.777999999991</v>
      </c>
      <c r="V28" s="30">
        <f t="shared" ref="V28:V30" si="34">+M28-N28-O28</f>
        <v>-105377</v>
      </c>
      <c r="W28" s="30"/>
      <c r="X28" s="30"/>
    </row>
    <row r="29" spans="1:24" x14ac:dyDescent="0.25">
      <c r="A29" s="75"/>
      <c r="B29" s="75"/>
      <c r="C29" s="18" t="s">
        <v>101</v>
      </c>
      <c r="D29" s="27">
        <f>+'PIVTBL PASTE'!B137</f>
        <v>253</v>
      </c>
      <c r="E29" s="27">
        <f>+'PIVTBL PASTE'!C137</f>
        <v>225</v>
      </c>
      <c r="F29" s="27">
        <f>+'PIVTBL PASTE'!D137</f>
        <v>225</v>
      </c>
      <c r="G29" s="27">
        <f>+'PIVTBL PASTE'!E137</f>
        <v>16377</v>
      </c>
      <c r="H29" s="27">
        <v>5</v>
      </c>
      <c r="I29" s="19">
        <v>9126.65</v>
      </c>
      <c r="J29" s="19">
        <f>+'PIVTBL PASTE'!F137</f>
        <v>30202.76</v>
      </c>
      <c r="K29" s="19"/>
      <c r="L29" s="19">
        <f t="shared" si="32"/>
        <v>21076.11</v>
      </c>
      <c r="M29" s="19">
        <f>+'PIVTBL PASTE'!G137</f>
        <v>229092</v>
      </c>
      <c r="N29" s="19">
        <f>+'PIVTBL PASTE'!H137</f>
        <v>236777</v>
      </c>
      <c r="O29" s="19">
        <f>+'PIVTBL PASTE'!I137</f>
        <v>0</v>
      </c>
      <c r="P29" s="19">
        <f>+'PIVTBL PASTE'!J137</f>
        <v>22517.759999999998</v>
      </c>
      <c r="Q29" s="20">
        <f t="shared" ref="Q29:Q30" si="35">(N29+O29)/M29*100</f>
        <v>103.35454751802769</v>
      </c>
      <c r="R29" s="19">
        <f t="shared" ref="R29:R30" si="36">+M29-N29-O29</f>
        <v>-7685</v>
      </c>
      <c r="S29" s="19">
        <f>+L29*20%+M29</f>
        <v>233307.22200000001</v>
      </c>
      <c r="T29" s="20">
        <f t="shared" si="33"/>
        <v>101.48721414204658</v>
      </c>
      <c r="U29" s="19">
        <f t="shared" ref="U29:U30" si="37">+S29-N29-O29</f>
        <v>-3469.7779999999912</v>
      </c>
      <c r="V29" s="30">
        <f t="shared" si="34"/>
        <v>-7685</v>
      </c>
      <c r="W29" s="30"/>
      <c r="X29" s="30"/>
    </row>
    <row r="30" spans="1:24" x14ac:dyDescent="0.25">
      <c r="A30" s="75"/>
      <c r="B30" s="75"/>
      <c r="C30" s="18" t="s">
        <v>102</v>
      </c>
      <c r="D30" s="27">
        <f>+'PIVTBL PASTE'!B138</f>
        <v>37</v>
      </c>
      <c r="E30" s="27">
        <f>+'PIVTBL PASTE'!C138</f>
        <v>33</v>
      </c>
      <c r="F30" s="27">
        <f>+'PIVTBL PASTE'!D138</f>
        <v>33</v>
      </c>
      <c r="G30" s="27">
        <f>+'PIVTBL PASTE'!E138</f>
        <v>15317</v>
      </c>
      <c r="H30" s="27">
        <v>3</v>
      </c>
      <c r="I30" s="19">
        <v>2985.96</v>
      </c>
      <c r="J30" s="19">
        <f>+'PIVTBL PASTE'!F138</f>
        <v>384445.93</v>
      </c>
      <c r="K30" s="19"/>
      <c r="L30" s="19">
        <f t="shared" si="32"/>
        <v>381459.97</v>
      </c>
      <c r="M30" s="19">
        <f>+'PIVTBL PASTE'!G138</f>
        <v>183552</v>
      </c>
      <c r="N30" s="19">
        <f>+'PIVTBL PASTE'!H138</f>
        <v>180317</v>
      </c>
      <c r="O30" s="19">
        <f>+'PIVTBL PASTE'!I138</f>
        <v>0</v>
      </c>
      <c r="P30" s="19">
        <f>+'PIVTBL PASTE'!J138</f>
        <v>387680.93</v>
      </c>
      <c r="Q30" s="20">
        <f t="shared" si="35"/>
        <v>98.237556659693169</v>
      </c>
      <c r="R30" s="19">
        <f t="shared" si="36"/>
        <v>3235</v>
      </c>
      <c r="S30" s="19">
        <f>+L30*20%+M30</f>
        <v>259843.99400000001</v>
      </c>
      <c r="T30" s="20">
        <f t="shared" si="33"/>
        <v>69.394330507404376</v>
      </c>
      <c r="U30" s="19">
        <f t="shared" si="37"/>
        <v>79526.994000000006</v>
      </c>
      <c r="V30" s="30">
        <f t="shared" si="34"/>
        <v>3235</v>
      </c>
      <c r="W30" s="30"/>
      <c r="X30" s="30"/>
    </row>
    <row r="31" spans="1:24" s="15" customFormat="1" x14ac:dyDescent="0.25">
      <c r="A31" s="76" t="s">
        <v>103</v>
      </c>
      <c r="B31" s="76"/>
      <c r="C31" s="21"/>
      <c r="D31" s="26">
        <f t="shared" ref="D31:P31" si="38">SUM(D27:D30)</f>
        <v>2930</v>
      </c>
      <c r="E31" s="21">
        <f t="shared" si="38"/>
        <v>2421</v>
      </c>
      <c r="F31" s="21">
        <f t="shared" si="38"/>
        <v>2420</v>
      </c>
      <c r="G31" s="21">
        <f t="shared" si="38"/>
        <v>85282</v>
      </c>
      <c r="H31" s="31">
        <f t="shared" si="38"/>
        <v>132</v>
      </c>
      <c r="I31" s="22">
        <f t="shared" si="38"/>
        <v>86034.61</v>
      </c>
      <c r="J31" s="22">
        <f t="shared" si="38"/>
        <v>7127561.7299999995</v>
      </c>
      <c r="K31" s="22">
        <f t="shared" si="38"/>
        <v>2452</v>
      </c>
      <c r="L31" s="22">
        <f t="shared" si="38"/>
        <v>7039075.1200000001</v>
      </c>
      <c r="M31" s="22">
        <f t="shared" si="38"/>
        <v>1022413.25</v>
      </c>
      <c r="N31" s="22">
        <f t="shared" si="38"/>
        <v>664326</v>
      </c>
      <c r="O31" s="22">
        <f t="shared" si="38"/>
        <v>463956.25</v>
      </c>
      <c r="P31" s="22">
        <f t="shared" si="38"/>
        <v>7021692.7299999995</v>
      </c>
      <c r="Q31" s="23">
        <f>N31/M31*100</f>
        <v>64.976270602909352</v>
      </c>
      <c r="R31" s="22">
        <f t="shared" ref="R31" si="39">+M31-N31-O31</f>
        <v>-105869</v>
      </c>
      <c r="S31" s="22">
        <f>SUM(S27:S30)</f>
        <v>1446202.1739999999</v>
      </c>
      <c r="T31" s="23">
        <f>+N31/S31*100</f>
        <v>45.935901075474398</v>
      </c>
      <c r="U31" s="33">
        <f>SUM(U27:U30)</f>
        <v>477762.85399999999</v>
      </c>
      <c r="W31" s="30"/>
      <c r="X31" s="30"/>
    </row>
    <row r="34" spans="1:23" x14ac:dyDescent="0.25">
      <c r="W34" s="30"/>
    </row>
    <row r="37" spans="1:23" x14ac:dyDescent="0.25">
      <c r="A37" s="25" t="s">
        <v>132</v>
      </c>
      <c r="D37">
        <f>+D7+D13+D19+D25+D31</f>
        <v>10166</v>
      </c>
      <c r="E37">
        <f t="shared" ref="E37:U37" si="40">+E7+E13+E19+E25+E31</f>
        <v>8413</v>
      </c>
      <c r="F37">
        <f t="shared" si="40"/>
        <v>8412</v>
      </c>
      <c r="G37">
        <f t="shared" si="40"/>
        <v>225024</v>
      </c>
      <c r="H37">
        <f t="shared" si="40"/>
        <v>449</v>
      </c>
      <c r="I37">
        <f t="shared" si="40"/>
        <v>714391.61</v>
      </c>
      <c r="J37">
        <f t="shared" si="40"/>
        <v>37985115.119999997</v>
      </c>
      <c r="L37">
        <f t="shared" si="40"/>
        <v>37155315.509999998</v>
      </c>
      <c r="M37">
        <f t="shared" si="40"/>
        <v>2845688.62</v>
      </c>
      <c r="N37">
        <f t="shared" si="40"/>
        <v>1706749</v>
      </c>
      <c r="O37">
        <f t="shared" si="40"/>
        <v>1504712.6199999999</v>
      </c>
      <c r="P37">
        <f t="shared" si="40"/>
        <v>37619342.119999997</v>
      </c>
      <c r="Q37">
        <f t="shared" si="40"/>
        <v>291.40825558034783</v>
      </c>
      <c r="S37">
        <f t="shared" si="40"/>
        <v>4225298.9539999999</v>
      </c>
      <c r="T37">
        <f t="shared" si="40"/>
        <v>194.54881839068312</v>
      </c>
      <c r="U37">
        <f t="shared" si="40"/>
        <v>1684284.2439999999</v>
      </c>
    </row>
  </sheetData>
  <mergeCells count="17">
    <mergeCell ref="A25:B25"/>
    <mergeCell ref="A26:A30"/>
    <mergeCell ref="B26:B30"/>
    <mergeCell ref="A1:S1"/>
    <mergeCell ref="T1:U1"/>
    <mergeCell ref="A31:B31"/>
    <mergeCell ref="A3:A6"/>
    <mergeCell ref="B3:B6"/>
    <mergeCell ref="A7:B7"/>
    <mergeCell ref="A8:A12"/>
    <mergeCell ref="B8:B12"/>
    <mergeCell ref="A13:B13"/>
    <mergeCell ref="A14:A18"/>
    <mergeCell ref="B14:B18"/>
    <mergeCell ref="A19:B19"/>
    <mergeCell ref="A20:A24"/>
    <mergeCell ref="B20:B24"/>
  </mergeCells>
  <printOptions horizontalCentered="1"/>
  <pageMargins left="0" right="0" top="0.5" bottom="0.5" header="0" footer="0"/>
  <pageSetup paperSize="9" scale="80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zoomScaleNormal="100" workbookViewId="0">
      <pane ySplit="2" topLeftCell="A3" activePane="bottomLeft" state="frozen"/>
      <selection activeCell="P3" sqref="P3"/>
      <selection pane="bottomLeft" activeCell="V8" sqref="V8"/>
    </sheetView>
  </sheetViews>
  <sheetFormatPr defaultRowHeight="15" x14ac:dyDescent="0.25"/>
  <cols>
    <col min="1" max="1" width="11.5703125" style="25" customWidth="1"/>
    <col min="2" max="2" width="10.85546875" style="25" customWidth="1"/>
    <col min="3" max="3" width="7" bestFit="1" customWidth="1"/>
    <col min="4" max="4" width="9.7109375" bestFit="1" customWidth="1"/>
    <col min="5" max="5" width="8.42578125" bestFit="1" customWidth="1"/>
    <col min="6" max="6" width="10.42578125" bestFit="1" customWidth="1"/>
    <col min="7" max="7" width="7" bestFit="1" customWidth="1"/>
    <col min="8" max="8" width="7.5703125" bestFit="1" customWidth="1"/>
    <col min="9" max="9" width="7.7109375" bestFit="1" customWidth="1"/>
    <col min="10" max="10" width="9" bestFit="1" customWidth="1"/>
    <col min="11" max="11" width="7.42578125" bestFit="1" customWidth="1"/>
    <col min="12" max="12" width="12.28515625" bestFit="1" customWidth="1"/>
    <col min="13" max="13" width="9.28515625" bestFit="1" customWidth="1"/>
    <col min="14" max="14" width="8.140625" customWidth="1"/>
    <col min="15" max="15" width="7" bestFit="1" customWidth="1"/>
    <col min="16" max="16" width="9.5703125" bestFit="1" customWidth="1"/>
    <col min="17" max="17" width="7.7109375" bestFit="1" customWidth="1"/>
    <col min="18" max="18" width="10.140625" style="66" customWidth="1"/>
    <col min="19" max="19" width="9" hidden="1" customWidth="1"/>
    <col min="20" max="20" width="7.85546875" bestFit="1" customWidth="1"/>
  </cols>
  <sheetData>
    <row r="1" spans="1:22" s="29" customFormat="1" ht="15.75" x14ac:dyDescent="0.25">
      <c r="A1" s="74" t="s">
        <v>124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3" t="str">
        <f>+BADANAVALU!T1</f>
        <v>31.08.2023</v>
      </c>
      <c r="U1" s="73"/>
    </row>
    <row r="2" spans="1:22" s="16" customFormat="1" ht="30" x14ac:dyDescent="0.25">
      <c r="A2" s="17" t="s">
        <v>37</v>
      </c>
      <c r="B2" s="34" t="s">
        <v>36</v>
      </c>
      <c r="C2" s="17" t="s">
        <v>2</v>
      </c>
      <c r="D2" s="17" t="s">
        <v>118</v>
      </c>
      <c r="E2" s="17" t="s">
        <v>4</v>
      </c>
      <c r="F2" s="17" t="s">
        <v>5</v>
      </c>
      <c r="G2" s="17" t="s">
        <v>6</v>
      </c>
      <c r="H2" s="17" t="s">
        <v>125</v>
      </c>
      <c r="I2" s="17" t="s">
        <v>127</v>
      </c>
      <c r="J2" s="17" t="s">
        <v>7</v>
      </c>
      <c r="K2" s="34" t="s">
        <v>135</v>
      </c>
      <c r="L2" s="34" t="s">
        <v>136</v>
      </c>
      <c r="M2" s="17" t="s">
        <v>8</v>
      </c>
      <c r="N2" s="17" t="s">
        <v>126</v>
      </c>
      <c r="O2" s="17" t="s">
        <v>10</v>
      </c>
      <c r="P2" s="17" t="s">
        <v>11</v>
      </c>
      <c r="Q2" s="17" t="s">
        <v>119</v>
      </c>
      <c r="R2" s="64" t="s">
        <v>140</v>
      </c>
      <c r="S2" s="17" t="s">
        <v>105</v>
      </c>
      <c r="T2" s="17" t="s">
        <v>106</v>
      </c>
      <c r="U2" s="17" t="s">
        <v>128</v>
      </c>
    </row>
    <row r="3" spans="1:22" ht="15" customHeight="1" x14ac:dyDescent="0.25">
      <c r="A3" s="75" t="s">
        <v>89</v>
      </c>
      <c r="B3" s="75" t="s">
        <v>90</v>
      </c>
      <c r="C3" s="18" t="s">
        <v>16</v>
      </c>
      <c r="D3" s="27">
        <f>+'PIVTBL PASTE'!B155</f>
        <v>699</v>
      </c>
      <c r="E3" s="27">
        <f>+'PIVTBL PASTE'!C155</f>
        <v>654</v>
      </c>
      <c r="F3" s="27">
        <f>+'PIVTBL PASTE'!D155</f>
        <v>654</v>
      </c>
      <c r="G3" s="27">
        <f>+'PIVTBL PASTE'!E155</f>
        <v>10744</v>
      </c>
      <c r="H3" s="27"/>
      <c r="I3" s="27"/>
      <c r="J3" s="19">
        <f>+'PIVTBL PASTE'!F155</f>
        <v>1362895.36</v>
      </c>
      <c r="K3" s="19"/>
      <c r="L3" s="19">
        <f>J3-I3-K3</f>
        <v>1362895.36</v>
      </c>
      <c r="M3" s="19">
        <f>+'PIVTBL PASTE'!G155</f>
        <v>127758.92</v>
      </c>
      <c r="N3" s="19">
        <f>+'PIVTBL PASTE'!H155</f>
        <v>33658</v>
      </c>
      <c r="O3" s="19">
        <f>+'PIVTBL PASTE'!I155</f>
        <v>117762.92</v>
      </c>
      <c r="P3" s="19">
        <f>+'PIVTBL PASTE'!J155</f>
        <v>1339233.3600000001</v>
      </c>
      <c r="Q3" s="20">
        <f>(N3+O3)/M3*100</f>
        <v>118.52082030749789</v>
      </c>
      <c r="R3" s="19">
        <f>+M3-N3-O3</f>
        <v>-23662</v>
      </c>
      <c r="S3" s="19">
        <f>+M3*2</f>
        <v>255517.84</v>
      </c>
      <c r="T3" s="20">
        <f>+N3/S3*100</f>
        <v>13.172465765991134</v>
      </c>
      <c r="U3" s="19">
        <f>+S3-N3</f>
        <v>221859.84</v>
      </c>
      <c r="V3" s="30">
        <f>+M3-N3-O3</f>
        <v>-23662</v>
      </c>
    </row>
    <row r="4" spans="1:22" x14ac:dyDescent="0.25">
      <c r="A4" s="75"/>
      <c r="B4" s="75"/>
      <c r="C4" s="18" t="s">
        <v>100</v>
      </c>
      <c r="D4" s="27">
        <f>+'PIVTBL PASTE'!B156</f>
        <v>923</v>
      </c>
      <c r="E4" s="27">
        <f>+'PIVTBL PASTE'!C156</f>
        <v>797</v>
      </c>
      <c r="F4" s="27">
        <f>+'PIVTBL PASTE'!D156</f>
        <v>797</v>
      </c>
      <c r="G4" s="27">
        <f>+'PIVTBL PASTE'!E156</f>
        <v>16445</v>
      </c>
      <c r="H4" s="27">
        <v>78</v>
      </c>
      <c r="I4" s="19">
        <v>112331</v>
      </c>
      <c r="J4" s="19">
        <f>+'PIVTBL PASTE'!F156</f>
        <v>467863.70999999996</v>
      </c>
      <c r="K4" s="19">
        <v>3275</v>
      </c>
      <c r="L4" s="19">
        <f t="shared" ref="L4:L6" si="0">J4-I4-K4</f>
        <v>352257.70999999996</v>
      </c>
      <c r="M4" s="19">
        <f>+'PIVTBL PASTE'!G156</f>
        <v>196803.06999999998</v>
      </c>
      <c r="N4" s="19">
        <f>+'PIVTBL PASTE'!H156</f>
        <v>138333</v>
      </c>
      <c r="O4" s="19">
        <f>+'PIVTBL PASTE'!I156</f>
        <v>149492.06999999998</v>
      </c>
      <c r="P4" s="19">
        <f>+'PIVTBL PASTE'!J156</f>
        <v>376841.70999999996</v>
      </c>
      <c r="Q4" s="20">
        <f>(N4)/M4*100</f>
        <v>70.290062040190733</v>
      </c>
      <c r="R4" s="19">
        <f>+M4-N4</f>
        <v>58470.069999999978</v>
      </c>
      <c r="S4" s="19">
        <f>+L4*20%+M4</f>
        <v>267254.61199999996</v>
      </c>
      <c r="T4" s="20">
        <f t="shared" ref="T4:T6" si="1">+N4/S4*100</f>
        <v>51.76075315025809</v>
      </c>
      <c r="U4" s="19">
        <f>+S4-N4-O4</f>
        <v>-20570.458000000013</v>
      </c>
      <c r="V4" s="30">
        <f t="shared" ref="V4:V6" si="2">+M4-N4-O4</f>
        <v>-91022</v>
      </c>
    </row>
    <row r="5" spans="1:22" x14ac:dyDescent="0.25">
      <c r="A5" s="75"/>
      <c r="B5" s="75"/>
      <c r="C5" s="18" t="s">
        <v>101</v>
      </c>
      <c r="D5" s="27">
        <f>+'PIVTBL PASTE'!B157</f>
        <v>24</v>
      </c>
      <c r="E5" s="27">
        <f>+'PIVTBL PASTE'!C157</f>
        <v>21</v>
      </c>
      <c r="F5" s="27">
        <f>+'PIVTBL PASTE'!D157</f>
        <v>21</v>
      </c>
      <c r="G5" s="27">
        <f>+'PIVTBL PASTE'!E157</f>
        <v>851</v>
      </c>
      <c r="H5" s="27">
        <v>2</v>
      </c>
      <c r="I5" s="19">
        <v>5086.91</v>
      </c>
      <c r="J5" s="19">
        <f>+'PIVTBL PASTE'!F157</f>
        <v>6525.91</v>
      </c>
      <c r="K5" s="19"/>
      <c r="L5" s="19">
        <f t="shared" si="0"/>
        <v>1439</v>
      </c>
      <c r="M5" s="19">
        <f>+'PIVTBL PASTE'!G157</f>
        <v>15726</v>
      </c>
      <c r="N5" s="19">
        <f>+'PIVTBL PASTE'!H157</f>
        <v>16011</v>
      </c>
      <c r="O5" s="19">
        <f>+'PIVTBL PASTE'!I157</f>
        <v>0</v>
      </c>
      <c r="P5" s="19">
        <f>+'PIVTBL PASTE'!J157</f>
        <v>6240.91</v>
      </c>
      <c r="Q5" s="20">
        <f t="shared" ref="Q5:Q6" si="3">(N5+O5)/M5*100</f>
        <v>101.81228538725678</v>
      </c>
      <c r="R5" s="19">
        <f t="shared" ref="R5:R6" si="4">+M5-N5-O5</f>
        <v>-285</v>
      </c>
      <c r="S5" s="19">
        <f>+L5*20%+M5</f>
        <v>16013.8</v>
      </c>
      <c r="T5" s="20">
        <f t="shared" si="1"/>
        <v>99.982515080742857</v>
      </c>
      <c r="U5" s="19">
        <f t="shared" ref="U5:U6" si="5">+S5-N5-O5</f>
        <v>2.7999999999992724</v>
      </c>
      <c r="V5" s="30">
        <f t="shared" si="2"/>
        <v>-285</v>
      </c>
    </row>
    <row r="6" spans="1:22" x14ac:dyDescent="0.25">
      <c r="A6" s="75"/>
      <c r="B6" s="75"/>
      <c r="C6" s="18" t="s">
        <v>102</v>
      </c>
      <c r="D6" s="27">
        <f>+'PIVTBL PASTE'!B158</f>
        <v>26</v>
      </c>
      <c r="E6" s="27">
        <f>+'PIVTBL PASTE'!C158</f>
        <v>18</v>
      </c>
      <c r="F6" s="27">
        <f>+'PIVTBL PASTE'!D158</f>
        <v>18</v>
      </c>
      <c r="G6" s="27">
        <f>+'PIVTBL PASTE'!E158</f>
        <v>2502</v>
      </c>
      <c r="H6" s="27">
        <v>5</v>
      </c>
      <c r="I6" s="19">
        <v>7556.73</v>
      </c>
      <c r="J6" s="19">
        <f>+'PIVTBL PASTE'!F158</f>
        <v>13023.73</v>
      </c>
      <c r="K6" s="19"/>
      <c r="L6" s="19">
        <f t="shared" si="0"/>
        <v>5467</v>
      </c>
      <c r="M6" s="19">
        <f>+'PIVTBL PASTE'!G158</f>
        <v>34252</v>
      </c>
      <c r="N6" s="19">
        <f>+'PIVTBL PASTE'!H158</f>
        <v>34266</v>
      </c>
      <c r="O6" s="19">
        <f>+'PIVTBL PASTE'!I158</f>
        <v>0</v>
      </c>
      <c r="P6" s="19">
        <f>+'PIVTBL PASTE'!J158</f>
        <v>13009.73</v>
      </c>
      <c r="Q6" s="20">
        <f t="shared" si="3"/>
        <v>100.04087352563353</v>
      </c>
      <c r="R6" s="19">
        <f t="shared" si="4"/>
        <v>-14</v>
      </c>
      <c r="S6" s="19">
        <f>+L6*20%+M6</f>
        <v>35345.4</v>
      </c>
      <c r="T6" s="20">
        <f t="shared" si="1"/>
        <v>96.9461372625575</v>
      </c>
      <c r="U6" s="19">
        <f t="shared" si="5"/>
        <v>1079.4000000000015</v>
      </c>
      <c r="V6" s="30">
        <f t="shared" si="2"/>
        <v>-14</v>
      </c>
    </row>
    <row r="7" spans="1:22" s="16" customFormat="1" x14ac:dyDescent="0.25">
      <c r="A7" s="76" t="s">
        <v>103</v>
      </c>
      <c r="B7" s="76"/>
      <c r="C7" s="21"/>
      <c r="D7" s="26">
        <f t="shared" ref="D7:P7" si="6">SUM(D3:D6)</f>
        <v>1672</v>
      </c>
      <c r="E7" s="21">
        <f t="shared" si="6"/>
        <v>1490</v>
      </c>
      <c r="F7" s="21">
        <f t="shared" si="6"/>
        <v>1490</v>
      </c>
      <c r="G7" s="21">
        <f t="shared" si="6"/>
        <v>30542</v>
      </c>
      <c r="H7" s="31">
        <f t="shared" si="6"/>
        <v>85</v>
      </c>
      <c r="I7" s="22">
        <f t="shared" si="6"/>
        <v>124974.64</v>
      </c>
      <c r="J7" s="22">
        <f t="shared" si="6"/>
        <v>1850308.71</v>
      </c>
      <c r="K7" s="22">
        <f t="shared" si="6"/>
        <v>3275</v>
      </c>
      <c r="L7" s="22">
        <f t="shared" si="6"/>
        <v>1722059.07</v>
      </c>
      <c r="M7" s="22">
        <f t="shared" si="6"/>
        <v>374539.99</v>
      </c>
      <c r="N7" s="22">
        <f t="shared" si="6"/>
        <v>222268</v>
      </c>
      <c r="O7" s="22">
        <f t="shared" si="6"/>
        <v>267254.99</v>
      </c>
      <c r="P7" s="22">
        <f t="shared" si="6"/>
        <v>1735325.71</v>
      </c>
      <c r="Q7" s="23">
        <f>N7/M7*100</f>
        <v>59.34426387953927</v>
      </c>
      <c r="R7" s="65">
        <f>+M7-N7-O7</f>
        <v>-114983</v>
      </c>
      <c r="S7" s="22">
        <f>SUM(S3:S6)</f>
        <v>574131.652</v>
      </c>
      <c r="T7" s="23">
        <f>+N7/S7*100</f>
        <v>38.713768736791401</v>
      </c>
      <c r="U7" s="33">
        <f>SUM(U3:U6)</f>
        <v>202371.58199999997</v>
      </c>
    </row>
    <row r="8" spans="1:22" ht="22.5" x14ac:dyDescent="0.25">
      <c r="A8" s="75" t="s">
        <v>91</v>
      </c>
      <c r="B8" s="75" t="s">
        <v>92</v>
      </c>
      <c r="C8" s="17" t="s">
        <v>2</v>
      </c>
      <c r="D8" s="17" t="s">
        <v>118</v>
      </c>
      <c r="E8" s="17" t="s">
        <v>4</v>
      </c>
      <c r="F8" s="17" t="s">
        <v>5</v>
      </c>
      <c r="G8" s="17" t="s">
        <v>6</v>
      </c>
      <c r="H8" s="17" t="s">
        <v>125</v>
      </c>
      <c r="I8" s="17" t="s">
        <v>127</v>
      </c>
      <c r="J8" s="17" t="s">
        <v>7</v>
      </c>
      <c r="K8" s="17" t="s">
        <v>135</v>
      </c>
      <c r="L8" s="17" t="s">
        <v>137</v>
      </c>
      <c r="M8" s="17" t="s">
        <v>8</v>
      </c>
      <c r="N8" s="17" t="s">
        <v>126</v>
      </c>
      <c r="O8" s="17" t="s">
        <v>10</v>
      </c>
      <c r="P8" s="17" t="s">
        <v>11</v>
      </c>
      <c r="Q8" s="17" t="s">
        <v>119</v>
      </c>
      <c r="R8" s="64" t="s">
        <v>140</v>
      </c>
      <c r="S8" s="17" t="s">
        <v>105</v>
      </c>
      <c r="T8" s="17" t="s">
        <v>106</v>
      </c>
      <c r="U8" s="32" t="s">
        <v>128</v>
      </c>
    </row>
    <row r="9" spans="1:22" x14ac:dyDescent="0.25">
      <c r="A9" s="75"/>
      <c r="B9" s="75"/>
      <c r="C9" s="18" t="s">
        <v>16</v>
      </c>
      <c r="D9" s="27">
        <f>+'PIVTBL PASTE'!B43</f>
        <v>985</v>
      </c>
      <c r="E9" s="27">
        <f>+'PIVTBL PASTE'!C43</f>
        <v>826</v>
      </c>
      <c r="F9" s="27">
        <f>+'PIVTBL PASTE'!D43</f>
        <v>826</v>
      </c>
      <c r="G9" s="27">
        <f>+'PIVTBL PASTE'!E43</f>
        <v>16440</v>
      </c>
      <c r="H9" s="27"/>
      <c r="I9" s="27"/>
      <c r="J9" s="19">
        <f>+'PIVTBL PASTE'!F43</f>
        <v>3665802.24</v>
      </c>
      <c r="K9" s="19"/>
      <c r="L9" s="19">
        <f t="shared" ref="L9:L12" si="7">J9-I9-K9</f>
        <v>3665802.24</v>
      </c>
      <c r="M9" s="19">
        <f>+'PIVTBL PASTE'!G43</f>
        <v>205908.31</v>
      </c>
      <c r="N9" s="19">
        <f>+'PIVTBL PASTE'!H43</f>
        <v>55007</v>
      </c>
      <c r="O9" s="19">
        <f>+'PIVTBL PASTE'!I43</f>
        <v>177709.31</v>
      </c>
      <c r="P9" s="19">
        <f>+'PIVTBL PASTE'!J43</f>
        <v>3638994.24</v>
      </c>
      <c r="Q9" s="20">
        <f>(N9+O9)/M9*100</f>
        <v>113.01938712429819</v>
      </c>
      <c r="R9" s="19">
        <f>+M9-N9-O9</f>
        <v>-26808</v>
      </c>
      <c r="S9" s="19">
        <f>+M9*2</f>
        <v>411816.62</v>
      </c>
      <c r="T9" s="20">
        <f>+N9/S9*100</f>
        <v>13.357158824721546</v>
      </c>
      <c r="U9" s="19">
        <f>+S9-N9</f>
        <v>356809.62</v>
      </c>
      <c r="V9" s="30">
        <f>+M9-N9-O9</f>
        <v>-26808</v>
      </c>
    </row>
    <row r="10" spans="1:22" x14ac:dyDescent="0.25">
      <c r="A10" s="75"/>
      <c r="B10" s="75"/>
      <c r="C10" s="18" t="s">
        <v>100</v>
      </c>
      <c r="D10" s="27">
        <f>+'PIVTBL PASTE'!B44</f>
        <v>1122</v>
      </c>
      <c r="E10" s="27">
        <f>+'PIVTBL PASTE'!C44</f>
        <v>972</v>
      </c>
      <c r="F10" s="27">
        <f>+'PIVTBL PASTE'!D44</f>
        <v>972</v>
      </c>
      <c r="G10" s="27">
        <f>+'PIVTBL PASTE'!E44</f>
        <v>18292</v>
      </c>
      <c r="H10" s="27">
        <v>104</v>
      </c>
      <c r="I10" s="19">
        <v>57964</v>
      </c>
      <c r="J10" s="19">
        <f>+'PIVTBL PASTE'!F44</f>
        <v>502302.63</v>
      </c>
      <c r="K10" s="19"/>
      <c r="L10" s="19">
        <f>J10-I10-K10</f>
        <v>444338.63</v>
      </c>
      <c r="M10" s="19">
        <f>+'PIVTBL PASTE'!G44</f>
        <v>239553.44999999998</v>
      </c>
      <c r="N10" s="19">
        <f>+'PIVTBL PASTE'!H44</f>
        <v>160882</v>
      </c>
      <c r="O10" s="19">
        <f>+'PIVTBL PASTE'!I44</f>
        <v>185256.44999999998</v>
      </c>
      <c r="P10" s="19">
        <f>+'PIVTBL PASTE'!J44</f>
        <v>395717.63</v>
      </c>
      <c r="Q10" s="20">
        <f>(N10)/M10*100</f>
        <v>67.159124612899546</v>
      </c>
      <c r="R10" s="19">
        <f>+M10-N10</f>
        <v>78671.449999999983</v>
      </c>
      <c r="S10" s="19">
        <f>+L10*20%+M10</f>
        <v>328421.17599999998</v>
      </c>
      <c r="T10" s="20">
        <f t="shared" ref="T10:T12" si="8">+N10/S10*100</f>
        <v>48.98648800892181</v>
      </c>
      <c r="U10" s="19">
        <f>+S10-N10-O10</f>
        <v>-17717.274000000005</v>
      </c>
      <c r="V10" s="30">
        <f t="shared" ref="V10:V12" si="9">+M10-N10-O10</f>
        <v>-106585</v>
      </c>
    </row>
    <row r="11" spans="1:22" x14ac:dyDescent="0.25">
      <c r="A11" s="75"/>
      <c r="B11" s="75"/>
      <c r="C11" s="18" t="s">
        <v>101</v>
      </c>
      <c r="D11" s="27">
        <f>+'PIVTBL PASTE'!B45</f>
        <v>45</v>
      </c>
      <c r="E11" s="27">
        <f>+'PIVTBL PASTE'!C45</f>
        <v>39</v>
      </c>
      <c r="F11" s="27">
        <f>+'PIVTBL PASTE'!D45</f>
        <v>39</v>
      </c>
      <c r="G11" s="27">
        <f>+'PIVTBL PASTE'!E45</f>
        <v>10099</v>
      </c>
      <c r="H11" s="27">
        <v>2</v>
      </c>
      <c r="I11" s="19">
        <v>3639.58</v>
      </c>
      <c r="J11" s="19">
        <f>+'PIVTBL PASTE'!F45</f>
        <v>26955.58</v>
      </c>
      <c r="K11" s="19"/>
      <c r="L11" s="19">
        <f t="shared" si="7"/>
        <v>23316</v>
      </c>
      <c r="M11" s="19">
        <f>+'PIVTBL PASTE'!G45</f>
        <v>119730</v>
      </c>
      <c r="N11" s="19">
        <f>+'PIVTBL PASTE'!H45</f>
        <v>124344</v>
      </c>
      <c r="O11" s="19">
        <f>+'PIVTBL PASTE'!I45</f>
        <v>0</v>
      </c>
      <c r="P11" s="19">
        <f>+'PIVTBL PASTE'!J45</f>
        <v>22341.58</v>
      </c>
      <c r="Q11" s="20">
        <f t="shared" ref="Q11:Q12" si="10">(N11+O11)/M11*100</f>
        <v>103.85367075920821</v>
      </c>
      <c r="R11" s="19">
        <f t="shared" ref="R11:R12" si="11">+M11-N11-O11</f>
        <v>-4614</v>
      </c>
      <c r="S11" s="19">
        <f>+L11*20%+M11</f>
        <v>124393.2</v>
      </c>
      <c r="T11" s="20">
        <f t="shared" si="8"/>
        <v>99.960447998765218</v>
      </c>
      <c r="U11" s="19">
        <f t="shared" ref="U11:U12" si="12">+S11-N11-O11</f>
        <v>49.19999999999709</v>
      </c>
      <c r="V11" s="30">
        <f t="shared" si="9"/>
        <v>-4614</v>
      </c>
    </row>
    <row r="12" spans="1:22" x14ac:dyDescent="0.25">
      <c r="A12" s="75"/>
      <c r="B12" s="75"/>
      <c r="C12" s="18" t="s">
        <v>102</v>
      </c>
      <c r="D12" s="27">
        <f>+'PIVTBL PASTE'!B46</f>
        <v>15</v>
      </c>
      <c r="E12" s="27">
        <f>+'PIVTBL PASTE'!C46</f>
        <v>10</v>
      </c>
      <c r="F12" s="27">
        <f>+'PIVTBL PASTE'!D46</f>
        <v>10</v>
      </c>
      <c r="G12" s="27">
        <f>+'PIVTBL PASTE'!E46</f>
        <v>704</v>
      </c>
      <c r="H12" s="27">
        <v>3</v>
      </c>
      <c r="I12" s="19">
        <v>14089.559999999998</v>
      </c>
      <c r="J12" s="19">
        <f>+'PIVTBL PASTE'!F46</f>
        <v>11453.63</v>
      </c>
      <c r="K12" s="19"/>
      <c r="L12" s="19">
        <f t="shared" si="7"/>
        <v>-2635.9299999999985</v>
      </c>
      <c r="M12" s="19">
        <f>+'PIVTBL PASTE'!G46</f>
        <v>17151</v>
      </c>
      <c r="N12" s="19">
        <f>+'PIVTBL PASTE'!H46</f>
        <v>22304</v>
      </c>
      <c r="O12" s="19">
        <f>+'PIVTBL PASTE'!I46</f>
        <v>0</v>
      </c>
      <c r="P12" s="19">
        <f>+'PIVTBL PASTE'!J46</f>
        <v>6300.63</v>
      </c>
      <c r="Q12" s="20">
        <f t="shared" si="10"/>
        <v>130.04489534137952</v>
      </c>
      <c r="R12" s="19">
        <f t="shared" si="11"/>
        <v>-5153</v>
      </c>
      <c r="S12" s="19">
        <f>+L12*20%+M12</f>
        <v>16623.813999999998</v>
      </c>
      <c r="T12" s="20">
        <f t="shared" si="8"/>
        <v>134.16896988861885</v>
      </c>
      <c r="U12" s="19">
        <f t="shared" si="12"/>
        <v>-5680.1860000000015</v>
      </c>
      <c r="V12" s="30">
        <f t="shared" si="9"/>
        <v>-5153</v>
      </c>
    </row>
    <row r="13" spans="1:22" s="16" customFormat="1" x14ac:dyDescent="0.25">
      <c r="A13" s="76" t="s">
        <v>103</v>
      </c>
      <c r="B13" s="76"/>
      <c r="C13" s="21"/>
      <c r="D13" s="26">
        <f t="shared" ref="D13:P13" si="13">SUM(D9:D12)</f>
        <v>2167</v>
      </c>
      <c r="E13" s="21">
        <f t="shared" si="13"/>
        <v>1847</v>
      </c>
      <c r="F13" s="21">
        <f t="shared" si="13"/>
        <v>1847</v>
      </c>
      <c r="G13" s="21">
        <f t="shared" si="13"/>
        <v>45535</v>
      </c>
      <c r="H13" s="31">
        <f t="shared" si="13"/>
        <v>109</v>
      </c>
      <c r="I13" s="22">
        <f t="shared" si="13"/>
        <v>75693.14</v>
      </c>
      <c r="J13" s="22">
        <f t="shared" si="13"/>
        <v>4206514.08</v>
      </c>
      <c r="K13" s="22">
        <f t="shared" si="13"/>
        <v>0</v>
      </c>
      <c r="L13" s="22">
        <f t="shared" si="13"/>
        <v>4130820.94</v>
      </c>
      <c r="M13" s="22">
        <f t="shared" si="13"/>
        <v>582342.76</v>
      </c>
      <c r="N13" s="22">
        <f t="shared" si="13"/>
        <v>362537</v>
      </c>
      <c r="O13" s="22">
        <f t="shared" si="13"/>
        <v>362965.76000000001</v>
      </c>
      <c r="P13" s="22">
        <f t="shared" si="13"/>
        <v>4063354.08</v>
      </c>
      <c r="Q13" s="23">
        <f>N13/M13*100</f>
        <v>62.254916674846271</v>
      </c>
      <c r="R13" s="65">
        <f>+M13-N13-O13</f>
        <v>-143160</v>
      </c>
      <c r="S13" s="22">
        <f>SUM(S9:S12)</f>
        <v>881254.80999999994</v>
      </c>
      <c r="T13" s="23">
        <f>+N13/S13*100</f>
        <v>41.138725813025637</v>
      </c>
      <c r="U13" s="33">
        <f>SUM(U9:U12)</f>
        <v>333461.36000000004</v>
      </c>
    </row>
    <row r="14" spans="1:22" ht="22.5" x14ac:dyDescent="0.25">
      <c r="A14" s="75" t="s">
        <v>93</v>
      </c>
      <c r="B14" s="75" t="s">
        <v>94</v>
      </c>
      <c r="C14" s="17" t="s">
        <v>2</v>
      </c>
      <c r="D14" s="17" t="s">
        <v>118</v>
      </c>
      <c r="E14" s="17" t="s">
        <v>4</v>
      </c>
      <c r="F14" s="17" t="s">
        <v>5</v>
      </c>
      <c r="G14" s="17" t="s">
        <v>6</v>
      </c>
      <c r="H14" s="17" t="s">
        <v>125</v>
      </c>
      <c r="I14" s="17" t="s">
        <v>127</v>
      </c>
      <c r="J14" s="17" t="s">
        <v>7</v>
      </c>
      <c r="K14" s="17" t="s">
        <v>135</v>
      </c>
      <c r="L14" s="17" t="s">
        <v>137</v>
      </c>
      <c r="M14" s="17" t="s">
        <v>8</v>
      </c>
      <c r="N14" s="17" t="s">
        <v>126</v>
      </c>
      <c r="O14" s="17" t="s">
        <v>10</v>
      </c>
      <c r="P14" s="17" t="s">
        <v>11</v>
      </c>
      <c r="Q14" s="17" t="s">
        <v>119</v>
      </c>
      <c r="R14" s="64" t="s">
        <v>140</v>
      </c>
      <c r="S14" s="17" t="s">
        <v>105</v>
      </c>
      <c r="T14" s="17" t="s">
        <v>106</v>
      </c>
      <c r="U14" s="32" t="s">
        <v>128</v>
      </c>
    </row>
    <row r="15" spans="1:22" x14ac:dyDescent="0.25">
      <c r="A15" s="75"/>
      <c r="B15" s="75"/>
      <c r="C15" s="18" t="s">
        <v>16</v>
      </c>
      <c r="D15" s="27">
        <f>+'PIVTBL PASTE'!B58</f>
        <v>1046</v>
      </c>
      <c r="E15" s="27">
        <f>+'PIVTBL PASTE'!C58</f>
        <v>994</v>
      </c>
      <c r="F15" s="27">
        <f>+'PIVTBL PASTE'!D58</f>
        <v>994</v>
      </c>
      <c r="G15" s="27">
        <f>+'PIVTBL PASTE'!E58</f>
        <v>19322</v>
      </c>
      <c r="H15" s="27"/>
      <c r="I15" s="27"/>
      <c r="J15" s="19">
        <f>+'PIVTBL PASTE'!F58</f>
        <v>341445.1</v>
      </c>
      <c r="K15" s="19"/>
      <c r="L15" s="19">
        <f t="shared" ref="L15:L18" si="14">J15-I15-K15</f>
        <v>341445.1</v>
      </c>
      <c r="M15" s="19">
        <f>+'PIVTBL PASTE'!G58</f>
        <v>205735.05</v>
      </c>
      <c r="N15" s="19">
        <f>+'PIVTBL PASTE'!H58</f>
        <v>16321</v>
      </c>
      <c r="O15" s="19">
        <f>+'PIVTBL PASTE'!I58</f>
        <v>202669.05</v>
      </c>
      <c r="P15" s="19">
        <f>+'PIVTBL PASTE'!J58</f>
        <v>328190.09999999998</v>
      </c>
      <c r="Q15" s="20">
        <f>(N15+O15)/M15*100</f>
        <v>106.4427524624511</v>
      </c>
      <c r="R15" s="19">
        <f>+M15-N15-O15</f>
        <v>-13255</v>
      </c>
      <c r="S15" s="19">
        <f>+M15*2</f>
        <v>411470.1</v>
      </c>
      <c r="T15" s="20">
        <f>+N15/S15*100</f>
        <v>3.9665093526844357</v>
      </c>
      <c r="U15" s="19">
        <f>+S15-N15</f>
        <v>395149.1</v>
      </c>
      <c r="V15" s="30">
        <f>+M15-N15-O15</f>
        <v>-13255</v>
      </c>
    </row>
    <row r="16" spans="1:22" x14ac:dyDescent="0.25">
      <c r="A16" s="75"/>
      <c r="B16" s="75"/>
      <c r="C16" s="18" t="s">
        <v>100</v>
      </c>
      <c r="D16" s="27">
        <f>+'PIVTBL PASTE'!B59</f>
        <v>869</v>
      </c>
      <c r="E16" s="27">
        <f>+'PIVTBL PASTE'!C59</f>
        <v>723</v>
      </c>
      <c r="F16" s="27">
        <f>+'PIVTBL PASTE'!D59</f>
        <v>721</v>
      </c>
      <c r="G16" s="27">
        <f>+'PIVTBL PASTE'!E59</f>
        <v>15868</v>
      </c>
      <c r="H16" s="27">
        <v>107</v>
      </c>
      <c r="I16" s="19">
        <v>164026</v>
      </c>
      <c r="J16" s="19">
        <f>+'PIVTBL PASTE'!F59</f>
        <v>395515.36000000004</v>
      </c>
      <c r="K16" s="19"/>
      <c r="L16" s="19">
        <f t="shared" si="14"/>
        <v>231489.36000000004</v>
      </c>
      <c r="M16" s="19">
        <f>+'PIVTBL PASTE'!G59</f>
        <v>182053.78999999998</v>
      </c>
      <c r="N16" s="19">
        <f>+'PIVTBL PASTE'!H59</f>
        <v>84513</v>
      </c>
      <c r="O16" s="19">
        <f>+'PIVTBL PASTE'!I59</f>
        <v>155455.78999999998</v>
      </c>
      <c r="P16" s="19">
        <f>+'PIVTBL PASTE'!J59</f>
        <v>337600.36000000004</v>
      </c>
      <c r="Q16" s="20">
        <f>(N16)/M16*100</f>
        <v>46.421994290808236</v>
      </c>
      <c r="R16" s="19">
        <f>+M16-N16</f>
        <v>97540.789999999979</v>
      </c>
      <c r="S16" s="19">
        <f>+L16*20%+M16</f>
        <v>228351.66199999998</v>
      </c>
      <c r="T16" s="20">
        <f t="shared" ref="T16:T18" si="15">+N16/S16*100</f>
        <v>37.010021849545375</v>
      </c>
      <c r="U16" s="19">
        <f>+S16-N16-O16</f>
        <v>-11617.127999999997</v>
      </c>
      <c r="V16" s="30">
        <f t="shared" ref="V16:V18" si="16">+M16-N16-O16</f>
        <v>-57915</v>
      </c>
    </row>
    <row r="17" spans="1:22" x14ac:dyDescent="0.25">
      <c r="A17" s="75"/>
      <c r="B17" s="75"/>
      <c r="C17" s="18" t="s">
        <v>101</v>
      </c>
      <c r="D17" s="27">
        <f>+'PIVTBL PASTE'!B60</f>
        <v>37</v>
      </c>
      <c r="E17" s="27">
        <f>+'PIVTBL PASTE'!C60</f>
        <v>29</v>
      </c>
      <c r="F17" s="27">
        <f>+'PIVTBL PASTE'!D60</f>
        <v>29</v>
      </c>
      <c r="G17" s="27">
        <f>+'PIVTBL PASTE'!E60</f>
        <v>8473</v>
      </c>
      <c r="H17" s="27">
        <v>2</v>
      </c>
      <c r="I17" s="19">
        <v>5417.6900000000005</v>
      </c>
      <c r="J17" s="19">
        <f>+'PIVTBL PASTE'!F60</f>
        <v>18726.18</v>
      </c>
      <c r="K17" s="19"/>
      <c r="L17" s="19">
        <f>J17-I17-K17</f>
        <v>13308.49</v>
      </c>
      <c r="M17" s="19">
        <f>+'PIVTBL PASTE'!G60</f>
        <v>96497</v>
      </c>
      <c r="N17" s="19">
        <f>+'PIVTBL PASTE'!H60</f>
        <v>99602</v>
      </c>
      <c r="O17" s="19">
        <f>+'PIVTBL PASTE'!I60</f>
        <v>0</v>
      </c>
      <c r="P17" s="19">
        <f>+'PIVTBL PASTE'!J60</f>
        <v>15621.18</v>
      </c>
      <c r="Q17" s="20">
        <f t="shared" ref="Q17:Q18" si="17">(N17+O17)/M17*100</f>
        <v>103.21771661295169</v>
      </c>
      <c r="R17" s="19">
        <f t="shared" ref="R17:R18" si="18">+M17-N17-O17</f>
        <v>-3105</v>
      </c>
      <c r="S17" s="19">
        <f>+L17*20%+M17</f>
        <v>99158.698000000004</v>
      </c>
      <c r="T17" s="20">
        <f t="shared" si="15"/>
        <v>100.44706315123257</v>
      </c>
      <c r="U17" s="19">
        <f t="shared" ref="U17:U18" si="19">+S17-N17-O17</f>
        <v>-443.30199999999604</v>
      </c>
      <c r="V17" s="30">
        <f t="shared" si="16"/>
        <v>-3105</v>
      </c>
    </row>
    <row r="18" spans="1:22" x14ac:dyDescent="0.25">
      <c r="A18" s="75"/>
      <c r="B18" s="75"/>
      <c r="C18" s="18" t="s">
        <v>102</v>
      </c>
      <c r="D18" s="27">
        <f>+'PIVTBL PASTE'!B61</f>
        <v>23</v>
      </c>
      <c r="E18" s="27">
        <f>+'PIVTBL PASTE'!C61</f>
        <v>21</v>
      </c>
      <c r="F18" s="27">
        <f>+'PIVTBL PASTE'!D61</f>
        <v>21</v>
      </c>
      <c r="G18" s="27">
        <f>+'PIVTBL PASTE'!E61</f>
        <v>1841</v>
      </c>
      <c r="H18" s="27"/>
      <c r="I18" s="27"/>
      <c r="J18" s="19">
        <f>+'PIVTBL PASTE'!F61</f>
        <v>14914.669999999998</v>
      </c>
      <c r="K18" s="19"/>
      <c r="L18" s="19">
        <f t="shared" si="14"/>
        <v>14914.669999999998</v>
      </c>
      <c r="M18" s="19">
        <f>+'PIVTBL PASTE'!G61</f>
        <v>33405</v>
      </c>
      <c r="N18" s="19">
        <f>+'PIVTBL PASTE'!H61</f>
        <v>40349</v>
      </c>
      <c r="O18" s="19">
        <f>+'PIVTBL PASTE'!I61</f>
        <v>0</v>
      </c>
      <c r="P18" s="19">
        <f>+'PIVTBL PASTE'!J61</f>
        <v>7970.67</v>
      </c>
      <c r="Q18" s="20">
        <f t="shared" si="17"/>
        <v>120.78730728932794</v>
      </c>
      <c r="R18" s="19">
        <f t="shared" si="18"/>
        <v>-6944</v>
      </c>
      <c r="S18" s="19">
        <f>+L18*20%+M18</f>
        <v>36387.934000000001</v>
      </c>
      <c r="T18" s="20">
        <f t="shared" si="15"/>
        <v>110.88565786669832</v>
      </c>
      <c r="U18" s="19">
        <f t="shared" si="19"/>
        <v>-3961.0659999999989</v>
      </c>
      <c r="V18" s="30">
        <f t="shared" si="16"/>
        <v>-6944</v>
      </c>
    </row>
    <row r="19" spans="1:22" s="15" customFormat="1" x14ac:dyDescent="0.25">
      <c r="A19" s="76" t="s">
        <v>103</v>
      </c>
      <c r="B19" s="76"/>
      <c r="C19" s="21"/>
      <c r="D19" s="26">
        <f t="shared" ref="D19:P19" si="20">SUM(D15:D18)</f>
        <v>1975</v>
      </c>
      <c r="E19" s="21">
        <f t="shared" si="20"/>
        <v>1767</v>
      </c>
      <c r="F19" s="21">
        <f t="shared" si="20"/>
        <v>1765</v>
      </c>
      <c r="G19" s="21">
        <f t="shared" si="20"/>
        <v>45504</v>
      </c>
      <c r="H19" s="31">
        <f t="shared" si="20"/>
        <v>109</v>
      </c>
      <c r="I19" s="22">
        <f t="shared" si="20"/>
        <v>169443.69</v>
      </c>
      <c r="J19" s="22">
        <f t="shared" si="20"/>
        <v>770601.31</v>
      </c>
      <c r="K19" s="22">
        <f t="shared" si="20"/>
        <v>0</v>
      </c>
      <c r="L19" s="22">
        <f t="shared" si="20"/>
        <v>601157.62</v>
      </c>
      <c r="M19" s="22">
        <f t="shared" si="20"/>
        <v>517690.83999999997</v>
      </c>
      <c r="N19" s="22">
        <f t="shared" si="20"/>
        <v>240785</v>
      </c>
      <c r="O19" s="22">
        <f t="shared" si="20"/>
        <v>358124.83999999997</v>
      </c>
      <c r="P19" s="22">
        <f t="shared" si="20"/>
        <v>689382.31</v>
      </c>
      <c r="Q19" s="23">
        <f>N19/M19*100</f>
        <v>46.511350287750894</v>
      </c>
      <c r="R19" s="65">
        <f>+M19-N19-O19</f>
        <v>-81219</v>
      </c>
      <c r="S19" s="22">
        <f>SUM(S15:S18)</f>
        <v>775368.39399999997</v>
      </c>
      <c r="T19" s="23">
        <f>+N19/S19*100</f>
        <v>31.054270700644526</v>
      </c>
      <c r="U19" s="33">
        <f>SUM(U15:U18)</f>
        <v>379127.60399999993</v>
      </c>
    </row>
    <row r="20" spans="1:22" ht="22.5" x14ac:dyDescent="0.25">
      <c r="A20" s="75" t="s">
        <v>95</v>
      </c>
      <c r="B20" s="75" t="s">
        <v>96</v>
      </c>
      <c r="C20" s="17" t="s">
        <v>2</v>
      </c>
      <c r="D20" s="17" t="s">
        <v>118</v>
      </c>
      <c r="E20" s="17" t="s">
        <v>4</v>
      </c>
      <c r="F20" s="17" t="s">
        <v>5</v>
      </c>
      <c r="G20" s="17" t="s">
        <v>6</v>
      </c>
      <c r="H20" s="17" t="s">
        <v>125</v>
      </c>
      <c r="I20" s="17" t="s">
        <v>127</v>
      </c>
      <c r="J20" s="17" t="s">
        <v>7</v>
      </c>
      <c r="K20" s="17" t="s">
        <v>135</v>
      </c>
      <c r="L20" s="17" t="s">
        <v>137</v>
      </c>
      <c r="M20" s="17" t="s">
        <v>8</v>
      </c>
      <c r="N20" s="17" t="s">
        <v>126</v>
      </c>
      <c r="O20" s="17" t="s">
        <v>10</v>
      </c>
      <c r="P20" s="17" t="s">
        <v>11</v>
      </c>
      <c r="Q20" s="17" t="s">
        <v>119</v>
      </c>
      <c r="R20" s="64" t="s">
        <v>140</v>
      </c>
      <c r="S20" s="17" t="s">
        <v>105</v>
      </c>
      <c r="T20" s="17" t="s">
        <v>106</v>
      </c>
      <c r="U20" s="32" t="s">
        <v>128</v>
      </c>
    </row>
    <row r="21" spans="1:22" x14ac:dyDescent="0.25">
      <c r="A21" s="75"/>
      <c r="B21" s="75"/>
      <c r="C21" s="18" t="s">
        <v>16</v>
      </c>
      <c r="D21" s="27">
        <f>+'PIVTBL PASTE'!B80</f>
        <v>1118</v>
      </c>
      <c r="E21" s="27">
        <f>+'PIVTBL PASTE'!C80</f>
        <v>935</v>
      </c>
      <c r="F21" s="27">
        <f>+'PIVTBL PASTE'!D80</f>
        <v>935</v>
      </c>
      <c r="G21" s="27">
        <f>+'PIVTBL PASTE'!E80</f>
        <v>17967</v>
      </c>
      <c r="H21" s="27"/>
      <c r="I21" s="27"/>
      <c r="J21" s="19">
        <f>+'PIVTBL PASTE'!F80</f>
        <v>2772759.45</v>
      </c>
      <c r="K21" s="19"/>
      <c r="L21" s="19">
        <f t="shared" ref="L21:L24" si="21">J21-I21-K21</f>
        <v>2772759.45</v>
      </c>
      <c r="M21" s="19">
        <f>+'PIVTBL PASTE'!G80</f>
        <v>208022.56000000003</v>
      </c>
      <c r="N21" s="19">
        <f>+'PIVTBL PASTE'!H80</f>
        <v>75297</v>
      </c>
      <c r="O21" s="19">
        <f>+'PIVTBL PASTE'!I80</f>
        <v>186977.88</v>
      </c>
      <c r="P21" s="19">
        <f>+'PIVTBL PASTE'!J80</f>
        <v>2718507.13</v>
      </c>
      <c r="Q21" s="20">
        <f>(N21+O21)/M21*100</f>
        <v>126.08001747502769</v>
      </c>
      <c r="R21" s="19">
        <f>+M21-N21-O21</f>
        <v>-54252.319999999978</v>
      </c>
      <c r="S21" s="19">
        <f>+M21*2</f>
        <v>416045.12000000005</v>
      </c>
      <c r="T21" s="20">
        <f>+N21/S21*100</f>
        <v>18.098277417603164</v>
      </c>
      <c r="U21" s="19">
        <f>+S21-N21</f>
        <v>340748.12000000005</v>
      </c>
      <c r="V21" s="30">
        <f>+M21-N21-O21</f>
        <v>-54252.319999999978</v>
      </c>
    </row>
    <row r="22" spans="1:22" x14ac:dyDescent="0.25">
      <c r="A22" s="75"/>
      <c r="B22" s="75"/>
      <c r="C22" s="18" t="s">
        <v>100</v>
      </c>
      <c r="D22" s="27">
        <f>+'PIVTBL PASTE'!B81</f>
        <v>1124</v>
      </c>
      <c r="E22" s="27">
        <f>+'PIVTBL PASTE'!C81</f>
        <v>1014</v>
      </c>
      <c r="F22" s="27">
        <f>+'PIVTBL PASTE'!D81</f>
        <v>1014</v>
      </c>
      <c r="G22" s="27">
        <f>+'PIVTBL PASTE'!E81</f>
        <v>20122</v>
      </c>
      <c r="H22" s="27">
        <v>67</v>
      </c>
      <c r="I22" s="19">
        <v>63109</v>
      </c>
      <c r="J22" s="19">
        <f>+'PIVTBL PASTE'!F81</f>
        <v>430980.93</v>
      </c>
      <c r="K22" s="19">
        <v>133</v>
      </c>
      <c r="L22" s="19">
        <f t="shared" si="21"/>
        <v>367738.93</v>
      </c>
      <c r="M22" s="19">
        <f>+'PIVTBL PASTE'!G81</f>
        <v>257333.25</v>
      </c>
      <c r="N22" s="19">
        <f>+'PIVTBL PASTE'!H81</f>
        <v>168066</v>
      </c>
      <c r="O22" s="19">
        <f>+'PIVTBL PASTE'!I81</f>
        <v>202199.25</v>
      </c>
      <c r="P22" s="19">
        <f>+'PIVTBL PASTE'!J81</f>
        <v>318048.93</v>
      </c>
      <c r="Q22" s="20">
        <f>(N22)/M22*100</f>
        <v>65.310642911477629</v>
      </c>
      <c r="R22" s="19">
        <f>+M22-N22</f>
        <v>89267.25</v>
      </c>
      <c r="S22" s="19">
        <f>+L22*20%+M22</f>
        <v>330881.03600000002</v>
      </c>
      <c r="T22" s="20">
        <f t="shared" ref="T22:T24" si="22">+N22/S22*100</f>
        <v>50.79348216257398</v>
      </c>
      <c r="U22" s="19">
        <f>+S22-N22-O22</f>
        <v>-39384.213999999978</v>
      </c>
      <c r="V22" s="30">
        <f t="shared" ref="V22:V24" si="23">+M22-N22-O22</f>
        <v>-112932</v>
      </c>
    </row>
    <row r="23" spans="1:22" x14ac:dyDescent="0.25">
      <c r="A23" s="75"/>
      <c r="B23" s="75"/>
      <c r="C23" s="18" t="s">
        <v>101</v>
      </c>
      <c r="D23" s="27">
        <f>+'PIVTBL PASTE'!B82</f>
        <v>88</v>
      </c>
      <c r="E23" s="27">
        <f>+'PIVTBL PASTE'!C82</f>
        <v>75</v>
      </c>
      <c r="F23" s="27">
        <f>+'PIVTBL PASTE'!D82</f>
        <v>75</v>
      </c>
      <c r="G23" s="27">
        <f>+'PIVTBL PASTE'!E82</f>
        <v>7190</v>
      </c>
      <c r="H23" s="27">
        <v>4</v>
      </c>
      <c r="I23" s="19">
        <v>11676.28</v>
      </c>
      <c r="J23" s="19">
        <f>+'PIVTBL PASTE'!F82</f>
        <v>61715.79</v>
      </c>
      <c r="K23" s="19">
        <v>16000</v>
      </c>
      <c r="L23" s="19">
        <f t="shared" si="21"/>
        <v>34039.51</v>
      </c>
      <c r="M23" s="19">
        <f>+'PIVTBL PASTE'!G82</f>
        <v>99464.4</v>
      </c>
      <c r="N23" s="19">
        <f>+'PIVTBL PASTE'!H82</f>
        <v>102435</v>
      </c>
      <c r="O23" s="19">
        <f>+'PIVTBL PASTE'!I82</f>
        <v>600.4</v>
      </c>
      <c r="P23" s="19">
        <f>+'PIVTBL PASTE'!J82</f>
        <v>58144.79</v>
      </c>
      <c r="Q23" s="20">
        <f t="shared" ref="Q23:Q24" si="24">(N23+O23)/M23*100</f>
        <v>103.5902292679592</v>
      </c>
      <c r="R23" s="19">
        <f t="shared" ref="R23:R24" si="25">+M23-N23-O23</f>
        <v>-3571.0000000000059</v>
      </c>
      <c r="S23" s="19">
        <f>+L23*20%+M23</f>
        <v>106272.302</v>
      </c>
      <c r="T23" s="20">
        <f t="shared" si="22"/>
        <v>96.389179562516674</v>
      </c>
      <c r="U23" s="19">
        <f t="shared" ref="U23:U24" si="26">+S23-N23-O23</f>
        <v>3236.901999999996</v>
      </c>
      <c r="V23" s="30">
        <f t="shared" si="23"/>
        <v>-3571.0000000000059</v>
      </c>
    </row>
    <row r="24" spans="1:22" x14ac:dyDescent="0.25">
      <c r="A24" s="75"/>
      <c r="B24" s="75"/>
      <c r="C24" s="18" t="s">
        <v>102</v>
      </c>
      <c r="D24" s="27">
        <f>+'PIVTBL PASTE'!B83</f>
        <v>18</v>
      </c>
      <c r="E24" s="27">
        <f>+'PIVTBL PASTE'!C83</f>
        <v>12</v>
      </c>
      <c r="F24" s="27">
        <f>+'PIVTBL PASTE'!D83</f>
        <v>12</v>
      </c>
      <c r="G24" s="27">
        <f>+'PIVTBL PASTE'!E83</f>
        <v>3102</v>
      </c>
      <c r="H24" s="27">
        <v>1</v>
      </c>
      <c r="I24" s="19">
        <v>7497.37</v>
      </c>
      <c r="J24" s="19">
        <f>+'PIVTBL PASTE'!F83</f>
        <v>17493.38</v>
      </c>
      <c r="K24" s="19">
        <v>17818</v>
      </c>
      <c r="L24" s="19">
        <f t="shared" si="21"/>
        <v>-7821.989999999998</v>
      </c>
      <c r="M24" s="19">
        <f>+'PIVTBL PASTE'!G83</f>
        <v>48044</v>
      </c>
      <c r="N24" s="19">
        <f>+'PIVTBL PASTE'!H83</f>
        <v>48044</v>
      </c>
      <c r="O24" s="19">
        <f>+'PIVTBL PASTE'!I83</f>
        <v>0</v>
      </c>
      <c r="P24" s="19">
        <f>+'PIVTBL PASTE'!J83</f>
        <v>17493.38</v>
      </c>
      <c r="Q24" s="20">
        <f t="shared" si="24"/>
        <v>100</v>
      </c>
      <c r="R24" s="19">
        <f t="shared" si="25"/>
        <v>0</v>
      </c>
      <c r="S24" s="19">
        <f>+L24*20%+M24</f>
        <v>46479.601999999999</v>
      </c>
      <c r="T24" s="20">
        <f t="shared" si="22"/>
        <v>103.36577322671567</v>
      </c>
      <c r="U24" s="19">
        <f t="shared" si="26"/>
        <v>-1564.398000000001</v>
      </c>
      <c r="V24" s="30">
        <f t="shared" si="23"/>
        <v>0</v>
      </c>
    </row>
    <row r="25" spans="1:22" s="15" customFormat="1" x14ac:dyDescent="0.25">
      <c r="A25" s="76" t="s">
        <v>103</v>
      </c>
      <c r="B25" s="76"/>
      <c r="C25" s="21"/>
      <c r="D25" s="26">
        <f t="shared" ref="D25:P25" si="27">SUM(D21:D24)</f>
        <v>2348</v>
      </c>
      <c r="E25" s="21">
        <f t="shared" si="27"/>
        <v>2036</v>
      </c>
      <c r="F25" s="21">
        <f t="shared" si="27"/>
        <v>2036</v>
      </c>
      <c r="G25" s="21">
        <f t="shared" si="27"/>
        <v>48381</v>
      </c>
      <c r="H25" s="31">
        <f t="shared" si="27"/>
        <v>72</v>
      </c>
      <c r="I25" s="22">
        <f t="shared" si="27"/>
        <v>82282.649999999994</v>
      </c>
      <c r="J25" s="22">
        <f t="shared" si="27"/>
        <v>3282949.5500000003</v>
      </c>
      <c r="K25" s="22">
        <f t="shared" si="27"/>
        <v>33951</v>
      </c>
      <c r="L25" s="22">
        <f t="shared" si="27"/>
        <v>3166715.9</v>
      </c>
      <c r="M25" s="22">
        <f t="shared" si="27"/>
        <v>612864.21000000008</v>
      </c>
      <c r="N25" s="22">
        <f t="shared" si="27"/>
        <v>393842</v>
      </c>
      <c r="O25" s="22">
        <f t="shared" si="27"/>
        <v>389777.53</v>
      </c>
      <c r="P25" s="22">
        <f t="shared" si="27"/>
        <v>3112194.23</v>
      </c>
      <c r="Q25" s="23">
        <f>N25/M25*100</f>
        <v>64.262522362009022</v>
      </c>
      <c r="R25" s="65">
        <f>+M25-N25-O25</f>
        <v>-170755.31999999995</v>
      </c>
      <c r="S25" s="22">
        <f>SUM(S21:S24)</f>
        <v>899678.06</v>
      </c>
      <c r="T25" s="23">
        <f>+N25/S25*100</f>
        <v>43.77588134137671</v>
      </c>
      <c r="U25" s="33">
        <f>SUM(U21:U24)</f>
        <v>303036.41000000009</v>
      </c>
    </row>
    <row r="32" spans="1:22" x14ac:dyDescent="0.25">
      <c r="A32" s="25" t="s">
        <v>132</v>
      </c>
      <c r="D32">
        <f>+D7+D13+D19+D25</f>
        <v>8162</v>
      </c>
      <c r="E32">
        <f t="shared" ref="E32:U32" si="28">+E7+E13+E19+E25</f>
        <v>7140</v>
      </c>
      <c r="F32">
        <f t="shared" si="28"/>
        <v>7138</v>
      </c>
      <c r="G32">
        <f t="shared" si="28"/>
        <v>169962</v>
      </c>
      <c r="H32">
        <f t="shared" si="28"/>
        <v>375</v>
      </c>
      <c r="I32">
        <f t="shared" si="28"/>
        <v>452394.12</v>
      </c>
      <c r="J32">
        <f t="shared" si="28"/>
        <v>10110373.65</v>
      </c>
      <c r="K32">
        <f t="shared" si="28"/>
        <v>37226</v>
      </c>
      <c r="L32">
        <f t="shared" si="28"/>
        <v>9620753.5299999993</v>
      </c>
      <c r="M32">
        <f t="shared" si="28"/>
        <v>2087437.7999999998</v>
      </c>
      <c r="N32" s="30">
        <f>+N7+N13+N19+N25</f>
        <v>1219432</v>
      </c>
      <c r="O32">
        <f t="shared" si="28"/>
        <v>1378123.12</v>
      </c>
      <c r="P32">
        <f t="shared" si="28"/>
        <v>9600256.3300000001</v>
      </c>
      <c r="Q32">
        <f t="shared" si="28"/>
        <v>232.37305320414544</v>
      </c>
      <c r="S32">
        <f t="shared" si="28"/>
        <v>3130432.9159999997</v>
      </c>
      <c r="T32">
        <f t="shared" si="28"/>
        <v>154.68264659183828</v>
      </c>
      <c r="U32">
        <f t="shared" si="28"/>
        <v>1217996.956</v>
      </c>
    </row>
  </sheetData>
  <mergeCells count="14">
    <mergeCell ref="A8:A12"/>
    <mergeCell ref="B8:B12"/>
    <mergeCell ref="A25:B25"/>
    <mergeCell ref="A13:B13"/>
    <mergeCell ref="A14:A18"/>
    <mergeCell ref="B14:B18"/>
    <mergeCell ref="A19:B19"/>
    <mergeCell ref="A20:A24"/>
    <mergeCell ref="B20:B24"/>
    <mergeCell ref="A3:A6"/>
    <mergeCell ref="B3:B6"/>
    <mergeCell ref="A7:B7"/>
    <mergeCell ref="A1:S1"/>
    <mergeCell ref="T1:U1"/>
  </mergeCells>
  <printOptions horizontalCentered="1"/>
  <pageMargins left="0" right="0" top="0.5" bottom="0.5" header="0" footer="0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workbookViewId="0">
      <selection activeCell="H19" sqref="H19"/>
    </sheetView>
  </sheetViews>
  <sheetFormatPr defaultRowHeight="15" x14ac:dyDescent="0.25"/>
  <cols>
    <col min="1" max="1" width="14.42578125" bestFit="1" customWidth="1"/>
    <col min="2" max="2" width="10" bestFit="1" customWidth="1"/>
    <col min="3" max="4" width="9" bestFit="1" customWidth="1"/>
    <col min="5" max="5" width="8" bestFit="1" customWidth="1"/>
    <col min="6" max="6" width="10" bestFit="1" customWidth="1"/>
  </cols>
  <sheetData>
    <row r="1" spans="1:6" x14ac:dyDescent="0.25">
      <c r="A1" s="44" t="s">
        <v>35</v>
      </c>
      <c r="B1" s="54" t="s">
        <v>7</v>
      </c>
      <c r="C1" s="54" t="s">
        <v>129</v>
      </c>
      <c r="D1" s="54" t="s">
        <v>126</v>
      </c>
      <c r="E1" s="54" t="s">
        <v>10</v>
      </c>
      <c r="F1" s="55" t="s">
        <v>11</v>
      </c>
    </row>
    <row r="2" spans="1:6" x14ac:dyDescent="0.25">
      <c r="A2" s="37" t="s">
        <v>38</v>
      </c>
      <c r="B2" s="36">
        <f>+BADANAVALU!J49</f>
        <v>32641259.809999999</v>
      </c>
      <c r="C2" s="36">
        <f>+BADANAVALU!M49</f>
        <v>4119329.3899999997</v>
      </c>
      <c r="D2" s="36">
        <f>+BADANAVALU!N49</f>
        <v>2519131</v>
      </c>
      <c r="E2" s="36">
        <f>+BADANAVALU!O49</f>
        <v>2447704.39</v>
      </c>
      <c r="F2" s="38">
        <f>+BADANAVALU!P49</f>
        <v>31793753.809999999</v>
      </c>
    </row>
    <row r="3" spans="1:6" x14ac:dyDescent="0.25">
      <c r="A3" s="37" t="s">
        <v>53</v>
      </c>
      <c r="B3" s="36">
        <f>+THAGADURU!J43</f>
        <v>31777817.32</v>
      </c>
      <c r="C3" s="36">
        <f>+THAGADURU!M43</f>
        <v>3778962.03</v>
      </c>
      <c r="D3" s="36">
        <f>+THAGADURU!N43</f>
        <v>2010924</v>
      </c>
      <c r="E3" s="36">
        <f>+THAGADURU!O43</f>
        <v>2215129.0299999998</v>
      </c>
      <c r="F3" s="38">
        <f>+THAGADURU!P43</f>
        <v>31330726.32</v>
      </c>
    </row>
    <row r="4" spans="1:6" x14ac:dyDescent="0.25">
      <c r="A4" s="37" t="s">
        <v>65</v>
      </c>
      <c r="B4" s="36">
        <f>+HULLAHALLI!J50</f>
        <v>43008898.670000002</v>
      </c>
      <c r="C4" s="36">
        <f>+HULLAHALLI!M50</f>
        <v>4463359.8800000008</v>
      </c>
      <c r="D4" s="36">
        <f>+HULLAHALLI!N50</f>
        <v>3040006</v>
      </c>
      <c r="E4" s="36">
        <f>+HULLAHALLI!O50</f>
        <v>2246825.5499999998</v>
      </c>
      <c r="F4" s="38">
        <f>+HULLAHALLI!P50</f>
        <v>42185427</v>
      </c>
    </row>
    <row r="5" spans="1:6" x14ac:dyDescent="0.25">
      <c r="A5" s="37" t="s">
        <v>78</v>
      </c>
      <c r="B5" s="36">
        <f>+HURA!J37</f>
        <v>37985115.119999997</v>
      </c>
      <c r="C5" s="36">
        <f>+HURA!M37</f>
        <v>2845688.62</v>
      </c>
      <c r="D5" s="36">
        <f>+HURA!N37</f>
        <v>1706749</v>
      </c>
      <c r="E5" s="36">
        <f>+HURA!O37</f>
        <v>1504712.6199999999</v>
      </c>
      <c r="F5" s="38">
        <f>+HURA!P37</f>
        <v>37619342.119999997</v>
      </c>
    </row>
    <row r="6" spans="1:6" x14ac:dyDescent="0.25">
      <c r="A6" s="37" t="s">
        <v>130</v>
      </c>
      <c r="B6" s="36">
        <f>+CHANDRAVADI!J32</f>
        <v>10110373.65</v>
      </c>
      <c r="C6" s="36">
        <f>+CHANDRAVADI!M32</f>
        <v>2087437.7999999998</v>
      </c>
      <c r="D6" s="36">
        <f>+CHANDRAVADI!N32</f>
        <v>1219432</v>
      </c>
      <c r="E6" s="36">
        <f>+CHANDRAVADI!O32</f>
        <v>1378123.12</v>
      </c>
      <c r="F6" s="38">
        <f>+CHANDRAVADI!P32</f>
        <v>9600256.3300000001</v>
      </c>
    </row>
    <row r="7" spans="1:6" x14ac:dyDescent="0.25">
      <c r="A7" s="41" t="s">
        <v>103</v>
      </c>
      <c r="B7" s="42">
        <f>SUM(B2:B6)</f>
        <v>155523464.56999999</v>
      </c>
      <c r="C7" s="42">
        <f t="shared" ref="C7:F7" si="0">SUM(C2:C6)</f>
        <v>17294777.720000003</v>
      </c>
      <c r="D7" s="42">
        <f t="shared" si="0"/>
        <v>10496242</v>
      </c>
      <c r="E7" s="42">
        <f t="shared" si="0"/>
        <v>9792494.7100000009</v>
      </c>
      <c r="F7" s="43">
        <f t="shared" si="0"/>
        <v>152529505.58000001</v>
      </c>
    </row>
    <row r="8" spans="1:6" x14ac:dyDescent="0.25">
      <c r="A8" s="37"/>
      <c r="B8" s="35"/>
      <c r="C8" s="35"/>
      <c r="D8" s="35"/>
      <c r="E8" s="35"/>
      <c r="F8" s="40"/>
    </row>
    <row r="9" spans="1:6" x14ac:dyDescent="0.25">
      <c r="A9" s="37" t="s">
        <v>131</v>
      </c>
      <c r="B9" s="36">
        <f>+'PIVTBL PASTE'!F168</f>
        <v>155523464.56999999</v>
      </c>
      <c r="C9" s="36">
        <f>+'PIVTBL PASTE'!G168</f>
        <v>17294777.719999999</v>
      </c>
      <c r="D9" s="36">
        <f>+'PIVTBL PASTE'!H168</f>
        <v>10496242</v>
      </c>
      <c r="E9" s="36">
        <f>+'PIVTBL PASTE'!I168</f>
        <v>9792494.709999999</v>
      </c>
      <c r="F9" s="38">
        <f>+'PIVTBL PASTE'!J168</f>
        <v>152529505.58000001</v>
      </c>
    </row>
    <row r="10" spans="1:6" s="59" customFormat="1" ht="15.75" thickBot="1" x14ac:dyDescent="0.3">
      <c r="A10" s="56" t="s">
        <v>133</v>
      </c>
      <c r="B10" s="57">
        <f>+B7-B9</f>
        <v>0</v>
      </c>
      <c r="C10" s="57">
        <f t="shared" ref="C10:F10" si="1">+C7-C9</f>
        <v>0</v>
      </c>
      <c r="D10" s="57">
        <f t="shared" si="1"/>
        <v>0</v>
      </c>
      <c r="E10" s="57">
        <f t="shared" si="1"/>
        <v>0</v>
      </c>
      <c r="F10" s="58">
        <f t="shared" si="1"/>
        <v>0</v>
      </c>
    </row>
    <row r="13" spans="1:6" ht="15.75" thickBot="1" x14ac:dyDescent="0.3"/>
    <row r="14" spans="1:6" ht="15.75" thickBot="1" x14ac:dyDescent="0.3">
      <c r="A14" s="63"/>
      <c r="B14" s="62" t="s">
        <v>7</v>
      </c>
      <c r="C14" s="54" t="s">
        <v>129</v>
      </c>
      <c r="D14" s="54" t="s">
        <v>126</v>
      </c>
      <c r="E14" s="54" t="s">
        <v>10</v>
      </c>
      <c r="F14" s="55" t="s">
        <v>11</v>
      </c>
    </row>
    <row r="15" spans="1:6" x14ac:dyDescent="0.25">
      <c r="A15" s="61">
        <v>1132101</v>
      </c>
      <c r="B15" s="46">
        <f>+'PIVTBL PASTE'!F2</f>
        <v>1066696.75</v>
      </c>
      <c r="C15" s="46">
        <f>+'PIVTBL PASTE'!G2</f>
        <v>306017.84999999998</v>
      </c>
      <c r="D15" s="46">
        <f>+'PIVTBL PASTE'!H2</f>
        <v>232215</v>
      </c>
      <c r="E15" s="46">
        <f>+'PIVTBL PASTE'!I2</f>
        <v>204236.85</v>
      </c>
      <c r="F15" s="47">
        <f>+'PIVTBL PASTE'!J2</f>
        <v>936262.75</v>
      </c>
    </row>
    <row r="16" spans="1:6" x14ac:dyDescent="0.25">
      <c r="A16" s="48"/>
      <c r="B16" s="49">
        <f>+BADANAVALU!J7</f>
        <v>1066696.75</v>
      </c>
      <c r="C16" s="49">
        <f>+BADANAVALU!M7</f>
        <v>306017.84999999998</v>
      </c>
      <c r="D16" s="49">
        <f>+BADANAVALU!N7</f>
        <v>232215</v>
      </c>
      <c r="E16" s="49">
        <f>+BADANAVALU!O7</f>
        <v>204236.85</v>
      </c>
      <c r="F16" s="50">
        <f>+BADANAVALU!P7</f>
        <v>936262.75</v>
      </c>
    </row>
    <row r="17" spans="1:6" ht="15.75" thickBot="1" x14ac:dyDescent="0.3">
      <c r="A17" s="51" t="s">
        <v>134</v>
      </c>
      <c r="B17" s="52">
        <f>+B15-B16</f>
        <v>0</v>
      </c>
      <c r="C17" s="52">
        <f t="shared" ref="C17:F17" si="2">+C15-C16</f>
        <v>0</v>
      </c>
      <c r="D17" s="52">
        <f t="shared" si="2"/>
        <v>0</v>
      </c>
      <c r="E17" s="52">
        <f t="shared" si="2"/>
        <v>0</v>
      </c>
      <c r="F17" s="53">
        <f t="shared" si="2"/>
        <v>0</v>
      </c>
    </row>
    <row r="18" spans="1:6" x14ac:dyDescent="0.25">
      <c r="A18" s="45">
        <v>1132102</v>
      </c>
      <c r="B18" s="46">
        <f>+'PIVTBL PASTE'!F7</f>
        <v>6184513.120000001</v>
      </c>
      <c r="C18" s="46">
        <f>+'PIVTBL PASTE'!G7</f>
        <v>687713.35000000009</v>
      </c>
      <c r="D18" s="46">
        <f>+'PIVTBL PASTE'!H7</f>
        <v>333708</v>
      </c>
      <c r="E18" s="46">
        <f>+'PIVTBL PASTE'!I7</f>
        <v>445799.35</v>
      </c>
      <c r="F18" s="47">
        <f>+'PIVTBL PASTE'!J7</f>
        <v>6092719.120000001</v>
      </c>
    </row>
    <row r="19" spans="1:6" x14ac:dyDescent="0.25">
      <c r="A19" s="48"/>
      <c r="B19" s="49">
        <f>+THAGADURU!J13</f>
        <v>6184513.120000001</v>
      </c>
      <c r="C19" s="49">
        <f>+THAGADURU!M13</f>
        <v>687713.35000000009</v>
      </c>
      <c r="D19" s="49">
        <f>+THAGADURU!N13</f>
        <v>333708</v>
      </c>
      <c r="E19" s="49">
        <f>+THAGADURU!O13</f>
        <v>445799.35</v>
      </c>
      <c r="F19" s="50">
        <f>+THAGADURU!P13</f>
        <v>6092719.120000001</v>
      </c>
    </row>
    <row r="20" spans="1:6" ht="15.75" thickBot="1" x14ac:dyDescent="0.3">
      <c r="A20" s="51" t="s">
        <v>134</v>
      </c>
      <c r="B20" s="52">
        <f>+B18-B19</f>
        <v>0</v>
      </c>
      <c r="C20" s="52">
        <f t="shared" ref="C20:F20" si="3">+C18-C19</f>
        <v>0</v>
      </c>
      <c r="D20" s="52">
        <f t="shared" si="3"/>
        <v>0</v>
      </c>
      <c r="E20" s="52">
        <f t="shared" si="3"/>
        <v>0</v>
      </c>
      <c r="F20" s="53">
        <f t="shared" si="3"/>
        <v>0</v>
      </c>
    </row>
    <row r="21" spans="1:6" x14ac:dyDescent="0.25">
      <c r="A21" s="45">
        <v>1132103</v>
      </c>
      <c r="B21" s="46">
        <f>+'PIVTBL PASTE'!F12</f>
        <v>3017271.37</v>
      </c>
      <c r="C21" s="46">
        <f>+'PIVTBL PASTE'!G12</f>
        <v>718191.09</v>
      </c>
      <c r="D21" s="46">
        <f>+'PIVTBL PASTE'!H12</f>
        <v>480798</v>
      </c>
      <c r="E21" s="46">
        <f>+'PIVTBL PASTE'!I12</f>
        <v>366397.09</v>
      </c>
      <c r="F21" s="47">
        <f>+'PIVTBL PASTE'!J12</f>
        <v>2888267.37</v>
      </c>
    </row>
    <row r="22" spans="1:6" x14ac:dyDescent="0.25">
      <c r="A22" s="48"/>
      <c r="B22" s="49">
        <f>+HULLAHALLI!J7</f>
        <v>3017271.37</v>
      </c>
      <c r="C22" s="49">
        <f>+HULLAHALLI!M7</f>
        <v>718191.09</v>
      </c>
      <c r="D22" s="49">
        <f>+HULLAHALLI!N7</f>
        <v>480798</v>
      </c>
      <c r="E22" s="49">
        <f>+HULLAHALLI!O7</f>
        <v>366397.09</v>
      </c>
      <c r="F22" s="50">
        <f>+HULLAHALLI!P7</f>
        <v>2888267.37</v>
      </c>
    </row>
    <row r="23" spans="1:6" ht="15.75" thickBot="1" x14ac:dyDescent="0.3">
      <c r="A23" s="51" t="s">
        <v>134</v>
      </c>
      <c r="B23" s="52">
        <f>+B21-B22</f>
        <v>0</v>
      </c>
      <c r="C23" s="52">
        <f t="shared" ref="C23:F23" si="4">+C21-C22</f>
        <v>0</v>
      </c>
      <c r="D23" s="52">
        <f t="shared" si="4"/>
        <v>0</v>
      </c>
      <c r="E23" s="52">
        <f t="shared" si="4"/>
        <v>0</v>
      </c>
      <c r="F23" s="53">
        <f t="shared" si="4"/>
        <v>0</v>
      </c>
    </row>
    <row r="24" spans="1:6" x14ac:dyDescent="0.25">
      <c r="A24" s="45">
        <v>1132104</v>
      </c>
      <c r="B24" s="46">
        <f>+'PIVTBL PASTE'!F17</f>
        <v>4634837.6499999994</v>
      </c>
      <c r="C24" s="46">
        <f>+'PIVTBL PASTE'!G17</f>
        <v>544615</v>
      </c>
      <c r="D24" s="46">
        <f>+'PIVTBL PASTE'!H17</f>
        <v>293883</v>
      </c>
      <c r="E24" s="46">
        <f>+'PIVTBL PASTE'!I17</f>
        <v>325342</v>
      </c>
      <c r="F24" s="47">
        <f>+'PIVTBL PASTE'!J17</f>
        <v>4560227.6499999994</v>
      </c>
    </row>
    <row r="25" spans="1:6" x14ac:dyDescent="0.25">
      <c r="A25" s="48"/>
      <c r="B25" s="49">
        <f>+BADANAVALU!J25</f>
        <v>4634837.6499999994</v>
      </c>
      <c r="C25" s="49">
        <f>+BADANAVALU!M25</f>
        <v>544615</v>
      </c>
      <c r="D25" s="49">
        <f>+BADANAVALU!N25</f>
        <v>293883</v>
      </c>
      <c r="E25" s="49">
        <f>+BADANAVALU!O25</f>
        <v>325342</v>
      </c>
      <c r="F25" s="50">
        <f>+BADANAVALU!P25</f>
        <v>4560227.6499999994</v>
      </c>
    </row>
    <row r="26" spans="1:6" ht="15.75" thickBot="1" x14ac:dyDescent="0.3">
      <c r="A26" s="51" t="s">
        <v>134</v>
      </c>
      <c r="B26" s="52">
        <f>+B24-B25</f>
        <v>0</v>
      </c>
      <c r="C26" s="52">
        <f t="shared" ref="C26:F26" si="5">+C24-C25</f>
        <v>0</v>
      </c>
      <c r="D26" s="52">
        <f t="shared" si="5"/>
        <v>0</v>
      </c>
      <c r="E26" s="52">
        <f t="shared" si="5"/>
        <v>0</v>
      </c>
      <c r="F26" s="53">
        <f t="shared" si="5"/>
        <v>0</v>
      </c>
    </row>
    <row r="27" spans="1:6" x14ac:dyDescent="0.25">
      <c r="A27" s="45">
        <v>1132105</v>
      </c>
      <c r="B27" s="46">
        <f>+'PIVTBL PASTE'!F22</f>
        <v>12080622.93</v>
      </c>
      <c r="C27" s="46">
        <f>+'PIVTBL PASTE'!G22</f>
        <v>719863.33</v>
      </c>
      <c r="D27" s="46">
        <f>+'PIVTBL PASTE'!H22</f>
        <v>463967</v>
      </c>
      <c r="E27" s="46">
        <f>+'PIVTBL PASTE'!I22</f>
        <v>393946</v>
      </c>
      <c r="F27" s="47">
        <f>+'PIVTBL PASTE'!J22</f>
        <v>11942573.260000002</v>
      </c>
    </row>
    <row r="28" spans="1:6" x14ac:dyDescent="0.25">
      <c r="A28" s="48"/>
      <c r="B28" s="49">
        <f>+HULLAHALLI!J13</f>
        <v>12080622.93</v>
      </c>
      <c r="C28" s="49">
        <f>+HULLAHALLI!M13</f>
        <v>719863.33</v>
      </c>
      <c r="D28" s="49">
        <f>+HULLAHALLI!N13</f>
        <v>463967</v>
      </c>
      <c r="E28" s="49">
        <f>+HULLAHALLI!O13</f>
        <v>393946</v>
      </c>
      <c r="F28" s="50">
        <f>+HULLAHALLI!P13</f>
        <v>11942573.260000002</v>
      </c>
    </row>
    <row r="29" spans="1:6" ht="15.75" thickBot="1" x14ac:dyDescent="0.3">
      <c r="A29" s="51" t="s">
        <v>134</v>
      </c>
      <c r="B29" s="52">
        <f>+B27-B28</f>
        <v>0</v>
      </c>
      <c r="C29" s="52">
        <f t="shared" ref="C29:F29" si="6">+C27-C28</f>
        <v>0</v>
      </c>
      <c r="D29" s="52">
        <f t="shared" si="6"/>
        <v>0</v>
      </c>
      <c r="E29" s="52">
        <f t="shared" si="6"/>
        <v>0</v>
      </c>
      <c r="F29" s="53">
        <f t="shared" si="6"/>
        <v>0</v>
      </c>
    </row>
    <row r="30" spans="1:6" x14ac:dyDescent="0.25">
      <c r="A30" s="45">
        <v>1132106</v>
      </c>
      <c r="B30" s="46">
        <f>+'PIVTBL PASTE'!F27</f>
        <v>7681935.1599999992</v>
      </c>
      <c r="C30" s="46">
        <f>+'PIVTBL PASTE'!G27</f>
        <v>529801.72</v>
      </c>
      <c r="D30" s="46">
        <f>+'PIVTBL PASTE'!H27</f>
        <v>342767</v>
      </c>
      <c r="E30" s="46">
        <f>+'PIVTBL PASTE'!I27</f>
        <v>260344.72</v>
      </c>
      <c r="F30" s="47">
        <f>+'PIVTBL PASTE'!J27</f>
        <v>7608625.1599999992</v>
      </c>
    </row>
    <row r="31" spans="1:6" x14ac:dyDescent="0.25">
      <c r="A31" s="48"/>
      <c r="B31" s="49">
        <f>+HURA!J7</f>
        <v>7681935.1599999992</v>
      </c>
      <c r="C31" s="49">
        <f>+HURA!M7</f>
        <v>529801.72</v>
      </c>
      <c r="D31" s="49">
        <f>+HURA!N7</f>
        <v>342767</v>
      </c>
      <c r="E31" s="49">
        <f>+HURA!O7</f>
        <v>260344.72</v>
      </c>
      <c r="F31" s="50">
        <f>+HURA!P7</f>
        <v>7608625.1599999992</v>
      </c>
    </row>
    <row r="32" spans="1:6" ht="15.75" thickBot="1" x14ac:dyDescent="0.3">
      <c r="A32" s="51" t="s">
        <v>134</v>
      </c>
      <c r="B32" s="52">
        <f>+B30-B31</f>
        <v>0</v>
      </c>
      <c r="C32" s="52">
        <f t="shared" ref="C32:F32" si="7">+C30-C31</f>
        <v>0</v>
      </c>
      <c r="D32" s="52">
        <f t="shared" si="7"/>
        <v>0</v>
      </c>
      <c r="E32" s="52">
        <f t="shared" si="7"/>
        <v>0</v>
      </c>
      <c r="F32" s="53">
        <f t="shared" si="7"/>
        <v>0</v>
      </c>
    </row>
    <row r="33" spans="1:6" x14ac:dyDescent="0.25">
      <c r="A33" s="45">
        <v>1132107</v>
      </c>
      <c r="B33" s="46">
        <f>+'PIVTBL PASTE'!F32</f>
        <v>7749688.5700000003</v>
      </c>
      <c r="C33" s="46">
        <f>+'PIVTBL PASTE'!G32</f>
        <v>407931.61</v>
      </c>
      <c r="D33" s="46">
        <f>+'PIVTBL PASTE'!H32</f>
        <v>174785</v>
      </c>
      <c r="E33" s="46">
        <f>+'PIVTBL PASTE'!I32</f>
        <v>242641.61</v>
      </c>
      <c r="F33" s="47">
        <f>+'PIVTBL PASTE'!J32</f>
        <v>7740193.5700000003</v>
      </c>
    </row>
    <row r="34" spans="1:6" x14ac:dyDescent="0.25">
      <c r="A34" s="48"/>
      <c r="B34" s="49">
        <f>+HURA!J13</f>
        <v>7749688.5700000003</v>
      </c>
      <c r="C34" s="49">
        <f>+HURA!M13</f>
        <v>407931.61</v>
      </c>
      <c r="D34" s="49">
        <f>+HURA!N13</f>
        <v>174785</v>
      </c>
      <c r="E34" s="49">
        <f>+HURA!O13</f>
        <v>242641.61</v>
      </c>
      <c r="F34" s="50">
        <f>+HURA!P13</f>
        <v>7740193.5700000003</v>
      </c>
    </row>
    <row r="35" spans="1:6" ht="15.75" thickBot="1" x14ac:dyDescent="0.3">
      <c r="A35" s="51" t="s">
        <v>134</v>
      </c>
      <c r="B35" s="52">
        <f>+B33-B34</f>
        <v>0</v>
      </c>
      <c r="C35" s="52">
        <f t="shared" ref="C35:F35" si="8">+C33-C34</f>
        <v>0</v>
      </c>
      <c r="D35" s="52">
        <f t="shared" si="8"/>
        <v>0</v>
      </c>
      <c r="E35" s="52">
        <f t="shared" si="8"/>
        <v>0</v>
      </c>
      <c r="F35" s="53">
        <f t="shared" si="8"/>
        <v>0</v>
      </c>
    </row>
    <row r="36" spans="1:6" x14ac:dyDescent="0.25">
      <c r="A36" s="45">
        <v>1132108</v>
      </c>
      <c r="B36" s="46">
        <f>+'PIVTBL PASTE'!F37</f>
        <v>8511206.3100000024</v>
      </c>
      <c r="C36" s="46">
        <f>+'PIVTBL PASTE'!G37</f>
        <v>492462.04</v>
      </c>
      <c r="D36" s="46">
        <f>+'PIVTBL PASTE'!H37</f>
        <v>187570</v>
      </c>
      <c r="E36" s="46">
        <f>+'PIVTBL PASTE'!I37</f>
        <v>338324.04000000004</v>
      </c>
      <c r="F36" s="47">
        <f>+'PIVTBL PASTE'!J37</f>
        <v>8477774.3100000024</v>
      </c>
    </row>
    <row r="37" spans="1:6" x14ac:dyDescent="0.25">
      <c r="A37" s="48"/>
      <c r="B37" s="49">
        <f>+HULLAHALLI!J19</f>
        <v>8511206.3100000024</v>
      </c>
      <c r="C37" s="49">
        <f>+HULLAHALLI!M19</f>
        <v>492462.04</v>
      </c>
      <c r="D37" s="49">
        <f>+HULLAHALLI!N19</f>
        <v>187570</v>
      </c>
      <c r="E37" s="49">
        <f>+HULLAHALLI!O19</f>
        <v>338324.04000000004</v>
      </c>
      <c r="F37" s="50">
        <f>+HULLAHALLI!P19</f>
        <v>8477774.3100000024</v>
      </c>
    </row>
    <row r="38" spans="1:6" ht="15.75" thickBot="1" x14ac:dyDescent="0.3">
      <c r="A38" s="51" t="s">
        <v>134</v>
      </c>
      <c r="B38" s="52">
        <f>+B36-B37</f>
        <v>0</v>
      </c>
      <c r="C38" s="52">
        <f t="shared" ref="C38:F38" si="9">+C36-C37</f>
        <v>0</v>
      </c>
      <c r="D38" s="52">
        <f t="shared" si="9"/>
        <v>0</v>
      </c>
      <c r="E38" s="52">
        <f t="shared" si="9"/>
        <v>0</v>
      </c>
      <c r="F38" s="53">
        <f t="shared" si="9"/>
        <v>0</v>
      </c>
    </row>
    <row r="39" spans="1:6" x14ac:dyDescent="0.25">
      <c r="A39" s="45">
        <v>1132110</v>
      </c>
      <c r="B39" s="46">
        <f>+'PIVTBL PASTE'!F42</f>
        <v>4206514.08</v>
      </c>
      <c r="C39" s="46">
        <f>+'PIVTBL PASTE'!G42</f>
        <v>582342.76</v>
      </c>
      <c r="D39" s="46">
        <f>+'PIVTBL PASTE'!H42</f>
        <v>362537</v>
      </c>
      <c r="E39" s="46">
        <f>+'PIVTBL PASTE'!I42</f>
        <v>362965.76000000001</v>
      </c>
      <c r="F39" s="47">
        <f>+'PIVTBL PASTE'!J42</f>
        <v>4063354.08</v>
      </c>
    </row>
    <row r="40" spans="1:6" x14ac:dyDescent="0.25">
      <c r="A40" s="48"/>
      <c r="B40" s="49">
        <f>+CHANDRAVADI!J13</f>
        <v>4206514.08</v>
      </c>
      <c r="C40" s="49">
        <f>+CHANDRAVADI!M13</f>
        <v>582342.76</v>
      </c>
      <c r="D40" s="49">
        <f>+CHANDRAVADI!N13</f>
        <v>362537</v>
      </c>
      <c r="E40" s="49">
        <f>+CHANDRAVADI!O13</f>
        <v>362965.76000000001</v>
      </c>
      <c r="F40" s="50">
        <f>+CHANDRAVADI!P13</f>
        <v>4063354.08</v>
      </c>
    </row>
    <row r="41" spans="1:6" ht="15.75" thickBot="1" x14ac:dyDescent="0.3">
      <c r="A41" s="51" t="s">
        <v>134</v>
      </c>
      <c r="B41" s="52">
        <f>+B39-B40</f>
        <v>0</v>
      </c>
      <c r="C41" s="52">
        <f t="shared" ref="C41:F41" si="10">+C39-C40</f>
        <v>0</v>
      </c>
      <c r="D41" s="52">
        <f t="shared" si="10"/>
        <v>0</v>
      </c>
      <c r="E41" s="52">
        <f t="shared" si="10"/>
        <v>0</v>
      </c>
      <c r="F41" s="53">
        <f t="shared" si="10"/>
        <v>0</v>
      </c>
    </row>
    <row r="42" spans="1:6" x14ac:dyDescent="0.25">
      <c r="A42" s="45">
        <v>1132111</v>
      </c>
      <c r="B42" s="46">
        <f>+'PIVTBL PASTE'!F47</f>
        <v>4476399.43</v>
      </c>
      <c r="C42" s="46">
        <f>+'PIVTBL PASTE'!G47</f>
        <v>601860.71</v>
      </c>
      <c r="D42" s="46">
        <f>+'PIVTBL PASTE'!H47</f>
        <v>305577</v>
      </c>
      <c r="E42" s="46">
        <f>+'PIVTBL PASTE'!I47</f>
        <v>425733.70999999996</v>
      </c>
      <c r="F42" s="47">
        <f>+'PIVTBL PASTE'!J47</f>
        <v>4346949.43</v>
      </c>
    </row>
    <row r="43" spans="1:6" x14ac:dyDescent="0.25">
      <c r="A43" s="48"/>
      <c r="B43" s="49">
        <f>+THAGADURU!J19</f>
        <v>4476399.43</v>
      </c>
      <c r="C43" s="49">
        <f>+THAGADURU!M19</f>
        <v>601860.71</v>
      </c>
      <c r="D43" s="49">
        <f>+THAGADURU!N19</f>
        <v>305577</v>
      </c>
      <c r="E43" s="49">
        <f>+THAGADURU!O19</f>
        <v>425733.70999999996</v>
      </c>
      <c r="F43" s="50">
        <f>+THAGADURU!P19</f>
        <v>4346949.43</v>
      </c>
    </row>
    <row r="44" spans="1:6" ht="15.75" thickBot="1" x14ac:dyDescent="0.3">
      <c r="A44" s="51" t="s">
        <v>134</v>
      </c>
      <c r="B44" s="52">
        <f>+B42-B43</f>
        <v>0</v>
      </c>
      <c r="C44" s="52">
        <f t="shared" ref="C44:F44" si="11">+C42-C43</f>
        <v>0</v>
      </c>
      <c r="D44" s="52">
        <f t="shared" si="11"/>
        <v>0</v>
      </c>
      <c r="E44" s="52">
        <f t="shared" si="11"/>
        <v>0</v>
      </c>
      <c r="F44" s="53">
        <f t="shared" si="11"/>
        <v>0</v>
      </c>
    </row>
    <row r="45" spans="1:6" x14ac:dyDescent="0.25">
      <c r="A45" s="45">
        <v>1132112</v>
      </c>
      <c r="B45" s="46">
        <f>+'PIVTBL PASTE'!F52</f>
        <v>10065614.679999998</v>
      </c>
      <c r="C45" s="46">
        <f>+'PIVTBL PASTE'!G52</f>
        <v>513865.43999999994</v>
      </c>
      <c r="D45" s="46">
        <f>+'PIVTBL PASTE'!H52</f>
        <v>299929</v>
      </c>
      <c r="E45" s="46">
        <f>+'PIVTBL PASTE'!I52</f>
        <v>292780.43999999994</v>
      </c>
      <c r="F45" s="47">
        <f>+'PIVTBL PASTE'!J52</f>
        <v>9986770.6799999978</v>
      </c>
    </row>
    <row r="46" spans="1:6" x14ac:dyDescent="0.25">
      <c r="A46" s="48"/>
      <c r="B46" s="49">
        <f>+HURA!J19</f>
        <v>10065614.679999998</v>
      </c>
      <c r="C46" s="49">
        <f>+HURA!M19</f>
        <v>513865.43999999994</v>
      </c>
      <c r="D46" s="49">
        <f>+HURA!N19</f>
        <v>299929</v>
      </c>
      <c r="E46" s="49">
        <f>+HURA!O19</f>
        <v>292780.43999999994</v>
      </c>
      <c r="F46" s="50">
        <f>+HURA!P19</f>
        <v>9986770.6799999978</v>
      </c>
    </row>
    <row r="47" spans="1:6" ht="15.75" thickBot="1" x14ac:dyDescent="0.3">
      <c r="A47" s="51" t="s">
        <v>134</v>
      </c>
      <c r="B47" s="52">
        <f>+B45-B46</f>
        <v>0</v>
      </c>
      <c r="C47" s="52">
        <f t="shared" ref="C47:F47" si="12">+C45-C46</f>
        <v>0</v>
      </c>
      <c r="D47" s="52">
        <f t="shared" si="12"/>
        <v>0</v>
      </c>
      <c r="E47" s="52">
        <f t="shared" si="12"/>
        <v>0</v>
      </c>
      <c r="F47" s="53">
        <f t="shared" si="12"/>
        <v>0</v>
      </c>
    </row>
    <row r="48" spans="1:6" x14ac:dyDescent="0.25">
      <c r="A48" s="45">
        <v>1132113</v>
      </c>
      <c r="B48" s="46">
        <f>+'PIVTBL PASTE'!F57</f>
        <v>770601.31</v>
      </c>
      <c r="C48" s="46">
        <f>+'PIVTBL PASTE'!G57</f>
        <v>517690.83999999997</v>
      </c>
      <c r="D48" s="46">
        <f>+'PIVTBL PASTE'!H57</f>
        <v>240785</v>
      </c>
      <c r="E48" s="46">
        <f>+'PIVTBL PASTE'!I57</f>
        <v>358124.83999999997</v>
      </c>
      <c r="F48" s="47">
        <f>+'PIVTBL PASTE'!J57</f>
        <v>689382.31</v>
      </c>
    </row>
    <row r="49" spans="1:6" x14ac:dyDescent="0.25">
      <c r="A49" s="48"/>
      <c r="B49" s="49">
        <f>+CHANDRAVADI!J19</f>
        <v>770601.31</v>
      </c>
      <c r="C49" s="49">
        <f>+CHANDRAVADI!M19</f>
        <v>517690.83999999997</v>
      </c>
      <c r="D49" s="49">
        <f>+CHANDRAVADI!N19</f>
        <v>240785</v>
      </c>
      <c r="E49" s="49">
        <f>+CHANDRAVADI!O19</f>
        <v>358124.83999999997</v>
      </c>
      <c r="F49" s="50">
        <f>+CHANDRAVADI!P19</f>
        <v>689382.31</v>
      </c>
    </row>
    <row r="50" spans="1:6" ht="15.75" thickBot="1" x14ac:dyDescent="0.3">
      <c r="A50" s="51" t="s">
        <v>134</v>
      </c>
      <c r="B50" s="52">
        <f>+B48-B49</f>
        <v>0</v>
      </c>
      <c r="C50" s="52">
        <f t="shared" ref="C50:F50" si="13">+C48-C49</f>
        <v>0</v>
      </c>
      <c r="D50" s="52">
        <f t="shared" si="13"/>
        <v>0</v>
      </c>
      <c r="E50" s="52">
        <f t="shared" si="13"/>
        <v>0</v>
      </c>
      <c r="F50" s="53">
        <f t="shared" si="13"/>
        <v>0</v>
      </c>
    </row>
    <row r="51" spans="1:6" x14ac:dyDescent="0.25">
      <c r="A51" s="45">
        <v>1132115</v>
      </c>
      <c r="B51" s="46">
        <f>+'PIVTBL PASTE'!F64</f>
        <v>548568</v>
      </c>
      <c r="C51" s="46">
        <f>+'PIVTBL PASTE'!G64</f>
        <v>54132.01</v>
      </c>
      <c r="D51" s="46">
        <f>+'PIVTBL PASTE'!H64</f>
        <v>47288</v>
      </c>
      <c r="E51" s="46">
        <f>+'PIVTBL PASTE'!I64</f>
        <v>41531.01</v>
      </c>
      <c r="F51" s="47">
        <f>+'PIVTBL PASTE'!J64</f>
        <v>513880.99999999994</v>
      </c>
    </row>
    <row r="52" spans="1:6" x14ac:dyDescent="0.25">
      <c r="A52" s="48"/>
      <c r="B52" s="49">
        <f>+HULLAHALLI!J25</f>
        <v>548568</v>
      </c>
      <c r="C52" s="49">
        <f>+HULLAHALLI!M25</f>
        <v>54132.01</v>
      </c>
      <c r="D52" s="49">
        <f>+HULLAHALLI!N25</f>
        <v>47288</v>
      </c>
      <c r="E52" s="49">
        <f>+HULLAHALLI!O25</f>
        <v>41531.01</v>
      </c>
      <c r="F52" s="50">
        <f>+HULLAHALLI!P25</f>
        <v>513880.99999999994</v>
      </c>
    </row>
    <row r="53" spans="1:6" ht="15.75" thickBot="1" x14ac:dyDescent="0.3">
      <c r="A53" s="51" t="s">
        <v>134</v>
      </c>
      <c r="B53" s="52">
        <f>+B51-B52</f>
        <v>0</v>
      </c>
      <c r="C53" s="52">
        <f t="shared" ref="C53:F53" si="14">+C51-C52</f>
        <v>0</v>
      </c>
      <c r="D53" s="52">
        <f t="shared" si="14"/>
        <v>0</v>
      </c>
      <c r="E53" s="52">
        <f t="shared" si="14"/>
        <v>0</v>
      </c>
      <c r="F53" s="53">
        <f t="shared" si="14"/>
        <v>0</v>
      </c>
    </row>
    <row r="54" spans="1:6" x14ac:dyDescent="0.25">
      <c r="A54" s="45">
        <v>1132116</v>
      </c>
      <c r="B54" s="46">
        <f>+'PIVTBL PASTE'!F69</f>
        <v>6598702.7599999998</v>
      </c>
      <c r="C54" s="46">
        <f>+'PIVTBL PASTE'!G69</f>
        <v>653821.5</v>
      </c>
      <c r="D54" s="46">
        <f>+'PIVTBL PASTE'!H69</f>
        <v>349162</v>
      </c>
      <c r="E54" s="46">
        <f>+'PIVTBL PASTE'!I69</f>
        <v>412780.5</v>
      </c>
      <c r="F54" s="47">
        <f>+'PIVTBL PASTE'!J69</f>
        <v>6490581.7599999998</v>
      </c>
    </row>
    <row r="55" spans="1:6" x14ac:dyDescent="0.25">
      <c r="A55" s="48"/>
      <c r="B55" s="49">
        <f>+THAGADURU!J25</f>
        <v>6598702.7599999998</v>
      </c>
      <c r="C55" s="49">
        <f>+THAGADURU!M25</f>
        <v>653821.5</v>
      </c>
      <c r="D55" s="49">
        <f>+THAGADURU!N25</f>
        <v>349162</v>
      </c>
      <c r="E55" s="49">
        <f>+THAGADURU!O25</f>
        <v>412780.5</v>
      </c>
      <c r="F55" s="50">
        <f>+THAGADURU!P25</f>
        <v>6490581.7599999998</v>
      </c>
    </row>
    <row r="56" spans="1:6" ht="15.75" thickBot="1" x14ac:dyDescent="0.3">
      <c r="A56" s="51" t="s">
        <v>134</v>
      </c>
      <c r="B56" s="52">
        <f>+B54-B55</f>
        <v>0</v>
      </c>
      <c r="C56" s="52">
        <f t="shared" ref="C56:F56" si="15">+C54-C55</f>
        <v>0</v>
      </c>
      <c r="D56" s="52">
        <f t="shared" si="15"/>
        <v>0</v>
      </c>
      <c r="E56" s="52">
        <f t="shared" si="15"/>
        <v>0</v>
      </c>
      <c r="F56" s="53">
        <f t="shared" si="15"/>
        <v>0</v>
      </c>
    </row>
    <row r="57" spans="1:6" x14ac:dyDescent="0.25">
      <c r="A57" s="45">
        <v>1132117</v>
      </c>
      <c r="B57" s="46">
        <f>+'PIVTBL PASTE'!F74</f>
        <v>2604471.48</v>
      </c>
      <c r="C57" s="46">
        <f>+'PIVTBL PASTE'!G74</f>
        <v>394099.89</v>
      </c>
      <c r="D57" s="46">
        <f>+'PIVTBL PASTE'!H74</f>
        <v>185068</v>
      </c>
      <c r="E57" s="46">
        <f>+'PIVTBL PASTE'!I74</f>
        <v>275938.89</v>
      </c>
      <c r="F57" s="47">
        <f>+'PIVTBL PASTE'!J74</f>
        <v>2537564.48</v>
      </c>
    </row>
    <row r="58" spans="1:6" x14ac:dyDescent="0.25">
      <c r="A58" s="48"/>
      <c r="B58" s="49">
        <f>+BADANAVALU!J31</f>
        <v>2604471.48</v>
      </c>
      <c r="C58" s="49">
        <f>+BADANAVALU!M31</f>
        <v>394099.89</v>
      </c>
      <c r="D58" s="49">
        <f>+BADANAVALU!N31</f>
        <v>185068</v>
      </c>
      <c r="E58" s="49">
        <f>+BADANAVALU!O31</f>
        <v>275938.89</v>
      </c>
      <c r="F58" s="50">
        <f>+BADANAVALU!P31</f>
        <v>2537564.48</v>
      </c>
    </row>
    <row r="59" spans="1:6" ht="15.75" thickBot="1" x14ac:dyDescent="0.3">
      <c r="A59" s="51" t="s">
        <v>134</v>
      </c>
      <c r="B59" s="52">
        <f>+B57-B58</f>
        <v>0</v>
      </c>
      <c r="C59" s="52">
        <f t="shared" ref="C59" si="16">+C57-C58</f>
        <v>0</v>
      </c>
      <c r="D59" s="52">
        <f t="shared" ref="D59" si="17">+D57-D58</f>
        <v>0</v>
      </c>
      <c r="E59" s="52">
        <f t="shared" ref="E59" si="18">+E57-E58</f>
        <v>0</v>
      </c>
      <c r="F59" s="53">
        <f t="shared" ref="F59" si="19">+F57-F58</f>
        <v>0</v>
      </c>
    </row>
    <row r="60" spans="1:6" x14ac:dyDescent="0.25">
      <c r="A60" s="45">
        <v>1132118</v>
      </c>
      <c r="B60" s="46">
        <f>+'PIVTBL PASTE'!F79</f>
        <v>3282949.5500000003</v>
      </c>
      <c r="C60" s="46">
        <f>+'PIVTBL PASTE'!G79</f>
        <v>612864.21000000008</v>
      </c>
      <c r="D60" s="46">
        <f>+'PIVTBL PASTE'!H79</f>
        <v>393842</v>
      </c>
      <c r="E60" s="46">
        <f>+'PIVTBL PASTE'!I79</f>
        <v>389777.53</v>
      </c>
      <c r="F60" s="47">
        <f>+'PIVTBL PASTE'!J79</f>
        <v>3112194.23</v>
      </c>
    </row>
    <row r="61" spans="1:6" x14ac:dyDescent="0.25">
      <c r="A61" s="48"/>
      <c r="B61" s="49">
        <f>+CHANDRAVADI!J25</f>
        <v>3282949.5500000003</v>
      </c>
      <c r="C61" s="49">
        <f>+CHANDRAVADI!M25</f>
        <v>612864.21000000008</v>
      </c>
      <c r="D61" s="49">
        <f>+CHANDRAVADI!N25</f>
        <v>393842</v>
      </c>
      <c r="E61" s="49">
        <f>+CHANDRAVADI!O25</f>
        <v>389777.53</v>
      </c>
      <c r="F61" s="50">
        <f>+CHANDRAVADI!P25</f>
        <v>3112194.23</v>
      </c>
    </row>
    <row r="62" spans="1:6" ht="15.75" thickBot="1" x14ac:dyDescent="0.3">
      <c r="A62" s="51" t="s">
        <v>134</v>
      </c>
      <c r="B62" s="52">
        <f>+B60-B61</f>
        <v>0</v>
      </c>
      <c r="C62" s="52">
        <f t="shared" ref="C62" si="20">+C60-C61</f>
        <v>0</v>
      </c>
      <c r="D62" s="52">
        <f t="shared" ref="D62" si="21">+D60-D61</f>
        <v>0</v>
      </c>
      <c r="E62" s="52">
        <f t="shared" ref="E62" si="22">+E60-E61</f>
        <v>0</v>
      </c>
      <c r="F62" s="53">
        <f t="shared" ref="F62" si="23">+F60-F61</f>
        <v>0</v>
      </c>
    </row>
    <row r="63" spans="1:6" x14ac:dyDescent="0.25">
      <c r="A63" s="45">
        <v>1132119</v>
      </c>
      <c r="B63" s="46">
        <f>+'PIVTBL PASTE'!F84</f>
        <v>2233023.6800000002</v>
      </c>
      <c r="C63" s="46">
        <f>+'PIVTBL PASTE'!G84</f>
        <v>372907.67000000004</v>
      </c>
      <c r="D63" s="46">
        <f>+'PIVTBL PASTE'!H84</f>
        <v>189772</v>
      </c>
      <c r="E63" s="46">
        <f>+'PIVTBL PASTE'!I84</f>
        <v>287033.67000000004</v>
      </c>
      <c r="F63" s="47">
        <f>+'PIVTBL PASTE'!J84</f>
        <v>2129125.6800000002</v>
      </c>
    </row>
    <row r="64" spans="1:6" x14ac:dyDescent="0.25">
      <c r="A64" s="48"/>
      <c r="B64" s="49">
        <f>+HULLAHALLI!J31</f>
        <v>2233023.6800000002</v>
      </c>
      <c r="C64" s="49">
        <f>+HULLAHALLI!M31</f>
        <v>372907.67000000004</v>
      </c>
      <c r="D64" s="49">
        <f>+HULLAHALLI!N31</f>
        <v>189772</v>
      </c>
      <c r="E64" s="49">
        <f>+HULLAHALLI!O31</f>
        <v>287033.67000000004</v>
      </c>
      <c r="F64" s="50">
        <f>+HULLAHALLI!P31</f>
        <v>2129125.6800000002</v>
      </c>
    </row>
    <row r="65" spans="1:6" ht="15.75" thickBot="1" x14ac:dyDescent="0.3">
      <c r="A65" s="51" t="s">
        <v>134</v>
      </c>
      <c r="B65" s="52">
        <f>+B63-B64</f>
        <v>0</v>
      </c>
      <c r="C65" s="52">
        <f t="shared" ref="C65" si="24">+C63-C64</f>
        <v>0</v>
      </c>
      <c r="D65" s="52">
        <f t="shared" ref="D65" si="25">+D63-D64</f>
        <v>0</v>
      </c>
      <c r="E65" s="52">
        <f t="shared" ref="E65" si="26">+E63-E64</f>
        <v>0</v>
      </c>
      <c r="F65" s="53">
        <f t="shared" ref="F65" si="27">+F63-F64</f>
        <v>0</v>
      </c>
    </row>
    <row r="66" spans="1:6" x14ac:dyDescent="0.25">
      <c r="A66" s="45">
        <v>1132120</v>
      </c>
      <c r="B66" s="46">
        <f>+'PIVTBL PASTE'!F89</f>
        <v>8969607.0399999991</v>
      </c>
      <c r="C66" s="46">
        <f>+'PIVTBL PASTE'!G89</f>
        <v>796235.54</v>
      </c>
      <c r="D66" s="46">
        <f>+'PIVTBL PASTE'!H89</f>
        <v>400080</v>
      </c>
      <c r="E66" s="46">
        <f>+'PIVTBL PASTE'!I89</f>
        <v>431591.54</v>
      </c>
      <c r="F66" s="47">
        <f>+'PIVTBL PASTE'!J89</f>
        <v>8934171.0399999991</v>
      </c>
    </row>
    <row r="67" spans="1:6" x14ac:dyDescent="0.25">
      <c r="A67" s="48"/>
      <c r="B67" s="49">
        <f>+THAGADURU!J31</f>
        <v>8969607.0399999991</v>
      </c>
      <c r="C67" s="49">
        <f>+THAGADURU!M31</f>
        <v>796235.54</v>
      </c>
      <c r="D67" s="49">
        <f>+THAGADURU!N31</f>
        <v>400080</v>
      </c>
      <c r="E67" s="49">
        <f>+THAGADURU!O31</f>
        <v>431591.54</v>
      </c>
      <c r="F67" s="50">
        <f>+THAGADURU!P31</f>
        <v>8934171.0399999991</v>
      </c>
    </row>
    <row r="68" spans="1:6" ht="15.75" thickBot="1" x14ac:dyDescent="0.3">
      <c r="A68" s="51" t="s">
        <v>134</v>
      </c>
      <c r="B68" s="52">
        <f>+B66-B67</f>
        <v>0</v>
      </c>
      <c r="C68" s="52">
        <f t="shared" ref="C68" si="28">+C66-C67</f>
        <v>0</v>
      </c>
      <c r="D68" s="52">
        <f t="shared" ref="D68" si="29">+D66-D67</f>
        <v>0</v>
      </c>
      <c r="E68" s="52">
        <f t="shared" ref="E68" si="30">+E66-E67</f>
        <v>0</v>
      </c>
      <c r="F68" s="53">
        <f t="shared" ref="F68" si="31">+F66-F67</f>
        <v>0</v>
      </c>
    </row>
    <row r="69" spans="1:6" x14ac:dyDescent="0.25">
      <c r="A69" s="45">
        <v>1132121</v>
      </c>
      <c r="B69" s="46">
        <f>+'PIVTBL PASTE'!F94</f>
        <v>3923873.4</v>
      </c>
      <c r="C69" s="46">
        <f>+'PIVTBL PASTE'!G94</f>
        <v>869459.65</v>
      </c>
      <c r="D69" s="46">
        <f>+'PIVTBL PASTE'!H94</f>
        <v>589177</v>
      </c>
      <c r="E69" s="46">
        <f>+'PIVTBL PASTE'!I94</f>
        <v>355391.65</v>
      </c>
      <c r="F69" s="47">
        <f>+'PIVTBL PASTE'!J94</f>
        <v>3848764.4</v>
      </c>
    </row>
    <row r="70" spans="1:6" x14ac:dyDescent="0.25">
      <c r="A70" s="48"/>
      <c r="B70" s="49">
        <f>+THAGADURU!J37</f>
        <v>3923873.4</v>
      </c>
      <c r="C70" s="49">
        <f>+THAGADURU!M37</f>
        <v>869459.65</v>
      </c>
      <c r="D70" s="49">
        <f>+THAGADURU!N37</f>
        <v>589177</v>
      </c>
      <c r="E70" s="49">
        <f>+THAGADURU!O37</f>
        <v>355391.65</v>
      </c>
      <c r="F70" s="50">
        <f>+THAGADURU!P37</f>
        <v>3848764.4</v>
      </c>
    </row>
    <row r="71" spans="1:6" ht="15.75" thickBot="1" x14ac:dyDescent="0.3">
      <c r="A71" s="51" t="s">
        <v>134</v>
      </c>
      <c r="B71" s="52">
        <f>+B69-B70</f>
        <v>0</v>
      </c>
      <c r="C71" s="52">
        <f t="shared" ref="C71" si="32">+C69-C70</f>
        <v>0</v>
      </c>
      <c r="D71" s="52">
        <f t="shared" ref="D71" si="33">+D69-D70</f>
        <v>0</v>
      </c>
      <c r="E71" s="52">
        <f t="shared" ref="E71" si="34">+E69-E70</f>
        <v>0</v>
      </c>
      <c r="F71" s="53">
        <f t="shared" ref="F71" si="35">+F69-F70</f>
        <v>0</v>
      </c>
    </row>
    <row r="72" spans="1:6" x14ac:dyDescent="0.25">
      <c r="A72" s="45">
        <v>1132122</v>
      </c>
      <c r="B72" s="46">
        <f>+'PIVTBL PASTE'!F99</f>
        <v>13190494.619999999</v>
      </c>
      <c r="C72" s="46">
        <f>+'PIVTBL PASTE'!G99</f>
        <v>714688.47</v>
      </c>
      <c r="D72" s="46">
        <f>+'PIVTBL PASTE'!H99</f>
        <v>405835</v>
      </c>
      <c r="E72" s="46">
        <f>+'PIVTBL PASTE'!I99</f>
        <v>405535.47</v>
      </c>
      <c r="F72" s="47">
        <f>+'PIVTBL PASTE'!J99</f>
        <v>13093812.619999999</v>
      </c>
    </row>
    <row r="73" spans="1:6" x14ac:dyDescent="0.25">
      <c r="A73" s="48"/>
      <c r="B73" s="49">
        <f>+HULLAHALLI!J37</f>
        <v>13190494.619999999</v>
      </c>
      <c r="C73" s="49">
        <f>+HULLAHALLI!M37</f>
        <v>714688.47</v>
      </c>
      <c r="D73" s="49">
        <f>+HULLAHALLI!N37</f>
        <v>405835</v>
      </c>
      <c r="E73" s="49">
        <f>+HULLAHALLI!O37</f>
        <v>405535.47</v>
      </c>
      <c r="F73" s="50">
        <f>+HULLAHALLI!P37</f>
        <v>13093812.619999999</v>
      </c>
    </row>
    <row r="74" spans="1:6" ht="15.75" thickBot="1" x14ac:dyDescent="0.3">
      <c r="A74" s="51" t="s">
        <v>134</v>
      </c>
      <c r="B74" s="52">
        <f>+B72-B73</f>
        <v>0</v>
      </c>
      <c r="C74" s="52">
        <f t="shared" ref="C74:F74" si="36">+C72-C73</f>
        <v>0</v>
      </c>
      <c r="D74" s="52">
        <f t="shared" si="36"/>
        <v>0</v>
      </c>
      <c r="E74" s="52">
        <f t="shared" si="36"/>
        <v>0</v>
      </c>
      <c r="F74" s="53">
        <f t="shared" si="36"/>
        <v>0</v>
      </c>
    </row>
    <row r="75" spans="1:6" x14ac:dyDescent="0.25">
      <c r="A75" s="45">
        <v>1132123</v>
      </c>
      <c r="B75" s="46">
        <f>+'PIVTBL PASTE'!F104</f>
        <v>1624721.57</v>
      </c>
      <c r="C75" s="46">
        <f>+'PIVTBL PASTE'!G104</f>
        <v>169871.28</v>
      </c>
      <c r="D75" s="46">
        <f>+'PIVTBL PASTE'!H104</f>
        <v>33220</v>
      </c>
      <c r="E75" s="46">
        <f>+'PIVTBL PASTE'!I104</f>
        <v>143832.28</v>
      </c>
      <c r="F75" s="47">
        <f>+'PIVTBL PASTE'!J104</f>
        <v>1617540.57</v>
      </c>
    </row>
    <row r="76" spans="1:6" x14ac:dyDescent="0.25">
      <c r="A76" s="48"/>
      <c r="B76" s="49">
        <f>+THAGADURU!J7</f>
        <v>1624721.57</v>
      </c>
      <c r="C76" s="49">
        <f>+THAGADURU!M7</f>
        <v>169871.28</v>
      </c>
      <c r="D76" s="49">
        <f>+THAGADURU!N7</f>
        <v>33220</v>
      </c>
      <c r="E76" s="49">
        <f>+THAGADURU!O7</f>
        <v>143832.28</v>
      </c>
      <c r="F76" s="50">
        <f>+THAGADURU!P7</f>
        <v>1617540.57</v>
      </c>
    </row>
    <row r="77" spans="1:6" ht="15.75" thickBot="1" x14ac:dyDescent="0.3">
      <c r="A77" s="51" t="s">
        <v>134</v>
      </c>
      <c r="B77" s="52">
        <f>+B75-B76</f>
        <v>0</v>
      </c>
      <c r="C77" s="52">
        <f t="shared" ref="C77:F77" si="37">+C75-C76</f>
        <v>0</v>
      </c>
      <c r="D77" s="52">
        <f t="shared" si="37"/>
        <v>0</v>
      </c>
      <c r="E77" s="52">
        <f t="shared" si="37"/>
        <v>0</v>
      </c>
      <c r="F77" s="53">
        <f t="shared" si="37"/>
        <v>0</v>
      </c>
    </row>
    <row r="78" spans="1:6" x14ac:dyDescent="0.25">
      <c r="A78" s="45">
        <v>1132124</v>
      </c>
      <c r="B78" s="46">
        <f>+'PIVTBL PASTE'!F109</f>
        <v>5360314.9800000004</v>
      </c>
      <c r="C78" s="46">
        <f>+'PIVTBL PASTE'!G109</f>
        <v>371676.6</v>
      </c>
      <c r="D78" s="46">
        <f>+'PIVTBL PASTE'!H109</f>
        <v>224942</v>
      </c>
      <c r="E78" s="46">
        <f>+'PIVTBL PASTE'!I109</f>
        <v>244989.6</v>
      </c>
      <c r="F78" s="47">
        <f>+'PIVTBL PASTE'!J109</f>
        <v>5262059.9800000004</v>
      </c>
    </row>
    <row r="79" spans="1:6" x14ac:dyDescent="0.25">
      <c r="A79" s="48"/>
      <c r="B79" s="49">
        <f>+HURA!J25</f>
        <v>5360314.9800000004</v>
      </c>
      <c r="C79" s="49">
        <f>+HURA!M25</f>
        <v>371676.6</v>
      </c>
      <c r="D79" s="49">
        <f>+HURA!N25</f>
        <v>224942</v>
      </c>
      <c r="E79" s="49">
        <f>+HURA!O25</f>
        <v>244989.6</v>
      </c>
      <c r="F79" s="50">
        <f>+HURA!P25</f>
        <v>5262059.9800000004</v>
      </c>
    </row>
    <row r="80" spans="1:6" ht="15.75" thickBot="1" x14ac:dyDescent="0.3">
      <c r="A80" s="51" t="s">
        <v>134</v>
      </c>
      <c r="B80" s="52">
        <f>+B78-B79</f>
        <v>0</v>
      </c>
      <c r="C80" s="52">
        <f t="shared" ref="C80:F80" si="38">+C78-C79</f>
        <v>0</v>
      </c>
      <c r="D80" s="52">
        <f t="shared" si="38"/>
        <v>0</v>
      </c>
      <c r="E80" s="52">
        <f t="shared" si="38"/>
        <v>0</v>
      </c>
      <c r="F80" s="53">
        <f t="shared" si="38"/>
        <v>0</v>
      </c>
    </row>
    <row r="81" spans="1:6" x14ac:dyDescent="0.25">
      <c r="A81" s="45">
        <v>1132127</v>
      </c>
      <c r="B81" s="46">
        <f>+'PIVTBL PASTE'!F124</f>
        <v>2224348.5</v>
      </c>
      <c r="C81" s="46">
        <f>+'PIVTBL PASTE'!G124</f>
        <v>554141.79999999993</v>
      </c>
      <c r="D81" s="46">
        <f>+'PIVTBL PASTE'!H124</f>
        <v>332912</v>
      </c>
      <c r="E81" s="46">
        <f>+'PIVTBL PASTE'!I124</f>
        <v>361145.8</v>
      </c>
      <c r="F81" s="47">
        <f>+'PIVTBL PASTE'!J124</f>
        <v>2084432.5</v>
      </c>
    </row>
    <row r="82" spans="1:6" x14ac:dyDescent="0.25">
      <c r="A82" s="48"/>
      <c r="B82" s="49">
        <f>+BADANAVALU!J13</f>
        <v>2224348.5</v>
      </c>
      <c r="C82" s="49">
        <f>+BADANAVALU!M13</f>
        <v>554141.79999999993</v>
      </c>
      <c r="D82" s="49">
        <f>+BADANAVALU!N13</f>
        <v>332912</v>
      </c>
      <c r="E82" s="49">
        <f>+BADANAVALU!O13</f>
        <v>361145.8</v>
      </c>
      <c r="F82" s="50">
        <f>+BADANAVALU!P13</f>
        <v>2084432.5</v>
      </c>
    </row>
    <row r="83" spans="1:6" ht="15.75" thickBot="1" x14ac:dyDescent="0.3">
      <c r="A83" s="51" t="s">
        <v>134</v>
      </c>
      <c r="B83" s="52">
        <f>+B81-B82</f>
        <v>0</v>
      </c>
      <c r="C83" s="52">
        <f t="shared" ref="C83:F83" si="39">+C81-C82</f>
        <v>0</v>
      </c>
      <c r="D83" s="52">
        <f t="shared" si="39"/>
        <v>0</v>
      </c>
      <c r="E83" s="52">
        <f t="shared" si="39"/>
        <v>0</v>
      </c>
      <c r="F83" s="53">
        <f t="shared" si="39"/>
        <v>0</v>
      </c>
    </row>
    <row r="84" spans="1:6" x14ac:dyDescent="0.25">
      <c r="A84" s="45">
        <v>1132128</v>
      </c>
      <c r="B84" s="46">
        <f>+'PIVTBL PASTE'!F129</f>
        <v>7874326.71</v>
      </c>
      <c r="C84" s="46">
        <f>+'PIVTBL PASTE'!G129</f>
        <v>603324.38</v>
      </c>
      <c r="D84" s="46">
        <f>+'PIVTBL PASTE'!H129</f>
        <v>344205</v>
      </c>
      <c r="E84" s="46">
        <f>+'PIVTBL PASTE'!I129</f>
        <v>374199.38</v>
      </c>
      <c r="F84" s="47">
        <f>+'PIVTBL PASTE'!J129</f>
        <v>7759246.71</v>
      </c>
    </row>
    <row r="85" spans="1:6" x14ac:dyDescent="0.25">
      <c r="A85" s="48"/>
      <c r="B85" s="49">
        <f>+BADANAVALU!J37</f>
        <v>7874326.71</v>
      </c>
      <c r="C85" s="49">
        <f>+BADANAVALU!M37</f>
        <v>603324.38</v>
      </c>
      <c r="D85" s="49">
        <f>+BADANAVALU!N37</f>
        <v>344205</v>
      </c>
      <c r="E85" s="49">
        <f>+BADANAVALU!O37</f>
        <v>374199.38</v>
      </c>
      <c r="F85" s="50">
        <f>+BADANAVALU!P37</f>
        <v>7759246.71</v>
      </c>
    </row>
    <row r="86" spans="1:6" ht="15.75" thickBot="1" x14ac:dyDescent="0.3">
      <c r="A86" s="51" t="s">
        <v>134</v>
      </c>
      <c r="B86" s="52">
        <f>+B84-B85</f>
        <v>0</v>
      </c>
      <c r="C86" s="52">
        <f t="shared" ref="C86" si="40">+C84-C85</f>
        <v>0</v>
      </c>
      <c r="D86" s="52">
        <f t="shared" ref="D86" si="41">+D84-D85</f>
        <v>0</v>
      </c>
      <c r="E86" s="52">
        <f t="shared" ref="E86" si="42">+E84-E85</f>
        <v>0</v>
      </c>
      <c r="F86" s="53">
        <f t="shared" ref="F86" si="43">+F84-F85</f>
        <v>0</v>
      </c>
    </row>
    <row r="87" spans="1:6" x14ac:dyDescent="0.25">
      <c r="A87" s="45">
        <v>1132129</v>
      </c>
      <c r="B87" s="46">
        <f>+'PIVTBL PASTE'!F134</f>
        <v>7127561.7299999995</v>
      </c>
      <c r="C87" s="46">
        <f>+'PIVTBL PASTE'!G134</f>
        <v>1022413.25</v>
      </c>
      <c r="D87" s="46">
        <f>+'PIVTBL PASTE'!H134</f>
        <v>664326</v>
      </c>
      <c r="E87" s="46">
        <f>+'PIVTBL PASTE'!I134</f>
        <v>463956.25</v>
      </c>
      <c r="F87" s="47">
        <f>+'PIVTBL PASTE'!J134</f>
        <v>7021692.7299999995</v>
      </c>
    </row>
    <row r="88" spans="1:6" x14ac:dyDescent="0.25">
      <c r="A88" s="48"/>
      <c r="B88" s="49">
        <f>+HURA!J31</f>
        <v>7127561.7299999995</v>
      </c>
      <c r="C88" s="49">
        <f>+HURA!M31</f>
        <v>1022413.25</v>
      </c>
      <c r="D88" s="49">
        <f>+HURA!N31</f>
        <v>664326</v>
      </c>
      <c r="E88" s="49">
        <f>+HURA!O31</f>
        <v>463956.25</v>
      </c>
      <c r="F88" s="50">
        <f>+HURA!P31</f>
        <v>7021692.7299999995</v>
      </c>
    </row>
    <row r="89" spans="1:6" ht="15.75" thickBot="1" x14ac:dyDescent="0.3">
      <c r="A89" s="51" t="s">
        <v>134</v>
      </c>
      <c r="B89" s="52">
        <f>+B87-B88</f>
        <v>0</v>
      </c>
      <c r="C89" s="52">
        <f t="shared" ref="C89" si="44">+C87-C88</f>
        <v>0</v>
      </c>
      <c r="D89" s="52">
        <f t="shared" ref="D89" si="45">+D87-D88</f>
        <v>0</v>
      </c>
      <c r="E89" s="52">
        <f t="shared" ref="E89" si="46">+E87-E88</f>
        <v>0</v>
      </c>
      <c r="F89" s="53">
        <f t="shared" ref="F89" si="47">+F87-F88</f>
        <v>0</v>
      </c>
    </row>
    <row r="90" spans="1:6" x14ac:dyDescent="0.25">
      <c r="A90" s="45">
        <v>1132130</v>
      </c>
      <c r="B90" s="46">
        <f>+'PIVTBL PASTE'!F139</f>
        <v>6251964.2999999998</v>
      </c>
      <c r="C90" s="46">
        <f>+'PIVTBL PASTE'!G139</f>
        <v>725649.73</v>
      </c>
      <c r="D90" s="46">
        <f>+'PIVTBL PASTE'!H139</f>
        <v>540697</v>
      </c>
      <c r="E90" s="46">
        <f>+'PIVTBL PASTE'!I139</f>
        <v>420159.73</v>
      </c>
      <c r="F90" s="47">
        <f>+'PIVTBL PASTE'!J139</f>
        <v>6016757.2999999998</v>
      </c>
    </row>
    <row r="91" spans="1:6" x14ac:dyDescent="0.25">
      <c r="A91" s="48"/>
      <c r="B91" s="49">
        <f>+BADANAVALU!J43</f>
        <v>6251964.2999999998</v>
      </c>
      <c r="C91" s="49">
        <f>+BADANAVALU!M43</f>
        <v>725649.73</v>
      </c>
      <c r="D91" s="49">
        <f>+BADANAVALU!N43</f>
        <v>540697</v>
      </c>
      <c r="E91" s="49">
        <f>+BADANAVALU!O43</f>
        <v>420159.73</v>
      </c>
      <c r="F91" s="50">
        <f>+BADANAVALU!P43</f>
        <v>6016757.2999999998</v>
      </c>
    </row>
    <row r="92" spans="1:6" ht="15.75" thickBot="1" x14ac:dyDescent="0.3">
      <c r="A92" s="51" t="s">
        <v>134</v>
      </c>
      <c r="B92" s="52">
        <f>+B90-B91</f>
        <v>0</v>
      </c>
      <c r="C92" s="52">
        <f t="shared" ref="C92:F92" si="48">+C90-C91</f>
        <v>0</v>
      </c>
      <c r="D92" s="52">
        <f t="shared" si="48"/>
        <v>0</v>
      </c>
      <c r="E92" s="52">
        <f t="shared" si="48"/>
        <v>0</v>
      </c>
      <c r="F92" s="53">
        <f t="shared" si="48"/>
        <v>0</v>
      </c>
    </row>
    <row r="93" spans="1:6" x14ac:dyDescent="0.25">
      <c r="A93" s="45">
        <v>1132131</v>
      </c>
      <c r="B93" s="46">
        <f>+'PIVTBL PASTE'!F144</f>
        <v>3427711.76</v>
      </c>
      <c r="C93" s="46">
        <f>+'PIVTBL PASTE'!G144</f>
        <v>1391115.27</v>
      </c>
      <c r="D93" s="46">
        <f>+'PIVTBL PASTE'!H144</f>
        <v>1264776</v>
      </c>
      <c r="E93" s="46">
        <f>+'PIVTBL PASTE'!I144</f>
        <v>414058.27</v>
      </c>
      <c r="F93" s="47">
        <f>+'PIVTBL PASTE'!J144</f>
        <v>3139992.76</v>
      </c>
    </row>
    <row r="94" spans="1:6" x14ac:dyDescent="0.25">
      <c r="A94" s="48"/>
      <c r="B94" s="49">
        <f>+HULLAHALLI!J43</f>
        <v>3427711.76</v>
      </c>
      <c r="C94" s="49">
        <f>+HULLAHALLI!M43</f>
        <v>1391115.27</v>
      </c>
      <c r="D94" s="49">
        <f>+HULLAHALLI!N43</f>
        <v>1264776</v>
      </c>
      <c r="E94" s="49">
        <f>+HULLAHALLI!O43</f>
        <v>414058.27</v>
      </c>
      <c r="F94" s="50">
        <f>+HULLAHALLI!P43</f>
        <v>3139992.76</v>
      </c>
    </row>
    <row r="95" spans="1:6" ht="15.75" thickBot="1" x14ac:dyDescent="0.3">
      <c r="A95" s="51" t="s">
        <v>134</v>
      </c>
      <c r="B95" s="52">
        <f>+B93-B94</f>
        <v>0</v>
      </c>
      <c r="C95" s="52">
        <f t="shared" ref="C95:F95" si="49">+C93-C94</f>
        <v>0</v>
      </c>
      <c r="D95" s="52">
        <f t="shared" si="49"/>
        <v>0</v>
      </c>
      <c r="E95" s="52">
        <f t="shared" si="49"/>
        <v>0</v>
      </c>
      <c r="F95" s="53">
        <f t="shared" si="49"/>
        <v>0</v>
      </c>
    </row>
    <row r="96" spans="1:6" x14ac:dyDescent="0.25">
      <c r="A96" s="45">
        <v>1132132</v>
      </c>
      <c r="B96" s="46">
        <f>+'PIVTBL PASTE'!F149</f>
        <v>7984614.419999999</v>
      </c>
      <c r="C96" s="46">
        <f>+'PIVTBL PASTE'!G149</f>
        <v>991480.74</v>
      </c>
      <c r="D96" s="46">
        <f>+'PIVTBL PASTE'!H149</f>
        <v>590151</v>
      </c>
      <c r="E96" s="46">
        <f>+'PIVTBL PASTE'!I149</f>
        <v>486681.74</v>
      </c>
      <c r="F96" s="47">
        <f>+'PIVTBL PASTE'!J149</f>
        <v>7899262.419999999</v>
      </c>
    </row>
    <row r="97" spans="1:11" x14ac:dyDescent="0.25">
      <c r="A97" s="48"/>
      <c r="B97" s="49">
        <f>+BADANAVALU!J19</f>
        <v>7984614.419999999</v>
      </c>
      <c r="C97" s="49">
        <f>+BADANAVALU!M19</f>
        <v>991480.74</v>
      </c>
      <c r="D97" s="49">
        <f>+BADANAVALU!N19</f>
        <v>590151</v>
      </c>
      <c r="E97" s="49">
        <f>+BADANAVALU!O19</f>
        <v>486681.74</v>
      </c>
      <c r="F97" s="50">
        <f>+BADANAVALU!P19</f>
        <v>7899262.419999999</v>
      </c>
      <c r="J97" s="39"/>
      <c r="K97" s="39"/>
    </row>
    <row r="98" spans="1:11" ht="15.75" thickBot="1" x14ac:dyDescent="0.3">
      <c r="A98" s="51" t="s">
        <v>134</v>
      </c>
      <c r="B98" s="52">
        <f>+B96-B97</f>
        <v>0</v>
      </c>
      <c r="C98" s="52">
        <f t="shared" ref="C98:F98" si="50">+C96-C97</f>
        <v>0</v>
      </c>
      <c r="D98" s="52">
        <f t="shared" si="50"/>
        <v>0</v>
      </c>
      <c r="E98" s="52">
        <f t="shared" si="50"/>
        <v>0</v>
      </c>
      <c r="F98" s="53">
        <f t="shared" si="50"/>
        <v>0</v>
      </c>
      <c r="J98" s="39"/>
      <c r="K98" s="39"/>
    </row>
    <row r="99" spans="1:11" x14ac:dyDescent="0.25">
      <c r="A99" s="45">
        <v>1132135</v>
      </c>
      <c r="B99" s="46">
        <f>+'PIVTBL PASTE'!F154</f>
        <v>1850308.71</v>
      </c>
      <c r="C99" s="46">
        <f>+'PIVTBL PASTE'!G154</f>
        <v>374539.99</v>
      </c>
      <c r="D99" s="46">
        <f>+'PIVTBL PASTE'!H154</f>
        <v>222268</v>
      </c>
      <c r="E99" s="46">
        <f>+'PIVTBL PASTE'!I154</f>
        <v>267254.99</v>
      </c>
      <c r="F99" s="47">
        <f>+'PIVTBL PASTE'!J154</f>
        <v>1735325.71</v>
      </c>
      <c r="J99" s="39"/>
      <c r="K99" s="39"/>
    </row>
    <row r="100" spans="1:11" x14ac:dyDescent="0.25">
      <c r="A100" s="48"/>
      <c r="B100" s="49">
        <f>+CHANDRAVADI!J7</f>
        <v>1850308.71</v>
      </c>
      <c r="C100" s="49">
        <f>+CHANDRAVADI!M7</f>
        <v>374539.99</v>
      </c>
      <c r="D100" s="49">
        <f>+CHANDRAVADI!N7</f>
        <v>222268</v>
      </c>
      <c r="E100" s="49">
        <f>+CHANDRAVADI!O7</f>
        <v>267254.99</v>
      </c>
      <c r="F100" s="50">
        <f>+CHANDRAVADI!P7</f>
        <v>1735325.71</v>
      </c>
      <c r="J100" s="39"/>
      <c r="K100" s="39"/>
    </row>
    <row r="101" spans="1:11" ht="15.75" thickBot="1" x14ac:dyDescent="0.3">
      <c r="A101" s="51" t="s">
        <v>134</v>
      </c>
      <c r="B101" s="52">
        <f>+B99-B100</f>
        <v>0</v>
      </c>
      <c r="C101" s="52">
        <f t="shared" ref="C101" si="51">+C99-C100</f>
        <v>0</v>
      </c>
      <c r="D101" s="52">
        <f t="shared" ref="D101" si="52">+D99-D100</f>
        <v>0</v>
      </c>
      <c r="E101" s="52">
        <f t="shared" ref="E101" si="53">+E99-E100</f>
        <v>0</v>
      </c>
      <c r="F101" s="53">
        <f t="shared" ref="F101" si="54">+F99-F100</f>
        <v>0</v>
      </c>
      <c r="J101" s="39"/>
      <c r="K101" s="39"/>
    </row>
    <row r="102" spans="1:11" x14ac:dyDescent="0.25">
      <c r="J102" s="39"/>
      <c r="K102" s="39"/>
    </row>
    <row r="105" spans="1:11" x14ac:dyDescent="0.25">
      <c r="E105" s="39"/>
      <c r="F105" s="39"/>
    </row>
    <row r="106" spans="1:11" x14ac:dyDescent="0.25">
      <c r="E106" s="39"/>
      <c r="F106" s="39"/>
    </row>
  </sheetData>
  <pageMargins left="0.7" right="0.7" top="0.75" bottom="0.75" header="0.3" footer="0.3"/>
  <pageSetup paperSize="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PAST</vt:lpstr>
      <vt:lpstr>MR CODE</vt:lpstr>
      <vt:lpstr>PIVTBL PASTE</vt:lpstr>
      <vt:lpstr>BADANAVALU</vt:lpstr>
      <vt:lpstr>THAGADURU</vt:lpstr>
      <vt:lpstr>HULLAHALLI</vt:lpstr>
      <vt:lpstr>HURA</vt:lpstr>
      <vt:lpstr>CHANDRAVADI</vt:lpstr>
      <vt:lpstr>DIFF</vt:lpstr>
      <vt:lpstr>BADANAVALU!Print_Area</vt:lpstr>
      <vt:lpstr>CHANDRAVADI!Print_Area</vt:lpstr>
      <vt:lpstr>HULLAHALLI!Print_Area</vt:lpstr>
      <vt:lpstr>HURA!Print_Area</vt:lpstr>
      <vt:lpstr>THAGADURU!Print_Area</vt:lpstr>
      <vt:lpstr>BADANAVALU!Print_Titles</vt:lpstr>
      <vt:lpstr>HULLAHALLI!Print_Titles</vt:lpstr>
      <vt:lpstr>HURA!Print_Titles</vt:lpstr>
      <vt:lpstr>THAGADURU!Print_Titles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NGD2</dc:creator>
  <cp:lastModifiedBy>aee</cp:lastModifiedBy>
  <cp:lastPrinted>2023-08-31T14:05:24Z</cp:lastPrinted>
  <dcterms:created xsi:type="dcterms:W3CDTF">2021-10-22T07:42:11Z</dcterms:created>
  <dcterms:modified xsi:type="dcterms:W3CDTF">2023-09-02T07:48:12Z</dcterms:modified>
</cp:coreProperties>
</file>