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570" windowWidth="20730" windowHeight="9150" activeTab="1"/>
  </bookViews>
  <sheets>
    <sheet name="sheet1" sheetId="2" r:id="rId1"/>
    <sheet name="Sheet2" sheetId="3" r:id="rId2"/>
    <sheet name="Sheet3" sheetId="4" r:id="rId3"/>
  </sheets>
  <calcPr calcId="125725"/>
</workbook>
</file>

<file path=xl/calcChain.xml><?xml version="1.0" encoding="utf-8"?>
<calcChain xmlns="http://schemas.openxmlformats.org/spreadsheetml/2006/main">
  <c r="H23" i="3"/>
  <c r="H41" s="1"/>
  <c r="I23"/>
  <c r="I41" s="1"/>
  <c r="J23"/>
  <c r="J41" s="1"/>
  <c r="K23"/>
  <c r="K41" s="1"/>
  <c r="H24"/>
  <c r="I24"/>
  <c r="J24"/>
  <c r="K24"/>
  <c r="H25"/>
  <c r="F5" i="4" s="1"/>
  <c r="I25" i="3"/>
  <c r="G5" i="4" s="1"/>
  <c r="J25" i="3"/>
  <c r="K25"/>
  <c r="H26"/>
  <c r="F6" i="4" s="1"/>
  <c r="I26" i="3"/>
  <c r="G6" i="4" s="1"/>
  <c r="J26" i="3"/>
  <c r="K26"/>
  <c r="H27"/>
  <c r="F7" i="4" s="1"/>
  <c r="I27" i="3"/>
  <c r="G7" i="4" s="1"/>
  <c r="J27" i="3"/>
  <c r="K27"/>
  <c r="H28"/>
  <c r="F8" i="4" s="1"/>
  <c r="I28" i="3"/>
  <c r="G8" i="4" s="1"/>
  <c r="J28" i="3"/>
  <c r="K28"/>
  <c r="H29"/>
  <c r="F9" i="4" s="1"/>
  <c r="I29" i="3"/>
  <c r="G9" i="4" s="1"/>
  <c r="J29" i="3"/>
  <c r="K29"/>
  <c r="H30"/>
  <c r="I30"/>
  <c r="J30"/>
  <c r="K30"/>
  <c r="H31"/>
  <c r="I31"/>
  <c r="J31"/>
  <c r="K31"/>
  <c r="H32"/>
  <c r="F11" i="4" s="1"/>
  <c r="I32" i="3"/>
  <c r="G11" i="4" s="1"/>
  <c r="J32" i="3"/>
  <c r="K32"/>
  <c r="H33"/>
  <c r="F12" i="4" s="1"/>
  <c r="I33" i="3"/>
  <c r="G12" i="4" s="1"/>
  <c r="J33" i="3"/>
  <c r="K33"/>
  <c r="H34"/>
  <c r="F13" i="4" s="1"/>
  <c r="I34" i="3"/>
  <c r="G13" i="4" s="1"/>
  <c r="J34" i="3"/>
  <c r="K34"/>
  <c r="H35"/>
  <c r="F14" i="4" s="1"/>
  <c r="I35" i="3"/>
  <c r="G14" i="4" s="1"/>
  <c r="J35" i="3"/>
  <c r="K35"/>
  <c r="G32"/>
  <c r="E11" i="4" s="1"/>
  <c r="G30" i="3"/>
  <c r="G29"/>
  <c r="E9" i="4" s="1"/>
  <c r="G28" i="3"/>
  <c r="E8" i="4" s="1"/>
  <c r="G27" i="3"/>
  <c r="E7" i="4" s="1"/>
  <c r="G35" i="3"/>
  <c r="E14" i="4" s="1"/>
  <c r="G34" i="3"/>
  <c r="E13" i="4" s="1"/>
  <c r="G33" i="3"/>
  <c r="E12" i="4" s="1"/>
  <c r="G31" i="3"/>
  <c r="G26"/>
  <c r="E6" i="4" s="1"/>
  <c r="G25" i="3"/>
  <c r="E5" i="4" s="1"/>
  <c r="G24" i="3"/>
  <c r="G23"/>
  <c r="G41" s="1"/>
  <c r="C35"/>
  <c r="B14" i="4" s="1"/>
  <c r="C34" i="3"/>
  <c r="B13" i="4" s="1"/>
  <c r="C33" i="3"/>
  <c r="B12" i="4" s="1"/>
  <c r="C32" i="3"/>
  <c r="B11" i="4" s="1"/>
  <c r="C31" i="3"/>
  <c r="C30"/>
  <c r="C29"/>
  <c r="B9" i="4" s="1"/>
  <c r="C28" i="3"/>
  <c r="B8" i="4" s="1"/>
  <c r="C27" i="3"/>
  <c r="B7" i="4" s="1"/>
  <c r="C26" i="3"/>
  <c r="B6" i="4" s="1"/>
  <c r="C25" i="3"/>
  <c r="B5" i="4" s="1"/>
  <c r="C24" i="3"/>
  <c r="C23"/>
  <c r="C41" s="1"/>
  <c r="H3"/>
  <c r="H39" s="1"/>
  <c r="I3"/>
  <c r="I39" s="1"/>
  <c r="J3"/>
  <c r="J39" s="1"/>
  <c r="K3"/>
  <c r="K39" s="1"/>
  <c r="H4"/>
  <c r="H40" s="1"/>
  <c r="I4"/>
  <c r="I40" s="1"/>
  <c r="J4"/>
  <c r="J40" s="1"/>
  <c r="K4"/>
  <c r="K40" s="1"/>
  <c r="H5"/>
  <c r="I5"/>
  <c r="J5"/>
  <c r="K5"/>
  <c r="H6"/>
  <c r="H43" s="1"/>
  <c r="I6"/>
  <c r="I43" s="1"/>
  <c r="J6"/>
  <c r="J43" s="1"/>
  <c r="K6"/>
  <c r="K43" s="1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H49" s="1"/>
  <c r="I12"/>
  <c r="J12"/>
  <c r="K12"/>
  <c r="K49" s="1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G11"/>
  <c r="G48" s="1"/>
  <c r="D11"/>
  <c r="E11"/>
  <c r="C11"/>
  <c r="G5"/>
  <c r="G4"/>
  <c r="G40" s="1"/>
  <c r="L23"/>
  <c r="G18"/>
  <c r="G17"/>
  <c r="G16"/>
  <c r="G15"/>
  <c r="G14"/>
  <c r="G13"/>
  <c r="G12"/>
  <c r="G49" s="1"/>
  <c r="G10"/>
  <c r="G9"/>
  <c r="G8"/>
  <c r="G7"/>
  <c r="D7"/>
  <c r="E7"/>
  <c r="D8"/>
  <c r="E8"/>
  <c r="D9"/>
  <c r="E9"/>
  <c r="D10"/>
  <c r="E10"/>
  <c r="D12"/>
  <c r="D49" s="1"/>
  <c r="E12"/>
  <c r="E49" s="1"/>
  <c r="D13"/>
  <c r="E13"/>
  <c r="D14"/>
  <c r="E14"/>
  <c r="D15"/>
  <c r="D52" s="1"/>
  <c r="E15"/>
  <c r="E52" s="1"/>
  <c r="D16"/>
  <c r="E16"/>
  <c r="D17"/>
  <c r="E17"/>
  <c r="D18"/>
  <c r="E18"/>
  <c r="C18"/>
  <c r="C17"/>
  <c r="C16"/>
  <c r="C15"/>
  <c r="C14"/>
  <c r="C13"/>
  <c r="C12"/>
  <c r="C49" s="1"/>
  <c r="C10"/>
  <c r="C9"/>
  <c r="C7"/>
  <c r="G6"/>
  <c r="G43" s="1"/>
  <c r="G3"/>
  <c r="G39" s="1"/>
  <c r="D3"/>
  <c r="D39" s="1"/>
  <c r="E3"/>
  <c r="E39" s="1"/>
  <c r="D4"/>
  <c r="D40" s="1"/>
  <c r="E4"/>
  <c r="E40" s="1"/>
  <c r="D5"/>
  <c r="D42" s="1"/>
  <c r="E5"/>
  <c r="E42" s="1"/>
  <c r="D6"/>
  <c r="D43" s="1"/>
  <c r="E6"/>
  <c r="E43" s="1"/>
  <c r="C6"/>
  <c r="C43" s="1"/>
  <c r="C5"/>
  <c r="C4"/>
  <c r="C40" s="1"/>
  <c r="C3"/>
  <c r="C39" s="1"/>
  <c r="I21" i="4"/>
  <c r="L21" s="1"/>
  <c r="J20"/>
  <c r="O15"/>
  <c r="O25"/>
  <c r="N25"/>
  <c r="L25"/>
  <c r="K25"/>
  <c r="J25"/>
  <c r="I25"/>
  <c r="O23"/>
  <c r="N23"/>
  <c r="K23"/>
  <c r="J23"/>
  <c r="I23"/>
  <c r="L23" s="1"/>
  <c r="O22"/>
  <c r="N22"/>
  <c r="K22"/>
  <c r="J22"/>
  <c r="I22"/>
  <c r="L22" s="1"/>
  <c r="N18"/>
  <c r="K18"/>
  <c r="I18"/>
  <c r="L18" s="1"/>
  <c r="O17"/>
  <c r="N15"/>
  <c r="L15"/>
  <c r="K15"/>
  <c r="J15"/>
  <c r="D35" i="3"/>
  <c r="C14" i="4" s="1"/>
  <c r="E35" i="3"/>
  <c r="D14" i="4" s="1"/>
  <c r="D34" i="3"/>
  <c r="C13" i="4" s="1"/>
  <c r="E34" i="3"/>
  <c r="D13" i="4" s="1"/>
  <c r="D33" i="3"/>
  <c r="C12" i="4" s="1"/>
  <c r="E33" i="3"/>
  <c r="D12" i="4" s="1"/>
  <c r="C11"/>
  <c r="D11"/>
  <c r="D31" i="3"/>
  <c r="E31"/>
  <c r="D30"/>
  <c r="E30"/>
  <c r="D29"/>
  <c r="C9" i="4" s="1"/>
  <c r="E29" i="3"/>
  <c r="D9" i="4" s="1"/>
  <c r="D28" i="3"/>
  <c r="C8" i="4" s="1"/>
  <c r="E28" i="3"/>
  <c r="D8" i="4" s="1"/>
  <c r="D27" i="3"/>
  <c r="C7" i="4" s="1"/>
  <c r="E27" i="3"/>
  <c r="D7" i="4" s="1"/>
  <c r="D26" i="3"/>
  <c r="C6" i="4" s="1"/>
  <c r="E26" i="3"/>
  <c r="D6" i="4" s="1"/>
  <c r="D25" i="3"/>
  <c r="C5" i="4" s="1"/>
  <c r="E25" i="3"/>
  <c r="D5" i="4" s="1"/>
  <c r="D23" i="3"/>
  <c r="D41" s="1"/>
  <c r="E23"/>
  <c r="D19" i="4" s="1"/>
  <c r="C8" i="3"/>
  <c r="C46" l="1"/>
  <c r="C42"/>
  <c r="C50"/>
  <c r="C55"/>
  <c r="C44"/>
  <c r="G44"/>
  <c r="J52"/>
  <c r="L52" s="1"/>
  <c r="C48"/>
  <c r="K42"/>
  <c r="G42"/>
  <c r="L41"/>
  <c r="P41" s="1"/>
  <c r="L18"/>
  <c r="P18" s="1"/>
  <c r="L16"/>
  <c r="P16" s="1"/>
  <c r="L14"/>
  <c r="P14" s="1"/>
  <c r="L12"/>
  <c r="P12" s="1"/>
  <c r="L10"/>
  <c r="P10" s="1"/>
  <c r="L8"/>
  <c r="P8" s="1"/>
  <c r="L43"/>
  <c r="P43" s="1"/>
  <c r="L4"/>
  <c r="P4" s="1"/>
  <c r="G52"/>
  <c r="L6"/>
  <c r="P6" s="1"/>
  <c r="H52"/>
  <c r="H42"/>
  <c r="C52"/>
  <c r="G51"/>
  <c r="I52"/>
  <c r="I42"/>
  <c r="E50"/>
  <c r="C51"/>
  <c r="G50"/>
  <c r="L5"/>
  <c r="P5" s="1"/>
  <c r="L39"/>
  <c r="P39" s="1"/>
  <c r="L40"/>
  <c r="P40" s="1"/>
  <c r="D46"/>
  <c r="D50"/>
  <c r="G54"/>
  <c r="C54"/>
  <c r="J42"/>
  <c r="D53"/>
  <c r="D44"/>
  <c r="E44"/>
  <c r="D48"/>
  <c r="E48"/>
  <c r="G47"/>
  <c r="L3"/>
  <c r="P3" s="1"/>
  <c r="E47"/>
  <c r="D55"/>
  <c r="D51"/>
  <c r="C47"/>
  <c r="E55"/>
  <c r="E51"/>
  <c r="E46"/>
  <c r="G46"/>
  <c r="G55"/>
  <c r="D47"/>
  <c r="M3"/>
  <c r="D54"/>
  <c r="E54"/>
  <c r="G53"/>
  <c r="G45"/>
  <c r="C45"/>
  <c r="C53"/>
  <c r="D45"/>
  <c r="E53"/>
  <c r="E45"/>
  <c r="E41"/>
  <c r="J49"/>
  <c r="L49" s="1"/>
  <c r="I49"/>
  <c r="L17"/>
  <c r="P17" s="1"/>
  <c r="L15"/>
  <c r="P15" s="1"/>
  <c r="L13"/>
  <c r="P13" s="1"/>
  <c r="L11"/>
  <c r="P11" s="1"/>
  <c r="L9"/>
  <c r="P9" s="1"/>
  <c r="L7"/>
  <c r="P7" s="1"/>
  <c r="N12" i="4"/>
  <c r="J11"/>
  <c r="O9"/>
  <c r="H53" i="3"/>
  <c r="D10" i="4"/>
  <c r="D16" s="1"/>
  <c r="E10"/>
  <c r="J8"/>
  <c r="O11"/>
  <c r="J13"/>
  <c r="N7"/>
  <c r="N14"/>
  <c r="G10"/>
  <c r="G16" s="1"/>
  <c r="B10"/>
  <c r="B16" s="1"/>
  <c r="K46" i="3"/>
  <c r="F10" i="4"/>
  <c r="N13"/>
  <c r="I53" i="3"/>
  <c r="C10" i="4"/>
  <c r="C16" s="1"/>
  <c r="L25" i="3"/>
  <c r="H5" i="4" s="1"/>
  <c r="I5" s="1"/>
  <c r="L5" s="1"/>
  <c r="N6"/>
  <c r="L31" i="3"/>
  <c r="N11" i="4"/>
  <c r="E19"/>
  <c r="O19" s="1"/>
  <c r="J12"/>
  <c r="J14"/>
  <c r="B19"/>
  <c r="B24" s="1"/>
  <c r="H19"/>
  <c r="H24" s="1"/>
  <c r="C19"/>
  <c r="C24" s="1"/>
  <c r="L28" i="3"/>
  <c r="H8" i="4" s="1"/>
  <c r="I8" s="1"/>
  <c r="L8" s="1"/>
  <c r="F19"/>
  <c r="F24" s="1"/>
  <c r="G19"/>
  <c r="L30" i="3"/>
  <c r="O30" s="1"/>
  <c r="N5" i="4"/>
  <c r="N8"/>
  <c r="O6"/>
  <c r="J9"/>
  <c r="I20"/>
  <c r="L20" s="1"/>
  <c r="N21"/>
  <c r="K21"/>
  <c r="O21"/>
  <c r="N20"/>
  <c r="K20"/>
  <c r="O18"/>
  <c r="N17"/>
  <c r="K17"/>
  <c r="I17"/>
  <c r="J21"/>
  <c r="O20"/>
  <c r="D24"/>
  <c r="J18"/>
  <c r="J17"/>
  <c r="N9"/>
  <c r="O13"/>
  <c r="O14"/>
  <c r="O5"/>
  <c r="O12"/>
  <c r="O8"/>
  <c r="J7"/>
  <c r="O7"/>
  <c r="J6"/>
  <c r="J5"/>
  <c r="F5" i="3"/>
  <c r="F42" s="1"/>
  <c r="F18"/>
  <c r="F10"/>
  <c r="I47"/>
  <c r="H48"/>
  <c r="J50"/>
  <c r="I51"/>
  <c r="K55"/>
  <c r="L33"/>
  <c r="K45"/>
  <c r="H46"/>
  <c r="K50"/>
  <c r="J51"/>
  <c r="L35"/>
  <c r="J46"/>
  <c r="H55"/>
  <c r="J53"/>
  <c r="L32"/>
  <c r="L34"/>
  <c r="K53"/>
  <c r="F25"/>
  <c r="F27"/>
  <c r="F29"/>
  <c r="F31"/>
  <c r="F33"/>
  <c r="F35"/>
  <c r="H44"/>
  <c r="L29"/>
  <c r="I44"/>
  <c r="J47"/>
  <c r="L47" s="1"/>
  <c r="I48"/>
  <c r="F4"/>
  <c r="F40" s="1"/>
  <c r="J44"/>
  <c r="H45"/>
  <c r="K47"/>
  <c r="H50"/>
  <c r="J54"/>
  <c r="I55"/>
  <c r="F23"/>
  <c r="F41" s="1"/>
  <c r="F26"/>
  <c r="F28"/>
  <c r="F30"/>
  <c r="F32"/>
  <c r="F34"/>
  <c r="I45"/>
  <c r="K48"/>
  <c r="I50"/>
  <c r="H51"/>
  <c r="K54"/>
  <c r="J55"/>
  <c r="L27"/>
  <c r="F3"/>
  <c r="F39" s="1"/>
  <c r="F8"/>
  <c r="F14"/>
  <c r="K44"/>
  <c r="J45"/>
  <c r="F12"/>
  <c r="F49" s="1"/>
  <c r="H47"/>
  <c r="F16"/>
  <c r="I46"/>
  <c r="K51"/>
  <c r="H54"/>
  <c r="F17"/>
  <c r="F11"/>
  <c r="F6"/>
  <c r="F43" s="1"/>
  <c r="F13"/>
  <c r="F7"/>
  <c r="L26"/>
  <c r="I54"/>
  <c r="J48"/>
  <c r="F15"/>
  <c r="F52" s="1"/>
  <c r="F9"/>
  <c r="O8"/>
  <c r="M23"/>
  <c r="N23" s="1"/>
  <c r="J19"/>
  <c r="P23"/>
  <c r="D36"/>
  <c r="J36"/>
  <c r="H19"/>
  <c r="O5"/>
  <c r="E19"/>
  <c r="K19"/>
  <c r="O23"/>
  <c r="C36"/>
  <c r="I36"/>
  <c r="D19"/>
  <c r="H36"/>
  <c r="C19"/>
  <c r="I19"/>
  <c r="G36"/>
  <c r="G19"/>
  <c r="E36"/>
  <c r="K36"/>
  <c r="L45" l="1"/>
  <c r="O45" s="1"/>
  <c r="P52"/>
  <c r="F45"/>
  <c r="F44"/>
  <c r="P49"/>
  <c r="L42"/>
  <c r="M42" s="1"/>
  <c r="N42" s="1"/>
  <c r="L55"/>
  <c r="M55" s="1"/>
  <c r="N55" s="1"/>
  <c r="F54"/>
  <c r="O11"/>
  <c r="O41"/>
  <c r="F46"/>
  <c r="F48"/>
  <c r="M5"/>
  <c r="N5" s="1"/>
  <c r="L44"/>
  <c r="P44" s="1"/>
  <c r="L53"/>
  <c r="P53" s="1"/>
  <c r="P47"/>
  <c r="L50"/>
  <c r="P50" s="1"/>
  <c r="L51"/>
  <c r="P51" s="1"/>
  <c r="L54"/>
  <c r="P54" s="1"/>
  <c r="L48"/>
  <c r="P48" s="1"/>
  <c r="L46"/>
  <c r="P46" s="1"/>
  <c r="F53"/>
  <c r="F47"/>
  <c r="F55"/>
  <c r="F50"/>
  <c r="F51"/>
  <c r="L19"/>
  <c r="O19" s="1"/>
  <c r="P19"/>
  <c r="C26" i="4"/>
  <c r="O10"/>
  <c r="E24"/>
  <c r="O24" s="1"/>
  <c r="P28" i="3"/>
  <c r="K19" i="4"/>
  <c r="E16"/>
  <c r="N16" s="1"/>
  <c r="K5"/>
  <c r="N19"/>
  <c r="N10"/>
  <c r="P30" i="3"/>
  <c r="J10" i="4"/>
  <c r="P25" i="3"/>
  <c r="K8" i="4"/>
  <c r="F16"/>
  <c r="F26" s="1"/>
  <c r="M30" i="3"/>
  <c r="N30" s="1"/>
  <c r="G24" i="4"/>
  <c r="K24" s="1"/>
  <c r="O25" i="3"/>
  <c r="M25"/>
  <c r="N25" s="1"/>
  <c r="I19" i="4"/>
  <c r="L19" s="1"/>
  <c r="H10"/>
  <c r="K10" s="1"/>
  <c r="O26" i="3"/>
  <c r="H6" i="4"/>
  <c r="P35" i="3"/>
  <c r="H14" i="4"/>
  <c r="M27" i="3"/>
  <c r="N27" s="1"/>
  <c r="H7" i="4"/>
  <c r="P32" i="3"/>
  <c r="H11" i="4"/>
  <c r="M28" i="3"/>
  <c r="N28" s="1"/>
  <c r="O28"/>
  <c r="J19" i="4"/>
  <c r="P34" i="3"/>
  <c r="H13" i="4"/>
  <c r="O29" i="3"/>
  <c r="H9" i="4"/>
  <c r="P33" i="3"/>
  <c r="H12" i="4"/>
  <c r="L17"/>
  <c r="J24"/>
  <c r="B26"/>
  <c r="J16"/>
  <c r="D26"/>
  <c r="O35" i="3"/>
  <c r="M35"/>
  <c r="N35" s="1"/>
  <c r="O33"/>
  <c r="C56"/>
  <c r="M33"/>
  <c r="N33" s="1"/>
  <c r="M32"/>
  <c r="N32" s="1"/>
  <c r="O32"/>
  <c r="M11"/>
  <c r="N11" s="1"/>
  <c r="M26"/>
  <c r="N26" s="1"/>
  <c r="O14"/>
  <c r="M14"/>
  <c r="N14" s="1"/>
  <c r="M34"/>
  <c r="N34" s="1"/>
  <c r="O34"/>
  <c r="M29"/>
  <c r="N29" s="1"/>
  <c r="G56"/>
  <c r="K56"/>
  <c r="P29"/>
  <c r="P26"/>
  <c r="O27"/>
  <c r="O17"/>
  <c r="D56"/>
  <c r="P27"/>
  <c r="M17"/>
  <c r="N17" s="1"/>
  <c r="M15"/>
  <c r="N15" s="1"/>
  <c r="N3"/>
  <c r="M8"/>
  <c r="N8" s="1"/>
  <c r="M18"/>
  <c r="N18" s="1"/>
  <c r="M12"/>
  <c r="N12" s="1"/>
  <c r="M7"/>
  <c r="N7" s="1"/>
  <c r="F36"/>
  <c r="M41"/>
  <c r="N41" s="1"/>
  <c r="J56"/>
  <c r="O31"/>
  <c r="P31"/>
  <c r="O6"/>
  <c r="O16"/>
  <c r="O10"/>
  <c r="O4"/>
  <c r="O9"/>
  <c r="O12"/>
  <c r="O15"/>
  <c r="O13"/>
  <c r="O7"/>
  <c r="O18"/>
  <c r="O3"/>
  <c r="L36"/>
  <c r="O36" s="1"/>
  <c r="M6"/>
  <c r="N6" s="1"/>
  <c r="M40"/>
  <c r="N40" s="1"/>
  <c r="M16"/>
  <c r="N16" s="1"/>
  <c r="E56"/>
  <c r="M4"/>
  <c r="N4" s="1"/>
  <c r="I56"/>
  <c r="M9"/>
  <c r="N9" s="1"/>
  <c r="M13"/>
  <c r="N13" s="1"/>
  <c r="F19"/>
  <c r="M10"/>
  <c r="N10" s="1"/>
  <c r="M31"/>
  <c r="N31" s="1"/>
  <c r="H56"/>
  <c r="O42" l="1"/>
  <c r="O44"/>
  <c r="P42"/>
  <c r="O53"/>
  <c r="P45"/>
  <c r="O50"/>
  <c r="P55"/>
  <c r="O54"/>
  <c r="O48"/>
  <c r="L56"/>
  <c r="O56" s="1"/>
  <c r="M50"/>
  <c r="N50" s="1"/>
  <c r="O16" i="4"/>
  <c r="E26"/>
  <c r="O26" s="1"/>
  <c r="I24"/>
  <c r="L24" s="1"/>
  <c r="N24"/>
  <c r="G26"/>
  <c r="I10"/>
  <c r="L10" s="1"/>
  <c r="K6"/>
  <c r="H16"/>
  <c r="I6"/>
  <c r="I9"/>
  <c r="L9" s="1"/>
  <c r="K9"/>
  <c r="I14"/>
  <c r="L14" s="1"/>
  <c r="K14"/>
  <c r="K12"/>
  <c r="I12"/>
  <c r="L12" s="1"/>
  <c r="K7"/>
  <c r="I7"/>
  <c r="L7" s="1"/>
  <c r="K13"/>
  <c r="I13"/>
  <c r="L13" s="1"/>
  <c r="I11"/>
  <c r="L11" s="1"/>
  <c r="K11"/>
  <c r="J26"/>
  <c r="M54" i="3"/>
  <c r="N54" s="1"/>
  <c r="M45"/>
  <c r="N45" s="1"/>
  <c r="M48"/>
  <c r="N48" s="1"/>
  <c r="F56"/>
  <c r="P36"/>
  <c r="M36"/>
  <c r="N36" s="1"/>
  <c r="O51"/>
  <c r="M51"/>
  <c r="N51" s="1"/>
  <c r="O52"/>
  <c r="O46"/>
  <c r="M46"/>
  <c r="N46" s="1"/>
  <c r="O55"/>
  <c r="O47"/>
  <c r="M47"/>
  <c r="N47" s="1"/>
  <c r="O39"/>
  <c r="M39"/>
  <c r="O43"/>
  <c r="M43"/>
  <c r="N43" s="1"/>
  <c r="O49"/>
  <c r="M49"/>
  <c r="N49" s="1"/>
  <c r="O40"/>
  <c r="M44"/>
  <c r="N44" s="1"/>
  <c r="N52"/>
  <c r="M53"/>
  <c r="N53" s="1"/>
  <c r="M19"/>
  <c r="N19" s="1"/>
  <c r="N26" i="4" l="1"/>
  <c r="H26"/>
  <c r="K16"/>
  <c r="L6"/>
  <c r="I16"/>
  <c r="L16" s="1"/>
  <c r="M56" i="3"/>
  <c r="N56" s="1"/>
  <c r="N39"/>
  <c r="P56"/>
  <c r="I26" i="4" l="1"/>
  <c r="L26" s="1"/>
  <c r="K26"/>
</calcChain>
</file>

<file path=xl/sharedStrings.xml><?xml version="1.0" encoding="utf-8"?>
<sst xmlns="http://schemas.openxmlformats.org/spreadsheetml/2006/main" count="455" uniqueCount="161">
  <si>
    <t xml:space="preserve">Generated By: </t>
  </si>
  <si>
    <t xml:space="preserve">Generated On: </t>
  </si>
  <si>
    <t>Chamundeshwari Electricity Supply Corporation Ltd,(CESC)</t>
  </si>
  <si>
    <t>SECTION</t>
  </si>
  <si>
    <t>TARIFF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</si>
  <si>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</si>
  <si>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</si>
  <si>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</si>
  <si>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</si>
  <si>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</si>
  <si>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</si>
  <si>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</si>
  <si>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</si>
  <si>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</si>
  <si>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</si>
  <si>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</si>
  <si>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</si>
  <si>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</si>
  <si>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</si>
  <si>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</si>
  <si>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</si>
  <si>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</si>
  <si>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</si>
  <si>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</si>
  <si>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</si>
  <si>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</si>
  <si>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</si>
  <si>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</si>
  <si>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</si>
  <si>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</si>
  <si>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</si>
  <si>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</si>
  <si>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SOMWARPET</t>
  </si>
  <si>
    <t>HT1</t>
  </si>
  <si>
    <t>HT1 - Water Supply, Sewerage Pumping CMC/TMC</t>
  </si>
  <si>
    <t>HT2</t>
  </si>
  <si>
    <t>HT2C(i) - Govt., Chartable, Univercity &amp; ESI Hospital &amp; Hostels</t>
  </si>
  <si>
    <t>HT3</t>
  </si>
  <si>
    <t>HT3A(i) - Lift Irrigation Govt. Dept-11 KV</t>
  </si>
  <si>
    <t>LT1</t>
  </si>
  <si>
    <t>LT1 - Bhagyajyothi &amp; Kutirajyothi (BV/KJ) ( Metered) 8 to 40 Units</t>
  </si>
  <si>
    <t>LT1 - Bhagyajyothi &amp; Kutirajyothi  (BV/KJ) ( Metered) Upto 7 Units(FC) )</t>
  </si>
  <si>
    <t>LT1 - Bhagyajyothi &amp; Kutirajyothi (BV/KJ) ( Metered) Above  40 Units</t>
  </si>
  <si>
    <t>LT2</t>
  </si>
  <si>
    <t>LT3</t>
  </si>
  <si>
    <t>LT4</t>
  </si>
  <si>
    <t>LT4C(ii) - IP Sets - Pvt Horticu. Nurseries,Coffee &amp; Tea Above 10 HP</t>
  </si>
  <si>
    <t>LT4C(i) - IP Sets - Pvt Horticu. Nurseries,Coffee &amp; Tea 10 HP &amp; below</t>
  </si>
  <si>
    <t>LT4B - IP Sets - Above 10 HP</t>
  </si>
  <si>
    <t>LT5</t>
  </si>
  <si>
    <t>LT5B - Heating &amp; Motive Power -other than BMA ,  40&lt;x&lt;67 HP</t>
  </si>
  <si>
    <t>LT5B - Heating &amp; Motive Power -other than BMA ,  67&lt;x&lt;100 HP</t>
  </si>
  <si>
    <t>LT5B - Heating &amp; Motive Power - other than BMA ,       &lt;= 5 HP</t>
  </si>
  <si>
    <t>LT5B - Heating &amp; Motive Power - other than BMA ,    5&lt;x&lt;40 HP</t>
  </si>
  <si>
    <t>LT6</t>
  </si>
  <si>
    <t>LT6 - Public Lighting  (Others)</t>
  </si>
  <si>
    <t>LT6 - Water Supply ( Others )</t>
  </si>
  <si>
    <t>LT6 - Water Supply ( Grampanchayath)</t>
  </si>
  <si>
    <t>LT6 - Water Supply ( CMC/TMC/TP)</t>
  </si>
  <si>
    <t>LT6 - Public Lighting  (Grampanchayath)</t>
  </si>
  <si>
    <t>LT6 - Public Lighting  (CMC/TMC/TP)</t>
  </si>
  <si>
    <t>LT7</t>
  </si>
  <si>
    <t>LT7(A) - Temporary Supply (28 days &amp; above renewal)</t>
  </si>
  <si>
    <t>HT2B(i) - Industrial - other than under BMA - 11 KV</t>
  </si>
  <si>
    <t xml:space="preserve">HT1 Total: </t>
  </si>
  <si>
    <t xml:space="preserve">HT2 Total: </t>
  </si>
  <si>
    <t xml:space="preserve">HT3 Total: 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</si>
  <si>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</si>
  <si>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</si>
  <si>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</si>
  <si>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</si>
  <si>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</si>
  <si>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</si>
  <si>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</si>
  <si>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SOMWARPET SO WISE DCB</t>
  </si>
  <si>
    <t>S N</t>
  </si>
  <si>
    <t>TOTAL</t>
  </si>
  <si>
    <t>LIVE</t>
  </si>
  <si>
    <t>BILLED</t>
  </si>
  <si>
    <t>BILL %</t>
  </si>
  <si>
    <t>CONS</t>
  </si>
  <si>
    <t>CB RATIO</t>
  </si>
  <si>
    <t>% T COLL</t>
  </si>
  <si>
    <t>BAL</t>
  </si>
  <si>
    <t>HT2A(i)</t>
  </si>
  <si>
    <t>HT2C(i)</t>
  </si>
  <si>
    <t>HT3A(i)</t>
  </si>
  <si>
    <t>LT1&lt;</t>
  </si>
  <si>
    <t>LT&gt;</t>
  </si>
  <si>
    <t>LT4A</t>
  </si>
  <si>
    <t>LT4B</t>
  </si>
  <si>
    <t>LT4C(I)</t>
  </si>
  <si>
    <t>LT4C(II)</t>
  </si>
  <si>
    <t>LT6WS</t>
  </si>
  <si>
    <t>LT6SL</t>
  </si>
  <si>
    <t>SHANTHALLI SO WISE DCB</t>
  </si>
  <si>
    <t>HT2B(i)</t>
  </si>
  <si>
    <t>SOMWARPET SUB DIVISION</t>
  </si>
  <si>
    <t>somwarpet</t>
  </si>
  <si>
    <t xml:space="preserve">  DCB for the Month of  Sept -2022</t>
  </si>
  <si>
    <t>(Units in MU &amp; Rs in Lakhs)</t>
  </si>
  <si>
    <t>Tariff</t>
  </si>
  <si>
    <t>Total No. of  Installations</t>
  </si>
  <si>
    <t>No. of Live Installations</t>
  </si>
  <si>
    <t>No. of Install. Actually billed</t>
  </si>
  <si>
    <t xml:space="preserve">Consumption </t>
  </si>
  <si>
    <t>Opening Balance</t>
  </si>
  <si>
    <t xml:space="preserve">Demand 
</t>
  </si>
  <si>
    <t xml:space="preserve">Collection
</t>
  </si>
  <si>
    <t xml:space="preserve">Closing Balance
</t>
  </si>
  <si>
    <t>Billing Efficiency</t>
  </si>
  <si>
    <t xml:space="preserve">Collection Efficiency against Demand </t>
  </si>
  <si>
    <t>C. B. Ratio</t>
  </si>
  <si>
    <t>ARR</t>
  </si>
  <si>
    <t xml:space="preserve">Consum
ption per 
installation </t>
  </si>
  <si>
    <t xml:space="preserve"> FOR THE MONTH </t>
  </si>
  <si>
    <t xml:space="preserve">PREVIOUS MONTH </t>
  </si>
  <si>
    <t>LT-1 &lt; 40 Units</t>
  </si>
  <si>
    <t>LT-1 &gt; 40 Units</t>
  </si>
  <si>
    <t>LT-2</t>
  </si>
  <si>
    <t>LT-3</t>
  </si>
  <si>
    <t>LT-4 (a)</t>
  </si>
  <si>
    <t>LT-4 (b) &amp; (c)</t>
  </si>
  <si>
    <t>LT-5</t>
  </si>
  <si>
    <t>LT-6 a</t>
  </si>
  <si>
    <t>LT-6 b</t>
  </si>
  <si>
    <t>LT-7</t>
  </si>
  <si>
    <t>Auxiliary</t>
  </si>
  <si>
    <t>LT-Total</t>
  </si>
  <si>
    <t>HT-1</t>
  </si>
  <si>
    <t>HT-2(a)</t>
  </si>
  <si>
    <t>HT-2(b)</t>
  </si>
  <si>
    <t>HT-2(c)</t>
  </si>
  <si>
    <t>HT-3</t>
  </si>
  <si>
    <t>HT-4</t>
  </si>
  <si>
    <t>HT-5</t>
  </si>
  <si>
    <t>HT-Total</t>
  </si>
  <si>
    <t>Misc</t>
  </si>
  <si>
    <t>Grand Total</t>
  </si>
  <si>
    <t>SO-WISE DEMAND COLLECTION</t>
  </si>
  <si>
    <t>SO CODE</t>
  </si>
  <si>
    <t>123522~SOMWARPET</t>
  </si>
  <si>
    <t>123521~SOMWARPET</t>
  </si>
  <si>
    <t>LT4(a) - IP Sets - &lt;=10 HP,   Rural Feeder   (Metered)</t>
  </si>
  <si>
    <t>HT2A(i) - Industrial - other than under BMA - 66 KV</t>
  </si>
  <si>
    <t>LT2(a)(ii) - Ltng. ,heating &amp; Motive Power , Rural Local  Bodies</t>
  </si>
  <si>
    <t>LT2(b)(ii) - Ltng ,heating &amp; Motive Power , Pvt. Institu. in Village Pan.</t>
  </si>
  <si>
    <t>LT2(a)(i) - Ltng.,heating &amp; Motive Power , BMA &amp; Municipal Corp</t>
  </si>
  <si>
    <t>LT2(b)(i) - Ltng. ,heating &amp; Motive Power , Pvt. Institu. in ULB's &amp; CC</t>
  </si>
  <si>
    <t>LT3(i) - Comme. Ltng ,heating &amp; Motive Power , in ULB's &amp; CC</t>
  </si>
  <si>
    <t>LT3(i)(OL) - Comme. Ltng ,heating &amp; Motive Power , in ULB's &amp; CC ( Office Lighting)</t>
  </si>
  <si>
    <t xml:space="preserve">LT3(ii) - Comme. Ltng ,heating &amp; Motive Power , in Village Pan. </t>
  </si>
  <si>
    <t>LT4(a) - IP Sets -  &lt;=10HP, Urban feeders ( Metered)</t>
  </si>
  <si>
    <t>123523~ALUR SIDDAPURA</t>
  </si>
  <si>
    <t>123524~SHANTHAHALLI</t>
  </si>
  <si>
    <t>LT3(ii)(OL) - Comme. Ltng ,heating &amp; Motive Power , in Village Pan. ( Office Lighting)</t>
  </si>
  <si>
    <t xml:space="preserve">COLLECTION </t>
  </si>
  <si>
    <t xml:space="preserve">TOTAL COLL </t>
  </si>
  <si>
    <t>GUNASHEKAR K M</t>
  </si>
  <si>
    <t>31-10-2023 18:24:48</t>
  </si>
  <si>
    <t>SO-WISE DEMAND COLLECTION FROM 01-10-2023 TO 31-10-2023</t>
  </si>
</sst>
</file>

<file path=xl/styles.xml><?xml version="1.0" encoding="utf-8"?>
<styleSheet xmlns="http://schemas.openxmlformats.org/spreadsheetml/2006/main">
  <numFmts count="2">
    <numFmt numFmtId="164" formatCode="0.00_ ;[Red]\-0.00\ "/>
    <numFmt numFmtId="165" formatCode="0_ ;[Red]\-0\ "/>
  </numFmts>
  <fonts count="15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2.5"/>
      <color rgb="FF000000"/>
      <name val="Calibri"/>
      <family val="2"/>
      <scheme val="minor"/>
    </font>
    <font>
      <sz val="12.5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rgb="FF000000"/>
      <name val="Calibri"/>
      <family val="2"/>
      <scheme val="minor"/>
    </font>
    <font>
      <sz val="12.5"/>
      <color indexed="8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2.5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6" fillId="0" borderId="0" applyBorder="0"/>
    <xf numFmtId="0" fontId="1" fillId="0" borderId="0"/>
  </cellStyleXfs>
  <cellXfs count="54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2" fillId="2" borderId="0" xfId="0" applyNumberFormat="1" applyFont="1" applyFill="1" applyAlignment="1" applyProtection="1"/>
    <xf numFmtId="0" fontId="4" fillId="2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1" fontId="0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1" fontId="4" fillId="0" borderId="1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/>
    <xf numFmtId="2" fontId="8" fillId="5" borderId="1" xfId="0" applyNumberFormat="1" applyFont="1" applyFill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vertical="center" wrapText="1"/>
    </xf>
    <xf numFmtId="0" fontId="11" fillId="7" borderId="1" xfId="1" applyNumberFormat="1" applyFont="1" applyFill="1" applyBorder="1" applyAlignment="1" applyProtection="1">
      <alignment horizontal="center" vertical="center"/>
    </xf>
    <xf numFmtId="2" fontId="11" fillId="7" borderId="1" xfId="1" applyNumberFormat="1" applyFont="1" applyFill="1" applyBorder="1" applyAlignment="1" applyProtection="1">
      <alignment horizontal="center" vertical="center"/>
    </xf>
    <xf numFmtId="2" fontId="12" fillId="8" borderId="1" xfId="2" applyNumberFormat="1" applyFont="1" applyFill="1" applyBorder="1" applyAlignment="1">
      <alignment horizontal="center" vertical="center" wrapText="1"/>
    </xf>
    <xf numFmtId="2" fontId="8" fillId="5" borderId="1" xfId="1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/>
    <xf numFmtId="164" fontId="8" fillId="5" borderId="1" xfId="1" applyNumberFormat="1" applyFont="1" applyFill="1" applyBorder="1" applyAlignment="1">
      <alignment horizontal="right" vertical="center" wrapText="1"/>
    </xf>
    <xf numFmtId="1" fontId="14" fillId="7" borderId="1" xfId="2" applyNumberFormat="1" applyFont="1" applyFill="1" applyBorder="1" applyAlignment="1">
      <alignment horizontal="center" vertical="center" wrapText="1"/>
    </xf>
    <xf numFmtId="2" fontId="14" fillId="8" borderId="1" xfId="2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/>
    <xf numFmtId="1" fontId="12" fillId="7" borderId="1" xfId="2" applyNumberFormat="1" applyFont="1" applyFill="1" applyBorder="1" applyAlignment="1">
      <alignment horizontal="center" vertical="center" wrapText="1"/>
    </xf>
    <xf numFmtId="2" fontId="12" fillId="7" borderId="1" xfId="2" applyNumberFormat="1" applyFont="1" applyFill="1" applyBorder="1" applyAlignment="1">
      <alignment horizontal="center" vertical="center" wrapText="1"/>
    </xf>
    <xf numFmtId="1" fontId="14" fillId="8" borderId="1" xfId="2" applyNumberFormat="1" applyFont="1" applyFill="1" applyBorder="1" applyAlignment="1">
      <alignment horizontal="center" vertical="center" wrapText="1"/>
    </xf>
    <xf numFmtId="1" fontId="12" fillId="8" borderId="1" xfId="2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right" vertical="center" wrapText="1"/>
    </xf>
    <xf numFmtId="2" fontId="11" fillId="5" borderId="1" xfId="1" applyNumberFormat="1" applyFont="1" applyFill="1" applyBorder="1" applyAlignment="1">
      <alignment horizontal="right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1" fontId="0" fillId="9" borderId="1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2" fontId="8" fillId="5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/>
    <xf numFmtId="164" fontId="7" fillId="3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0" borderId="1" xfId="1" applyFont="1" applyBorder="1"/>
    <xf numFmtId="2" fontId="10" fillId="6" borderId="1" xfId="0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 wrapText="1"/>
    </xf>
    <xf numFmtId="2" fontId="8" fillId="5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/>
    <xf numFmtId="2" fontId="8" fillId="5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1" displayName="Table1" ref="A7:AD74" totalsRowShown="0">
  <autoFilter ref="A7:AD74"/>
  <tableColumns count="30">
    <tableColumn id="1" name="SECTION"/>
    <tableColumn id="2" name="SO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74"/>
  <sheetViews>
    <sheetView topLeftCell="A4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B19" sqref="B19"/>
    </sheetView>
  </sheetViews>
  <sheetFormatPr defaultRowHeight="15"/>
  <cols>
    <col min="1" max="1" width="13.28515625" customWidth="1"/>
    <col min="2" max="2" width="24.42578125" customWidth="1"/>
    <col min="3" max="3" width="10.42578125" customWidth="1"/>
    <col min="4" max="4" width="73.140625" customWidth="1"/>
    <col min="5" max="5" width="22.85546875" customWidth="1"/>
    <col min="6" max="6" width="21" customWidth="1"/>
    <col min="7" max="7" width="23.140625" customWidth="1"/>
    <col min="8" max="8" width="9.7109375" customWidth="1"/>
    <col min="9" max="9" width="15.140625" customWidth="1"/>
    <col min="10" max="10" width="14" customWidth="1"/>
    <col min="11" max="11" width="15.28515625" customWidth="1"/>
    <col min="12" max="12" width="14" customWidth="1"/>
    <col min="13" max="13" width="15.140625" customWidth="1"/>
    <col min="14" max="14" width="22.7109375" customWidth="1"/>
    <col min="15" max="15" width="14.5703125" customWidth="1"/>
    <col min="16" max="17" width="12.28515625" customWidth="1"/>
    <col min="18" max="18" width="8.28515625" customWidth="1"/>
    <col min="19" max="19" width="16.140625" customWidth="1"/>
    <col min="20" max="20" width="6.7109375" customWidth="1"/>
    <col min="21" max="21" width="12.7109375" customWidth="1"/>
    <col min="22" max="22" width="10" customWidth="1"/>
    <col min="23" max="23" width="10.28515625" customWidth="1"/>
    <col min="24" max="25" width="8.85546875" customWidth="1"/>
    <col min="26" max="26" width="13.7109375" customWidth="1"/>
    <col min="27" max="27" width="7" customWidth="1"/>
    <col min="28" max="28" width="28.42578125" customWidth="1"/>
    <col min="29" max="29" width="29.5703125" customWidth="1"/>
    <col min="30" max="30" width="22.85546875" customWidth="1"/>
  </cols>
  <sheetData>
    <row r="1" spans="1:132">
      <c r="A1" s="12" t="s">
        <v>0</v>
      </c>
      <c r="B1" s="36" t="s">
        <v>158</v>
      </c>
      <c r="C1" s="36" t="s">
        <v>158</v>
      </c>
      <c r="D1" s="12" t="s">
        <v>1</v>
      </c>
      <c r="E1" s="36" t="s">
        <v>159</v>
      </c>
      <c r="F1" s="36" t="s">
        <v>159</v>
      </c>
    </row>
    <row r="2" spans="1:132" ht="18.75">
      <c r="A2" s="35" t="s">
        <v>2</v>
      </c>
      <c r="B2" s="35" t="s">
        <v>2</v>
      </c>
      <c r="C2" s="35" t="s">
        <v>2</v>
      </c>
      <c r="D2" s="35" t="s">
        <v>2</v>
      </c>
      <c r="E2" s="35" t="s">
        <v>2</v>
      </c>
      <c r="F2" s="35" t="s">
        <v>2</v>
      </c>
      <c r="G2" s="35" t="s">
        <v>2</v>
      </c>
      <c r="H2" s="35" t="s">
        <v>2</v>
      </c>
      <c r="I2" s="35" t="s">
        <v>2</v>
      </c>
      <c r="J2" s="35" t="s">
        <v>2</v>
      </c>
      <c r="K2" s="35" t="s">
        <v>2</v>
      </c>
      <c r="L2" s="35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32" ht="18.75">
      <c r="A3" s="35" t="s">
        <v>139</v>
      </c>
      <c r="B3" s="35" t="s">
        <v>139</v>
      </c>
      <c r="C3" s="35" t="s">
        <v>139</v>
      </c>
      <c r="D3" s="35" t="s">
        <v>139</v>
      </c>
      <c r="E3" s="35" t="s">
        <v>139</v>
      </c>
      <c r="F3" s="35" t="s">
        <v>139</v>
      </c>
      <c r="G3" s="35" t="s">
        <v>139</v>
      </c>
      <c r="H3" s="35" t="s">
        <v>139</v>
      </c>
      <c r="I3" s="35" t="s">
        <v>139</v>
      </c>
      <c r="J3" s="35" t="s">
        <v>139</v>
      </c>
      <c r="K3" s="35" t="s">
        <v>139</v>
      </c>
      <c r="L3" s="35" t="s">
        <v>139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132" ht="18.75">
      <c r="A4" s="35" t="s">
        <v>160</v>
      </c>
      <c r="B4" s="35" t="s">
        <v>160</v>
      </c>
      <c r="C4" s="35" t="s">
        <v>160</v>
      </c>
      <c r="D4" s="35" t="s">
        <v>160</v>
      </c>
      <c r="E4" s="35" t="s">
        <v>160</v>
      </c>
      <c r="F4" s="35" t="s">
        <v>160</v>
      </c>
      <c r="G4" s="35" t="s">
        <v>160</v>
      </c>
      <c r="H4" s="35" t="s">
        <v>160</v>
      </c>
      <c r="I4" s="35" t="s">
        <v>160</v>
      </c>
      <c r="J4" s="35" t="s">
        <v>160</v>
      </c>
      <c r="K4" s="35" t="s">
        <v>160</v>
      </c>
      <c r="L4" s="35" t="s">
        <v>160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EA4" s="12" t="s">
        <v>0</v>
      </c>
      <c r="EB4" s="34" t="s">
        <v>158</v>
      </c>
    </row>
    <row r="5" spans="1:1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EA5" s="12" t="s">
        <v>1</v>
      </c>
      <c r="EB5" s="34" t="s">
        <v>159</v>
      </c>
    </row>
    <row r="7" spans="1:132">
      <c r="A7" t="s">
        <v>3</v>
      </c>
      <c r="B7" t="s">
        <v>140</v>
      </c>
      <c r="C7" t="s">
        <v>4</v>
      </c>
      <c r="D7" t="s">
        <v>5</v>
      </c>
      <c r="E7" t="s">
        <v>6</v>
      </c>
      <c r="F7" t="s">
        <v>7</v>
      </c>
      <c r="G7" t="s">
        <v>8</v>
      </c>
      <c r="H7" t="s">
        <v>9</v>
      </c>
      <c r="I7" t="s">
        <v>10</v>
      </c>
      <c r="J7" t="s">
        <v>11</v>
      </c>
      <c r="K7" t="s">
        <v>12</v>
      </c>
      <c r="L7" t="s">
        <v>13</v>
      </c>
      <c r="M7" t="s">
        <v>14</v>
      </c>
      <c r="N7" t="s">
        <v>15</v>
      </c>
      <c r="O7" t="s">
        <v>16</v>
      </c>
      <c r="P7" t="s">
        <v>17</v>
      </c>
      <c r="Q7" t="s">
        <v>18</v>
      </c>
      <c r="R7" t="s">
        <v>19</v>
      </c>
      <c r="S7" t="s">
        <v>20</v>
      </c>
      <c r="T7" t="s">
        <v>21</v>
      </c>
      <c r="U7" t="s">
        <v>22</v>
      </c>
      <c r="V7" t="s">
        <v>23</v>
      </c>
      <c r="W7" t="s">
        <v>24</v>
      </c>
      <c r="X7" t="s">
        <v>25</v>
      </c>
      <c r="Y7" t="s">
        <v>26</v>
      </c>
      <c r="Z7" t="s">
        <v>27</v>
      </c>
      <c r="AA7" t="s">
        <v>28</v>
      </c>
      <c r="AB7" t="s">
        <v>29</v>
      </c>
      <c r="AC7" t="s">
        <v>30</v>
      </c>
      <c r="AD7" t="s">
        <v>31</v>
      </c>
    </row>
    <row r="8" spans="1:132">
      <c r="A8" t="s">
        <v>32</v>
      </c>
      <c r="B8" t="s">
        <v>142</v>
      </c>
      <c r="C8" t="s">
        <v>45</v>
      </c>
      <c r="D8" t="s">
        <v>143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100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</row>
    <row r="9" spans="1:132">
      <c r="A9" t="s">
        <v>32</v>
      </c>
      <c r="B9" t="s">
        <v>141</v>
      </c>
      <c r="C9" t="s">
        <v>33</v>
      </c>
      <c r="D9" t="s">
        <v>34</v>
      </c>
      <c r="E9">
        <v>1</v>
      </c>
      <c r="F9">
        <v>1</v>
      </c>
      <c r="G9">
        <v>1</v>
      </c>
      <c r="H9">
        <v>9856</v>
      </c>
      <c r="I9">
        <v>0</v>
      </c>
      <c r="J9">
        <v>99987</v>
      </c>
      <c r="K9">
        <v>0</v>
      </c>
      <c r="L9">
        <v>0</v>
      </c>
      <c r="M9">
        <v>99987</v>
      </c>
      <c r="N9">
        <v>0</v>
      </c>
      <c r="O9">
        <v>100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132">
      <c r="A10" t="s">
        <v>32</v>
      </c>
      <c r="B10" t="s">
        <v>141</v>
      </c>
      <c r="C10" t="s">
        <v>35</v>
      </c>
      <c r="D10" t="s">
        <v>36</v>
      </c>
      <c r="E10">
        <v>2</v>
      </c>
      <c r="F10">
        <v>2</v>
      </c>
      <c r="G10">
        <v>2</v>
      </c>
      <c r="H10">
        <v>12345</v>
      </c>
      <c r="I10">
        <v>831020</v>
      </c>
      <c r="J10">
        <v>161117</v>
      </c>
      <c r="K10">
        <v>681504</v>
      </c>
      <c r="L10">
        <v>0</v>
      </c>
      <c r="M10">
        <v>310633</v>
      </c>
      <c r="N10">
        <v>0</v>
      </c>
      <c r="O10">
        <v>100</v>
      </c>
      <c r="P10">
        <v>422.99</v>
      </c>
      <c r="Q10">
        <v>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132">
      <c r="A11" t="s">
        <v>32</v>
      </c>
      <c r="B11" t="s">
        <v>141</v>
      </c>
      <c r="C11" t="s">
        <v>35</v>
      </c>
      <c r="D11" t="s">
        <v>144</v>
      </c>
      <c r="E11">
        <v>2</v>
      </c>
      <c r="F11">
        <v>2</v>
      </c>
      <c r="G11">
        <v>2</v>
      </c>
      <c r="H11">
        <v>21030</v>
      </c>
      <c r="I11">
        <v>0</v>
      </c>
      <c r="J11">
        <v>307683</v>
      </c>
      <c r="K11">
        <v>307683</v>
      </c>
      <c r="L11">
        <v>0</v>
      </c>
      <c r="M11">
        <v>0</v>
      </c>
      <c r="N11">
        <v>0</v>
      </c>
      <c r="O11">
        <v>100</v>
      </c>
      <c r="P11">
        <v>100</v>
      </c>
      <c r="Q11">
        <v>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132">
      <c r="A12" t="s">
        <v>32</v>
      </c>
      <c r="B12" t="s">
        <v>141</v>
      </c>
      <c r="C12" t="s">
        <v>37</v>
      </c>
      <c r="D12" t="s">
        <v>38</v>
      </c>
      <c r="E12">
        <v>1</v>
      </c>
      <c r="F12">
        <v>1</v>
      </c>
      <c r="G12">
        <v>1</v>
      </c>
      <c r="H12">
        <v>0</v>
      </c>
      <c r="I12">
        <v>3140578</v>
      </c>
      <c r="J12">
        <v>166371</v>
      </c>
      <c r="K12">
        <v>0</v>
      </c>
      <c r="L12">
        <v>0</v>
      </c>
      <c r="M12">
        <v>3306949</v>
      </c>
      <c r="N12">
        <v>0</v>
      </c>
      <c r="O12">
        <v>100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</row>
    <row r="13" spans="1:132">
      <c r="A13" t="s">
        <v>32</v>
      </c>
      <c r="B13" t="s">
        <v>141</v>
      </c>
      <c r="C13" t="s">
        <v>39</v>
      </c>
      <c r="D13" t="s">
        <v>42</v>
      </c>
      <c r="E13">
        <v>143</v>
      </c>
      <c r="F13">
        <v>143</v>
      </c>
      <c r="G13">
        <v>143</v>
      </c>
      <c r="H13">
        <v>7998</v>
      </c>
      <c r="I13">
        <v>38391.54</v>
      </c>
      <c r="J13">
        <v>68714.070000000007</v>
      </c>
      <c r="K13">
        <v>15754</v>
      </c>
      <c r="L13">
        <v>63249.07</v>
      </c>
      <c r="M13">
        <v>28102.54</v>
      </c>
      <c r="N13">
        <v>0</v>
      </c>
      <c r="O13">
        <v>100</v>
      </c>
      <c r="P13">
        <v>22.93</v>
      </c>
      <c r="Q13">
        <v>141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0</v>
      </c>
      <c r="AC13">
        <v>56</v>
      </c>
      <c r="AD13">
        <v>0</v>
      </c>
    </row>
    <row r="14" spans="1:132">
      <c r="A14" t="s">
        <v>32</v>
      </c>
      <c r="B14" t="s">
        <v>141</v>
      </c>
      <c r="C14" t="s">
        <v>39</v>
      </c>
      <c r="D14" t="s">
        <v>41</v>
      </c>
      <c r="E14">
        <v>379</v>
      </c>
      <c r="F14">
        <v>190</v>
      </c>
      <c r="G14">
        <v>189</v>
      </c>
      <c r="H14">
        <v>143</v>
      </c>
      <c r="I14">
        <v>112695.7</v>
      </c>
      <c r="J14">
        <v>19056.68</v>
      </c>
      <c r="K14">
        <v>348</v>
      </c>
      <c r="L14">
        <v>18873.68</v>
      </c>
      <c r="M14">
        <v>112530.7</v>
      </c>
      <c r="N14">
        <v>183</v>
      </c>
      <c r="O14">
        <v>0</v>
      </c>
      <c r="P14">
        <v>1.83</v>
      </c>
      <c r="Q14">
        <v>45</v>
      </c>
      <c r="R14">
        <v>26</v>
      </c>
      <c r="S14">
        <v>117</v>
      </c>
      <c r="T14">
        <v>0</v>
      </c>
      <c r="U14">
        <v>0</v>
      </c>
      <c r="V14">
        <v>0</v>
      </c>
      <c r="W14">
        <v>0</v>
      </c>
      <c r="X14">
        <v>1</v>
      </c>
      <c r="Y14">
        <v>0</v>
      </c>
      <c r="Z14">
        <v>0</v>
      </c>
      <c r="AA14">
        <v>0</v>
      </c>
      <c r="AB14">
        <v>53</v>
      </c>
      <c r="AC14">
        <v>2</v>
      </c>
      <c r="AD14">
        <v>151</v>
      </c>
    </row>
    <row r="15" spans="1:132">
      <c r="A15" t="s">
        <v>32</v>
      </c>
      <c r="B15" t="s">
        <v>141</v>
      </c>
      <c r="C15" t="s">
        <v>39</v>
      </c>
      <c r="D15" t="s">
        <v>40</v>
      </c>
      <c r="E15">
        <v>318</v>
      </c>
      <c r="F15">
        <v>318</v>
      </c>
      <c r="G15">
        <v>318</v>
      </c>
      <c r="H15">
        <v>7656</v>
      </c>
      <c r="I15">
        <v>8780.9</v>
      </c>
      <c r="J15">
        <v>74132.69</v>
      </c>
      <c r="K15">
        <v>4210</v>
      </c>
      <c r="L15">
        <v>73915.69</v>
      </c>
      <c r="M15">
        <v>4787.8999999999996</v>
      </c>
      <c r="N15">
        <v>0</v>
      </c>
      <c r="O15">
        <v>100</v>
      </c>
      <c r="P15">
        <v>5.68</v>
      </c>
      <c r="Q15">
        <v>315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2</v>
      </c>
      <c r="Y15">
        <v>0</v>
      </c>
      <c r="Z15">
        <v>0</v>
      </c>
      <c r="AA15">
        <v>0</v>
      </c>
      <c r="AB15">
        <v>32</v>
      </c>
      <c r="AC15">
        <v>42</v>
      </c>
      <c r="AD15">
        <v>0</v>
      </c>
    </row>
    <row r="16" spans="1:132">
      <c r="A16" t="s">
        <v>32</v>
      </c>
      <c r="B16" t="s">
        <v>141</v>
      </c>
      <c r="C16" t="s">
        <v>43</v>
      </c>
      <c r="D16" t="s">
        <v>145</v>
      </c>
      <c r="E16">
        <v>6268</v>
      </c>
      <c r="F16">
        <v>5900</v>
      </c>
      <c r="G16">
        <v>5888</v>
      </c>
      <c r="H16">
        <v>230994</v>
      </c>
      <c r="I16">
        <v>1456262.28</v>
      </c>
      <c r="J16">
        <v>2326496.73</v>
      </c>
      <c r="K16">
        <v>943460</v>
      </c>
      <c r="L16">
        <v>1671517.73</v>
      </c>
      <c r="M16">
        <v>1173342.28</v>
      </c>
      <c r="N16">
        <v>332</v>
      </c>
      <c r="O16">
        <v>0</v>
      </c>
      <c r="P16">
        <v>40.549999999999997</v>
      </c>
      <c r="Q16">
        <v>5318</v>
      </c>
      <c r="R16">
        <v>41</v>
      </c>
      <c r="S16">
        <v>473</v>
      </c>
      <c r="T16">
        <v>16</v>
      </c>
      <c r="U16">
        <v>21</v>
      </c>
      <c r="V16">
        <v>0</v>
      </c>
      <c r="W16">
        <v>3</v>
      </c>
      <c r="X16">
        <v>15</v>
      </c>
      <c r="Y16">
        <v>0</v>
      </c>
      <c r="Z16">
        <v>1</v>
      </c>
      <c r="AA16">
        <v>0</v>
      </c>
      <c r="AB16">
        <v>624</v>
      </c>
      <c r="AC16">
        <v>949</v>
      </c>
      <c r="AD16">
        <v>655</v>
      </c>
    </row>
    <row r="17" spans="1:30">
      <c r="A17" t="s">
        <v>32</v>
      </c>
      <c r="B17" t="s">
        <v>141</v>
      </c>
      <c r="C17" t="s">
        <v>43</v>
      </c>
      <c r="D17" t="s">
        <v>146</v>
      </c>
      <c r="E17">
        <v>19</v>
      </c>
      <c r="F17">
        <v>18</v>
      </c>
      <c r="G17">
        <v>18</v>
      </c>
      <c r="H17">
        <v>1953</v>
      </c>
      <c r="I17">
        <v>1784.37</v>
      </c>
      <c r="J17">
        <v>29057</v>
      </c>
      <c r="K17">
        <v>30848</v>
      </c>
      <c r="L17">
        <v>0</v>
      </c>
      <c r="M17">
        <v>-6.63</v>
      </c>
      <c r="N17">
        <v>1</v>
      </c>
      <c r="O17">
        <v>100</v>
      </c>
      <c r="P17">
        <v>106.16</v>
      </c>
      <c r="Q17">
        <v>17</v>
      </c>
      <c r="R17">
        <v>0</v>
      </c>
      <c r="S17">
        <v>0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2</v>
      </c>
      <c r="AC17">
        <v>2</v>
      </c>
      <c r="AD17">
        <v>1</v>
      </c>
    </row>
    <row r="18" spans="1:30">
      <c r="A18" t="s">
        <v>32</v>
      </c>
      <c r="B18" t="s">
        <v>141</v>
      </c>
      <c r="C18" t="s">
        <v>43</v>
      </c>
      <c r="D18" t="s">
        <v>147</v>
      </c>
      <c r="E18">
        <v>2454</v>
      </c>
      <c r="F18">
        <v>2243</v>
      </c>
      <c r="G18">
        <v>2239</v>
      </c>
      <c r="H18">
        <v>103507</v>
      </c>
      <c r="I18">
        <v>674111.64</v>
      </c>
      <c r="J18">
        <v>1122799.56</v>
      </c>
      <c r="K18">
        <v>418335</v>
      </c>
      <c r="L18">
        <v>776083.56</v>
      </c>
      <c r="M18">
        <v>602540.64</v>
      </c>
      <c r="N18">
        <v>180</v>
      </c>
      <c r="O18">
        <v>0</v>
      </c>
      <c r="P18">
        <v>37.26</v>
      </c>
      <c r="Q18">
        <v>2033</v>
      </c>
      <c r="R18">
        <v>2</v>
      </c>
      <c r="S18">
        <v>179</v>
      </c>
      <c r="T18">
        <v>15</v>
      </c>
      <c r="U18">
        <v>2</v>
      </c>
      <c r="V18">
        <v>0</v>
      </c>
      <c r="W18">
        <v>0</v>
      </c>
      <c r="X18">
        <v>8</v>
      </c>
      <c r="Y18">
        <v>0</v>
      </c>
      <c r="Z18">
        <v>0</v>
      </c>
      <c r="AA18">
        <v>0</v>
      </c>
      <c r="AB18">
        <v>220</v>
      </c>
      <c r="AC18">
        <v>326</v>
      </c>
      <c r="AD18">
        <v>241</v>
      </c>
    </row>
    <row r="19" spans="1:30">
      <c r="A19" t="s">
        <v>32</v>
      </c>
      <c r="B19" t="s">
        <v>141</v>
      </c>
      <c r="C19" t="s">
        <v>43</v>
      </c>
      <c r="D19" t="s">
        <v>148</v>
      </c>
      <c r="E19">
        <v>4</v>
      </c>
      <c r="F19">
        <v>4</v>
      </c>
      <c r="G19">
        <v>4</v>
      </c>
      <c r="H19">
        <v>330</v>
      </c>
      <c r="I19">
        <v>-3</v>
      </c>
      <c r="J19">
        <v>5438</v>
      </c>
      <c r="K19">
        <v>5434</v>
      </c>
      <c r="L19">
        <v>0</v>
      </c>
      <c r="M19">
        <v>1</v>
      </c>
      <c r="N19">
        <v>0</v>
      </c>
      <c r="O19">
        <v>100</v>
      </c>
      <c r="P19">
        <v>99.93</v>
      </c>
      <c r="Q19">
        <v>4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1</v>
      </c>
      <c r="AD19">
        <v>1</v>
      </c>
    </row>
    <row r="20" spans="1:30">
      <c r="A20" t="s">
        <v>32</v>
      </c>
      <c r="B20" t="s">
        <v>141</v>
      </c>
      <c r="C20" t="s">
        <v>44</v>
      </c>
      <c r="D20" t="s">
        <v>149</v>
      </c>
      <c r="E20">
        <v>1199</v>
      </c>
      <c r="F20">
        <v>1014</v>
      </c>
      <c r="G20">
        <v>1011</v>
      </c>
      <c r="H20">
        <v>90326</v>
      </c>
      <c r="I20">
        <v>796724.27</v>
      </c>
      <c r="J20">
        <v>1318389.45</v>
      </c>
      <c r="K20">
        <v>1418397</v>
      </c>
      <c r="L20">
        <v>-3170</v>
      </c>
      <c r="M20">
        <v>699886.72</v>
      </c>
      <c r="N20">
        <v>147</v>
      </c>
      <c r="O20">
        <v>0</v>
      </c>
      <c r="P20">
        <v>107.59</v>
      </c>
      <c r="Q20">
        <v>813</v>
      </c>
      <c r="R20">
        <v>9</v>
      </c>
      <c r="S20">
        <v>175</v>
      </c>
      <c r="T20">
        <v>6</v>
      </c>
      <c r="U20">
        <v>4</v>
      </c>
      <c r="V20">
        <v>0</v>
      </c>
      <c r="W20">
        <v>0</v>
      </c>
      <c r="X20">
        <v>4</v>
      </c>
      <c r="Y20">
        <v>0</v>
      </c>
      <c r="Z20">
        <v>0</v>
      </c>
      <c r="AA20">
        <v>0</v>
      </c>
      <c r="AB20">
        <v>109</v>
      </c>
      <c r="AC20">
        <v>88</v>
      </c>
      <c r="AD20">
        <v>224</v>
      </c>
    </row>
    <row r="21" spans="1:30">
      <c r="A21" t="s">
        <v>32</v>
      </c>
      <c r="B21" t="s">
        <v>141</v>
      </c>
      <c r="C21" t="s">
        <v>44</v>
      </c>
      <c r="D21" t="s">
        <v>150</v>
      </c>
      <c r="E21">
        <v>7</v>
      </c>
      <c r="F21">
        <v>7</v>
      </c>
      <c r="G21">
        <v>7</v>
      </c>
      <c r="H21">
        <v>1071</v>
      </c>
      <c r="I21">
        <v>-12.76</v>
      </c>
      <c r="J21">
        <v>14371.12</v>
      </c>
      <c r="K21">
        <v>0</v>
      </c>
      <c r="L21">
        <v>14371.12</v>
      </c>
      <c r="M21">
        <v>-12.76</v>
      </c>
      <c r="N21">
        <v>0</v>
      </c>
      <c r="O21">
        <v>100</v>
      </c>
      <c r="P21">
        <v>0</v>
      </c>
      <c r="Q21">
        <v>7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>
      <c r="A22" t="s">
        <v>32</v>
      </c>
      <c r="B22" t="s">
        <v>141</v>
      </c>
      <c r="C22" t="s">
        <v>44</v>
      </c>
      <c r="D22" t="s">
        <v>151</v>
      </c>
      <c r="E22">
        <v>395</v>
      </c>
      <c r="F22">
        <v>346</v>
      </c>
      <c r="G22">
        <v>345</v>
      </c>
      <c r="H22">
        <v>48097</v>
      </c>
      <c r="I22">
        <v>186889.08</v>
      </c>
      <c r="J22">
        <v>658714</v>
      </c>
      <c r="K22">
        <v>649966</v>
      </c>
      <c r="L22">
        <v>0</v>
      </c>
      <c r="M22">
        <v>195637.08</v>
      </c>
      <c r="N22">
        <v>47</v>
      </c>
      <c r="O22">
        <v>0</v>
      </c>
      <c r="P22">
        <v>98.67</v>
      </c>
      <c r="Q22">
        <v>272</v>
      </c>
      <c r="R22">
        <v>3</v>
      </c>
      <c r="S22">
        <v>61</v>
      </c>
      <c r="T22">
        <v>4</v>
      </c>
      <c r="U22">
        <v>3</v>
      </c>
      <c r="V22">
        <v>0</v>
      </c>
      <c r="W22">
        <v>0</v>
      </c>
      <c r="X22">
        <v>2</v>
      </c>
      <c r="Y22">
        <v>0</v>
      </c>
      <c r="Z22">
        <v>0</v>
      </c>
      <c r="AA22">
        <v>0</v>
      </c>
      <c r="AB22">
        <v>59</v>
      </c>
      <c r="AC22">
        <v>35</v>
      </c>
      <c r="AD22">
        <v>90</v>
      </c>
    </row>
    <row r="23" spans="1:30">
      <c r="A23" t="s">
        <v>32</v>
      </c>
      <c r="B23" t="s">
        <v>141</v>
      </c>
      <c r="C23" t="s">
        <v>45</v>
      </c>
      <c r="D23" t="s">
        <v>152</v>
      </c>
      <c r="E23">
        <v>205</v>
      </c>
      <c r="F23">
        <v>195</v>
      </c>
      <c r="G23">
        <v>195</v>
      </c>
      <c r="H23">
        <v>81341</v>
      </c>
      <c r="I23">
        <v>-1520252.13</v>
      </c>
      <c r="J23">
        <v>643191.21</v>
      </c>
      <c r="K23">
        <v>2560</v>
      </c>
      <c r="L23">
        <v>643191.21</v>
      </c>
      <c r="M23">
        <v>-1522812.13</v>
      </c>
      <c r="N23">
        <v>10</v>
      </c>
      <c r="O23">
        <v>100</v>
      </c>
      <c r="P23">
        <v>0.4</v>
      </c>
      <c r="Q23">
        <v>133</v>
      </c>
      <c r="R23">
        <v>1</v>
      </c>
      <c r="S23">
        <v>36</v>
      </c>
      <c r="T23">
        <v>9</v>
      </c>
      <c r="U23">
        <v>1</v>
      </c>
      <c r="V23">
        <v>0</v>
      </c>
      <c r="W23">
        <v>0</v>
      </c>
      <c r="X23">
        <v>15</v>
      </c>
      <c r="Y23">
        <v>0</v>
      </c>
      <c r="Z23">
        <v>0</v>
      </c>
      <c r="AA23">
        <v>0</v>
      </c>
      <c r="AB23">
        <v>71</v>
      </c>
      <c r="AC23">
        <v>27</v>
      </c>
      <c r="AD23">
        <v>43</v>
      </c>
    </row>
    <row r="24" spans="1:30">
      <c r="A24" t="s">
        <v>32</v>
      </c>
      <c r="B24" t="s">
        <v>141</v>
      </c>
      <c r="C24" t="s">
        <v>45</v>
      </c>
      <c r="D24" t="s">
        <v>47</v>
      </c>
      <c r="E24">
        <v>407</v>
      </c>
      <c r="F24">
        <v>393</v>
      </c>
      <c r="G24">
        <v>388</v>
      </c>
      <c r="H24">
        <v>27362</v>
      </c>
      <c r="I24">
        <v>14884876.23</v>
      </c>
      <c r="J24">
        <v>600370</v>
      </c>
      <c r="K24">
        <v>281431</v>
      </c>
      <c r="L24">
        <v>0</v>
      </c>
      <c r="M24">
        <v>15205313.23</v>
      </c>
      <c r="N24">
        <v>14</v>
      </c>
      <c r="O24">
        <v>0</v>
      </c>
      <c r="P24">
        <v>46.88</v>
      </c>
      <c r="Q24">
        <v>252</v>
      </c>
      <c r="R24">
        <v>5</v>
      </c>
      <c r="S24">
        <v>116</v>
      </c>
      <c r="T24">
        <v>9</v>
      </c>
      <c r="U24">
        <v>1</v>
      </c>
      <c r="V24">
        <v>0</v>
      </c>
      <c r="W24">
        <v>0</v>
      </c>
      <c r="X24">
        <v>4</v>
      </c>
      <c r="Y24">
        <v>1</v>
      </c>
      <c r="Z24">
        <v>0</v>
      </c>
      <c r="AA24">
        <v>0</v>
      </c>
      <c r="AB24">
        <v>139</v>
      </c>
      <c r="AC24">
        <v>32</v>
      </c>
      <c r="AD24">
        <v>141</v>
      </c>
    </row>
    <row r="25" spans="1:30">
      <c r="A25" t="s">
        <v>32</v>
      </c>
      <c r="B25" t="s">
        <v>141</v>
      </c>
      <c r="C25" t="s">
        <v>45</v>
      </c>
      <c r="D25" t="s">
        <v>46</v>
      </c>
      <c r="E25">
        <v>7</v>
      </c>
      <c r="F25">
        <v>5</v>
      </c>
      <c r="G25">
        <v>5</v>
      </c>
      <c r="H25">
        <v>738</v>
      </c>
      <c r="I25">
        <v>6707.46</v>
      </c>
      <c r="J25">
        <v>25584</v>
      </c>
      <c r="K25">
        <v>32342</v>
      </c>
      <c r="L25">
        <v>0</v>
      </c>
      <c r="M25">
        <v>-50.54</v>
      </c>
      <c r="N25">
        <v>2</v>
      </c>
      <c r="O25">
        <v>100</v>
      </c>
      <c r="P25">
        <v>126.41</v>
      </c>
      <c r="Q25">
        <v>4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4</v>
      </c>
      <c r="AC25">
        <v>0</v>
      </c>
      <c r="AD25">
        <v>3</v>
      </c>
    </row>
    <row r="26" spans="1:30">
      <c r="A26" t="s">
        <v>32</v>
      </c>
      <c r="B26" t="s">
        <v>141</v>
      </c>
      <c r="C26" t="s">
        <v>45</v>
      </c>
      <c r="D26" t="s">
        <v>48</v>
      </c>
      <c r="E26">
        <v>1</v>
      </c>
      <c r="F26">
        <v>0</v>
      </c>
      <c r="G26">
        <v>0</v>
      </c>
      <c r="H26">
        <v>0</v>
      </c>
      <c r="I26">
        <v>61725.71</v>
      </c>
      <c r="J26">
        <v>0</v>
      </c>
      <c r="K26">
        <v>0</v>
      </c>
      <c r="L26">
        <v>0</v>
      </c>
      <c r="M26">
        <v>61725.71</v>
      </c>
      <c r="N26">
        <v>1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30">
      <c r="A27" t="s">
        <v>32</v>
      </c>
      <c r="B27" t="s">
        <v>141</v>
      </c>
      <c r="C27" t="s">
        <v>45</v>
      </c>
      <c r="D27" t="s">
        <v>143</v>
      </c>
      <c r="E27">
        <v>186</v>
      </c>
      <c r="F27">
        <v>165</v>
      </c>
      <c r="G27">
        <v>165</v>
      </c>
      <c r="H27">
        <v>52577</v>
      </c>
      <c r="I27">
        <v>-1383458.95</v>
      </c>
      <c r="J27">
        <v>415155.16</v>
      </c>
      <c r="K27">
        <v>0</v>
      </c>
      <c r="L27">
        <v>415155.16</v>
      </c>
      <c r="M27">
        <v>-1383458.95</v>
      </c>
      <c r="N27">
        <v>21</v>
      </c>
      <c r="O27">
        <v>100</v>
      </c>
      <c r="P27">
        <v>0</v>
      </c>
      <c r="Q27">
        <v>121</v>
      </c>
      <c r="R27">
        <v>1</v>
      </c>
      <c r="S27">
        <v>25</v>
      </c>
      <c r="T27">
        <v>1</v>
      </c>
      <c r="U27">
        <v>3</v>
      </c>
      <c r="V27">
        <v>0</v>
      </c>
      <c r="W27">
        <v>1</v>
      </c>
      <c r="X27">
        <v>13</v>
      </c>
      <c r="Y27">
        <v>0</v>
      </c>
      <c r="Z27">
        <v>0</v>
      </c>
      <c r="AA27">
        <v>0</v>
      </c>
      <c r="AB27">
        <v>62</v>
      </c>
      <c r="AC27">
        <v>23</v>
      </c>
      <c r="AD27">
        <v>30</v>
      </c>
    </row>
    <row r="28" spans="1:30">
      <c r="A28" t="s">
        <v>32</v>
      </c>
      <c r="B28" t="s">
        <v>141</v>
      </c>
      <c r="C28" t="s">
        <v>49</v>
      </c>
      <c r="D28" t="s">
        <v>52</v>
      </c>
      <c r="E28">
        <v>67</v>
      </c>
      <c r="F28">
        <v>49</v>
      </c>
      <c r="G28">
        <v>49</v>
      </c>
      <c r="H28">
        <v>3079</v>
      </c>
      <c r="I28">
        <v>16361.7</v>
      </c>
      <c r="J28">
        <v>51746</v>
      </c>
      <c r="K28">
        <v>55878</v>
      </c>
      <c r="L28">
        <v>0</v>
      </c>
      <c r="M28">
        <v>12229.7</v>
      </c>
      <c r="N28">
        <v>14</v>
      </c>
      <c r="O28">
        <v>100</v>
      </c>
      <c r="P28">
        <v>107.99</v>
      </c>
      <c r="Q28">
        <v>36</v>
      </c>
      <c r="R28">
        <v>1</v>
      </c>
      <c r="S28">
        <v>11</v>
      </c>
      <c r="T28">
        <v>1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7</v>
      </c>
      <c r="AC28">
        <v>4</v>
      </c>
      <c r="AD28">
        <v>12</v>
      </c>
    </row>
    <row r="29" spans="1:30">
      <c r="A29" t="s">
        <v>32</v>
      </c>
      <c r="B29" t="s">
        <v>141</v>
      </c>
      <c r="C29" t="s">
        <v>49</v>
      </c>
      <c r="D29" t="s">
        <v>53</v>
      </c>
      <c r="E29">
        <v>85</v>
      </c>
      <c r="F29">
        <v>63</v>
      </c>
      <c r="G29">
        <v>61</v>
      </c>
      <c r="H29">
        <v>8271</v>
      </c>
      <c r="I29">
        <v>85067.98</v>
      </c>
      <c r="J29">
        <v>156824</v>
      </c>
      <c r="K29">
        <v>162152</v>
      </c>
      <c r="L29">
        <v>4170</v>
      </c>
      <c r="M29">
        <v>75569.98</v>
      </c>
      <c r="N29">
        <v>14</v>
      </c>
      <c r="O29">
        <v>0</v>
      </c>
      <c r="P29">
        <v>103.4</v>
      </c>
      <c r="Q29">
        <v>50</v>
      </c>
      <c r="R29">
        <v>1</v>
      </c>
      <c r="S29">
        <v>7</v>
      </c>
      <c r="T29">
        <v>3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8</v>
      </c>
      <c r="AC29">
        <v>7</v>
      </c>
      <c r="AD29">
        <v>8</v>
      </c>
    </row>
    <row r="30" spans="1:30">
      <c r="A30" t="s">
        <v>32</v>
      </c>
      <c r="B30" t="s">
        <v>141</v>
      </c>
      <c r="C30" t="s">
        <v>49</v>
      </c>
      <c r="D30" t="s">
        <v>50</v>
      </c>
      <c r="E30">
        <v>3</v>
      </c>
      <c r="F30">
        <v>2</v>
      </c>
      <c r="G30">
        <v>2</v>
      </c>
      <c r="H30">
        <v>3080</v>
      </c>
      <c r="I30">
        <v>2973.24</v>
      </c>
      <c r="J30">
        <v>43233</v>
      </c>
      <c r="K30">
        <v>43233</v>
      </c>
      <c r="L30">
        <v>0</v>
      </c>
      <c r="M30">
        <v>2973.24</v>
      </c>
      <c r="N30">
        <v>0</v>
      </c>
      <c r="O30">
        <v>100</v>
      </c>
      <c r="P30">
        <v>100</v>
      </c>
      <c r="Q30">
        <v>2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</v>
      </c>
      <c r="AD30">
        <v>0</v>
      </c>
    </row>
    <row r="31" spans="1:30">
      <c r="A31" t="s">
        <v>32</v>
      </c>
      <c r="B31" t="s">
        <v>141</v>
      </c>
      <c r="C31" t="s">
        <v>49</v>
      </c>
      <c r="D31" t="s">
        <v>51</v>
      </c>
      <c r="E31">
        <v>1</v>
      </c>
      <c r="F31">
        <v>1</v>
      </c>
      <c r="G31">
        <v>1</v>
      </c>
      <c r="H31">
        <v>2080</v>
      </c>
      <c r="I31">
        <v>-804</v>
      </c>
      <c r="J31">
        <v>26810</v>
      </c>
      <c r="K31">
        <v>26810</v>
      </c>
      <c r="L31">
        <v>0</v>
      </c>
      <c r="M31">
        <v>-804</v>
      </c>
      <c r="N31">
        <v>0</v>
      </c>
      <c r="O31">
        <v>100</v>
      </c>
      <c r="P31">
        <v>100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>
      <c r="A32" t="s">
        <v>32</v>
      </c>
      <c r="B32" t="s">
        <v>141</v>
      </c>
      <c r="C32" t="s">
        <v>54</v>
      </c>
      <c r="D32" t="s">
        <v>59</v>
      </c>
      <c r="E32">
        <v>60</v>
      </c>
      <c r="F32">
        <v>60</v>
      </c>
      <c r="G32">
        <v>60</v>
      </c>
      <c r="H32">
        <v>13452</v>
      </c>
      <c r="I32">
        <v>1178138</v>
      </c>
      <c r="J32">
        <v>139380</v>
      </c>
      <c r="K32">
        <v>153277</v>
      </c>
      <c r="L32">
        <v>0</v>
      </c>
      <c r="M32">
        <v>1164241</v>
      </c>
      <c r="N32">
        <v>0</v>
      </c>
      <c r="O32">
        <v>100</v>
      </c>
      <c r="P32">
        <v>109.97</v>
      </c>
      <c r="Q32">
        <v>53</v>
      </c>
      <c r="R32">
        <v>0</v>
      </c>
      <c r="S32">
        <v>7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6</v>
      </c>
      <c r="AC32">
        <v>8</v>
      </c>
      <c r="AD32">
        <v>9</v>
      </c>
    </row>
    <row r="33" spans="1:30">
      <c r="A33" t="s">
        <v>32</v>
      </c>
      <c r="B33" t="s">
        <v>141</v>
      </c>
      <c r="C33" t="s">
        <v>54</v>
      </c>
      <c r="D33" t="s">
        <v>57</v>
      </c>
      <c r="E33">
        <v>76</v>
      </c>
      <c r="F33">
        <v>69</v>
      </c>
      <c r="G33">
        <v>69</v>
      </c>
      <c r="H33">
        <v>81106</v>
      </c>
      <c r="I33">
        <v>13017331.050000001</v>
      </c>
      <c r="J33">
        <v>815359</v>
      </c>
      <c r="K33">
        <v>727543</v>
      </c>
      <c r="L33">
        <v>0</v>
      </c>
      <c r="M33">
        <v>13105147.050000001</v>
      </c>
      <c r="N33">
        <v>7</v>
      </c>
      <c r="O33">
        <v>100</v>
      </c>
      <c r="P33">
        <v>89.23</v>
      </c>
      <c r="Q33">
        <v>56</v>
      </c>
      <c r="R33">
        <v>0</v>
      </c>
      <c r="S33">
        <v>12</v>
      </c>
      <c r="T33">
        <v>0</v>
      </c>
      <c r="U33">
        <v>0</v>
      </c>
      <c r="V33">
        <v>0</v>
      </c>
      <c r="W33">
        <v>0</v>
      </c>
      <c r="X33">
        <v>1</v>
      </c>
      <c r="Y33">
        <v>0</v>
      </c>
      <c r="Z33">
        <v>0</v>
      </c>
      <c r="AA33">
        <v>0</v>
      </c>
      <c r="AB33">
        <v>1</v>
      </c>
      <c r="AC33">
        <v>8</v>
      </c>
      <c r="AD33">
        <v>13</v>
      </c>
    </row>
    <row r="34" spans="1:30">
      <c r="A34" t="s">
        <v>32</v>
      </c>
      <c r="B34" t="s">
        <v>141</v>
      </c>
      <c r="C34" t="s">
        <v>54</v>
      </c>
      <c r="D34" t="s">
        <v>56</v>
      </c>
      <c r="E34">
        <v>3</v>
      </c>
      <c r="F34">
        <v>2</v>
      </c>
      <c r="G34">
        <v>2</v>
      </c>
      <c r="H34">
        <v>2534</v>
      </c>
      <c r="I34">
        <v>1564325</v>
      </c>
      <c r="J34">
        <v>21617</v>
      </c>
      <c r="K34">
        <v>8143</v>
      </c>
      <c r="L34">
        <v>0</v>
      </c>
      <c r="M34">
        <v>1577799</v>
      </c>
      <c r="N34">
        <v>0</v>
      </c>
      <c r="O34">
        <v>100</v>
      </c>
      <c r="P34">
        <v>37.67</v>
      </c>
      <c r="Q34">
        <v>2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>
      <c r="A35" t="s">
        <v>32</v>
      </c>
      <c r="B35" t="s">
        <v>141</v>
      </c>
      <c r="C35" t="s">
        <v>54</v>
      </c>
      <c r="D35" t="s">
        <v>58</v>
      </c>
      <c r="E35">
        <v>16</v>
      </c>
      <c r="F35">
        <v>15</v>
      </c>
      <c r="G35">
        <v>15</v>
      </c>
      <c r="H35">
        <v>42954</v>
      </c>
      <c r="I35">
        <v>-1094.31</v>
      </c>
      <c r="J35">
        <v>355880</v>
      </c>
      <c r="K35">
        <v>354786</v>
      </c>
      <c r="L35">
        <v>0</v>
      </c>
      <c r="M35">
        <v>-0.31</v>
      </c>
      <c r="N35">
        <v>1</v>
      </c>
      <c r="O35">
        <v>100</v>
      </c>
      <c r="P35">
        <v>99.69</v>
      </c>
      <c r="Q35">
        <v>14</v>
      </c>
      <c r="R35">
        <v>0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1</v>
      </c>
      <c r="AC35">
        <v>3</v>
      </c>
      <c r="AD35">
        <v>2</v>
      </c>
    </row>
    <row r="36" spans="1:30">
      <c r="A36" t="s">
        <v>32</v>
      </c>
      <c r="B36" t="s">
        <v>141</v>
      </c>
      <c r="C36" t="s">
        <v>54</v>
      </c>
      <c r="D36" t="s">
        <v>60</v>
      </c>
      <c r="E36">
        <v>29</v>
      </c>
      <c r="F36">
        <v>29</v>
      </c>
      <c r="G36">
        <v>29</v>
      </c>
      <c r="H36">
        <v>21701</v>
      </c>
      <c r="I36">
        <v>0</v>
      </c>
      <c r="J36">
        <v>208975</v>
      </c>
      <c r="K36">
        <v>208975</v>
      </c>
      <c r="L36">
        <v>0</v>
      </c>
      <c r="M36">
        <v>0</v>
      </c>
      <c r="N36">
        <v>0</v>
      </c>
      <c r="O36">
        <v>100</v>
      </c>
      <c r="P36">
        <v>100</v>
      </c>
      <c r="Q36">
        <v>28</v>
      </c>
      <c r="R36">
        <v>0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3</v>
      </c>
      <c r="AC36">
        <v>2</v>
      </c>
      <c r="AD36">
        <v>2</v>
      </c>
    </row>
    <row r="37" spans="1:30">
      <c r="A37" t="s">
        <v>32</v>
      </c>
      <c r="B37" t="s">
        <v>141</v>
      </c>
      <c r="C37" t="s">
        <v>54</v>
      </c>
      <c r="D37" t="s">
        <v>55</v>
      </c>
      <c r="E37">
        <v>1</v>
      </c>
      <c r="F37">
        <v>1</v>
      </c>
      <c r="G37">
        <v>1</v>
      </c>
      <c r="H37">
        <v>0</v>
      </c>
      <c r="I37">
        <v>0</v>
      </c>
      <c r="J37">
        <v>358</v>
      </c>
      <c r="K37">
        <v>0</v>
      </c>
      <c r="L37">
        <v>0</v>
      </c>
      <c r="M37">
        <v>358</v>
      </c>
      <c r="N37">
        <v>0</v>
      </c>
      <c r="O37">
        <v>100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</row>
    <row r="38" spans="1:30">
      <c r="A38" t="s">
        <v>32</v>
      </c>
      <c r="B38" t="s">
        <v>141</v>
      </c>
      <c r="C38" t="s">
        <v>61</v>
      </c>
      <c r="D38" t="s">
        <v>62</v>
      </c>
      <c r="E38">
        <v>441</v>
      </c>
      <c r="F38">
        <v>75</v>
      </c>
      <c r="G38">
        <v>72</v>
      </c>
      <c r="H38">
        <v>3349</v>
      </c>
      <c r="I38">
        <v>-1002523.79</v>
      </c>
      <c r="J38">
        <v>70744</v>
      </c>
      <c r="K38">
        <v>60204</v>
      </c>
      <c r="L38">
        <v>-4289</v>
      </c>
      <c r="M38">
        <v>-987694.79</v>
      </c>
      <c r="N38">
        <v>317</v>
      </c>
      <c r="O38">
        <v>0</v>
      </c>
      <c r="P38">
        <v>85.1</v>
      </c>
      <c r="Q38">
        <v>58</v>
      </c>
      <c r="R38">
        <v>2</v>
      </c>
      <c r="S38">
        <v>6</v>
      </c>
      <c r="T38">
        <v>2</v>
      </c>
      <c r="U38">
        <v>4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14</v>
      </c>
      <c r="AC38">
        <v>24</v>
      </c>
      <c r="AD38">
        <v>10</v>
      </c>
    </row>
    <row r="39" spans="1:30">
      <c r="A39" t="s">
        <v>32</v>
      </c>
      <c r="B39" t="s">
        <v>153</v>
      </c>
      <c r="C39" t="s">
        <v>35</v>
      </c>
      <c r="D39" t="s">
        <v>36</v>
      </c>
      <c r="E39">
        <v>1</v>
      </c>
      <c r="F39">
        <v>1</v>
      </c>
      <c r="G39">
        <v>1</v>
      </c>
      <c r="H39">
        <v>3641</v>
      </c>
      <c r="I39">
        <v>0</v>
      </c>
      <c r="J39">
        <v>45277</v>
      </c>
      <c r="K39">
        <v>47497</v>
      </c>
      <c r="L39">
        <v>0</v>
      </c>
      <c r="M39">
        <v>-2220</v>
      </c>
      <c r="N39">
        <v>0</v>
      </c>
      <c r="O39">
        <v>100</v>
      </c>
      <c r="P39">
        <v>104.9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>
      <c r="A40" t="s">
        <v>32</v>
      </c>
      <c r="B40" t="s">
        <v>153</v>
      </c>
      <c r="C40" t="s">
        <v>39</v>
      </c>
      <c r="D40" t="s">
        <v>41</v>
      </c>
      <c r="E40">
        <v>3</v>
      </c>
      <c r="F40">
        <v>0</v>
      </c>
      <c r="G40">
        <v>0</v>
      </c>
      <c r="H40">
        <v>0</v>
      </c>
      <c r="I40">
        <v>-0.3</v>
      </c>
      <c r="J40">
        <v>0</v>
      </c>
      <c r="K40">
        <v>0</v>
      </c>
      <c r="L40">
        <v>0</v>
      </c>
      <c r="M40">
        <v>-0.3</v>
      </c>
      <c r="N40">
        <v>3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</row>
    <row r="41" spans="1:30">
      <c r="A41" t="s">
        <v>32</v>
      </c>
      <c r="B41" t="s">
        <v>153</v>
      </c>
      <c r="C41" t="s">
        <v>43</v>
      </c>
      <c r="D41" t="s">
        <v>145</v>
      </c>
      <c r="E41">
        <v>2</v>
      </c>
      <c r="F41">
        <v>0</v>
      </c>
      <c r="G41">
        <v>0</v>
      </c>
      <c r="H41">
        <v>0</v>
      </c>
      <c r="I41">
        <v>-1685.55</v>
      </c>
      <c r="J41">
        <v>0</v>
      </c>
      <c r="K41">
        <v>0</v>
      </c>
      <c r="L41">
        <v>0</v>
      </c>
      <c r="M41">
        <v>-1685.55</v>
      </c>
      <c r="N41">
        <v>2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</row>
    <row r="42" spans="1:30">
      <c r="A42" t="s">
        <v>32</v>
      </c>
      <c r="B42" t="s">
        <v>153</v>
      </c>
      <c r="C42" t="s">
        <v>45</v>
      </c>
      <c r="D42" t="s">
        <v>152</v>
      </c>
      <c r="E42">
        <v>1</v>
      </c>
      <c r="F42">
        <v>0</v>
      </c>
      <c r="G42">
        <v>0</v>
      </c>
      <c r="H42">
        <v>0</v>
      </c>
      <c r="I42">
        <v>-3708.04</v>
      </c>
      <c r="J42">
        <v>0</v>
      </c>
      <c r="K42">
        <v>0</v>
      </c>
      <c r="L42">
        <v>0</v>
      </c>
      <c r="M42">
        <v>-3708.04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30">
      <c r="A43" t="s">
        <v>32</v>
      </c>
      <c r="B43" t="s">
        <v>154</v>
      </c>
      <c r="C43" t="s">
        <v>35</v>
      </c>
      <c r="D43" t="s">
        <v>36</v>
      </c>
      <c r="E43">
        <v>1</v>
      </c>
      <c r="F43">
        <v>1</v>
      </c>
      <c r="G43">
        <v>1</v>
      </c>
      <c r="H43">
        <v>4999</v>
      </c>
      <c r="I43">
        <v>56392</v>
      </c>
      <c r="J43">
        <v>57489</v>
      </c>
      <c r="K43">
        <v>113881</v>
      </c>
      <c r="L43">
        <v>0</v>
      </c>
      <c r="M43">
        <v>0</v>
      </c>
      <c r="N43">
        <v>0</v>
      </c>
      <c r="O43">
        <v>100</v>
      </c>
      <c r="P43">
        <v>198.09</v>
      </c>
      <c r="Q43">
        <v>1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>
      <c r="A44" t="s">
        <v>32</v>
      </c>
      <c r="B44" t="s">
        <v>154</v>
      </c>
      <c r="C44" t="s">
        <v>35</v>
      </c>
      <c r="D44" t="s">
        <v>63</v>
      </c>
      <c r="E44">
        <v>1</v>
      </c>
      <c r="F44">
        <v>1</v>
      </c>
      <c r="G44">
        <v>1</v>
      </c>
      <c r="H44">
        <v>25733</v>
      </c>
      <c r="I44">
        <v>0</v>
      </c>
      <c r="J44">
        <v>334640</v>
      </c>
      <c r="K44">
        <v>334640</v>
      </c>
      <c r="L44">
        <v>0</v>
      </c>
      <c r="M44">
        <v>0</v>
      </c>
      <c r="N44">
        <v>0</v>
      </c>
      <c r="O44">
        <v>100</v>
      </c>
      <c r="P44">
        <v>100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>
      <c r="A45" t="s">
        <v>32</v>
      </c>
      <c r="B45" t="s">
        <v>154</v>
      </c>
      <c r="C45" t="s">
        <v>39</v>
      </c>
      <c r="D45" t="s">
        <v>40</v>
      </c>
      <c r="E45">
        <v>560</v>
      </c>
      <c r="F45">
        <v>560</v>
      </c>
      <c r="G45">
        <v>560</v>
      </c>
      <c r="H45">
        <v>11740</v>
      </c>
      <c r="I45">
        <v>25984.54</v>
      </c>
      <c r="J45">
        <v>114257.83</v>
      </c>
      <c r="K45">
        <v>6407</v>
      </c>
      <c r="L45">
        <v>113781.83</v>
      </c>
      <c r="M45">
        <v>20053.54</v>
      </c>
      <c r="N45">
        <v>0</v>
      </c>
      <c r="O45">
        <v>100</v>
      </c>
      <c r="P45">
        <v>5.61</v>
      </c>
      <c r="Q45">
        <v>549</v>
      </c>
      <c r="R45">
        <v>0</v>
      </c>
      <c r="S45">
        <v>0</v>
      </c>
      <c r="T45">
        <v>0</v>
      </c>
      <c r="U45">
        <v>5</v>
      </c>
      <c r="V45">
        <v>0</v>
      </c>
      <c r="W45">
        <v>0</v>
      </c>
      <c r="X45">
        <v>6</v>
      </c>
      <c r="Y45">
        <v>0</v>
      </c>
      <c r="Z45">
        <v>0</v>
      </c>
      <c r="AA45">
        <v>0</v>
      </c>
      <c r="AB45">
        <v>45</v>
      </c>
      <c r="AC45">
        <v>93</v>
      </c>
      <c r="AD45">
        <v>0</v>
      </c>
    </row>
    <row r="46" spans="1:30">
      <c r="A46" t="s">
        <v>32</v>
      </c>
      <c r="B46" t="s">
        <v>154</v>
      </c>
      <c r="C46" t="s">
        <v>39</v>
      </c>
      <c r="D46" t="s">
        <v>42</v>
      </c>
      <c r="E46">
        <v>98</v>
      </c>
      <c r="F46">
        <v>98</v>
      </c>
      <c r="G46">
        <v>98</v>
      </c>
      <c r="H46">
        <v>5826</v>
      </c>
      <c r="I46">
        <v>4347.8</v>
      </c>
      <c r="J46">
        <v>49923.35</v>
      </c>
      <c r="K46">
        <v>6366</v>
      </c>
      <c r="L46">
        <v>42976.35</v>
      </c>
      <c r="M46">
        <v>4928.8</v>
      </c>
      <c r="N46">
        <v>0</v>
      </c>
      <c r="O46">
        <v>100</v>
      </c>
      <c r="P46">
        <v>12.75</v>
      </c>
      <c r="Q46">
        <v>98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42</v>
      </c>
      <c r="AD46">
        <v>0</v>
      </c>
    </row>
    <row r="47" spans="1:30">
      <c r="A47" t="s">
        <v>32</v>
      </c>
      <c r="B47" t="s">
        <v>154</v>
      </c>
      <c r="C47" t="s">
        <v>39</v>
      </c>
      <c r="D47" t="s">
        <v>41</v>
      </c>
      <c r="E47">
        <v>446</v>
      </c>
      <c r="F47">
        <v>293</v>
      </c>
      <c r="G47">
        <v>293</v>
      </c>
      <c r="H47">
        <v>429</v>
      </c>
      <c r="I47">
        <v>64028</v>
      </c>
      <c r="J47">
        <v>30598.28</v>
      </c>
      <c r="K47">
        <v>1970</v>
      </c>
      <c r="L47">
        <v>30489.279999999999</v>
      </c>
      <c r="M47">
        <v>62167</v>
      </c>
      <c r="N47">
        <v>146</v>
      </c>
      <c r="O47">
        <v>100</v>
      </c>
      <c r="P47">
        <v>6.44</v>
      </c>
      <c r="Q47">
        <v>123</v>
      </c>
      <c r="R47">
        <v>48</v>
      </c>
      <c r="S47">
        <v>122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123</v>
      </c>
      <c r="AC47">
        <v>7</v>
      </c>
      <c r="AD47">
        <v>186</v>
      </c>
    </row>
    <row r="48" spans="1:30">
      <c r="A48" t="s">
        <v>32</v>
      </c>
      <c r="B48" t="s">
        <v>154</v>
      </c>
      <c r="C48" t="s">
        <v>43</v>
      </c>
      <c r="D48" t="s">
        <v>145</v>
      </c>
      <c r="E48">
        <v>4489</v>
      </c>
      <c r="F48">
        <v>4174</v>
      </c>
      <c r="G48">
        <v>4169</v>
      </c>
      <c r="H48">
        <v>127936</v>
      </c>
      <c r="I48">
        <v>660510.11</v>
      </c>
      <c r="J48">
        <v>1345320.38</v>
      </c>
      <c r="K48">
        <v>376908</v>
      </c>
      <c r="L48">
        <v>1085259.3799999999</v>
      </c>
      <c r="M48">
        <v>546126.11</v>
      </c>
      <c r="N48">
        <v>292</v>
      </c>
      <c r="O48">
        <v>0</v>
      </c>
      <c r="P48">
        <v>28.02</v>
      </c>
      <c r="Q48">
        <v>3697</v>
      </c>
      <c r="R48">
        <v>35</v>
      </c>
      <c r="S48">
        <v>335</v>
      </c>
      <c r="T48">
        <v>14</v>
      </c>
      <c r="U48">
        <v>63</v>
      </c>
      <c r="V48">
        <v>0</v>
      </c>
      <c r="W48">
        <v>0</v>
      </c>
      <c r="X48">
        <v>22</v>
      </c>
      <c r="Y48">
        <v>1</v>
      </c>
      <c r="Z48">
        <v>2</v>
      </c>
      <c r="AA48">
        <v>0</v>
      </c>
      <c r="AB48">
        <v>391</v>
      </c>
      <c r="AC48">
        <v>618</v>
      </c>
      <c r="AD48">
        <v>460</v>
      </c>
    </row>
    <row r="49" spans="1:30">
      <c r="A49" t="s">
        <v>32</v>
      </c>
      <c r="B49" t="s">
        <v>154</v>
      </c>
      <c r="C49" t="s">
        <v>43</v>
      </c>
      <c r="D49" t="s">
        <v>147</v>
      </c>
      <c r="E49">
        <v>12</v>
      </c>
      <c r="F49">
        <v>10</v>
      </c>
      <c r="G49">
        <v>10</v>
      </c>
      <c r="H49">
        <v>322</v>
      </c>
      <c r="I49">
        <v>17301</v>
      </c>
      <c r="J49">
        <v>3723.19</v>
      </c>
      <c r="K49">
        <v>1585</v>
      </c>
      <c r="L49">
        <v>3022.19</v>
      </c>
      <c r="M49">
        <v>16417</v>
      </c>
      <c r="N49">
        <v>2</v>
      </c>
      <c r="O49">
        <v>100</v>
      </c>
      <c r="P49">
        <v>42.57</v>
      </c>
      <c r="Q49">
        <v>7</v>
      </c>
      <c r="R49">
        <v>0</v>
      </c>
      <c r="S49">
        <v>3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1</v>
      </c>
      <c r="AC49">
        <v>2</v>
      </c>
      <c r="AD49">
        <v>3</v>
      </c>
    </row>
    <row r="50" spans="1:30">
      <c r="A50" t="s">
        <v>32</v>
      </c>
      <c r="B50" t="s">
        <v>154</v>
      </c>
      <c r="C50" t="s">
        <v>43</v>
      </c>
      <c r="D50" t="s">
        <v>146</v>
      </c>
      <c r="E50">
        <v>6</v>
      </c>
      <c r="F50">
        <v>5</v>
      </c>
      <c r="G50">
        <v>5</v>
      </c>
      <c r="H50">
        <v>1033</v>
      </c>
      <c r="I50">
        <v>21480.91</v>
      </c>
      <c r="J50">
        <v>16898</v>
      </c>
      <c r="K50">
        <v>12127</v>
      </c>
      <c r="L50">
        <v>0</v>
      </c>
      <c r="M50">
        <v>26251.91</v>
      </c>
      <c r="N50">
        <v>1</v>
      </c>
      <c r="O50">
        <v>100</v>
      </c>
      <c r="P50">
        <v>71.77</v>
      </c>
      <c r="Q50">
        <v>3</v>
      </c>
      <c r="R50">
        <v>2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2</v>
      </c>
      <c r="AC50">
        <v>1</v>
      </c>
      <c r="AD50">
        <v>2</v>
      </c>
    </row>
    <row r="51" spans="1:30">
      <c r="A51" t="s">
        <v>32</v>
      </c>
      <c r="B51" t="s">
        <v>154</v>
      </c>
      <c r="C51" t="s">
        <v>44</v>
      </c>
      <c r="D51" t="s">
        <v>155</v>
      </c>
      <c r="E51">
        <v>1</v>
      </c>
      <c r="F51">
        <v>1</v>
      </c>
      <c r="G51">
        <v>1</v>
      </c>
      <c r="H51">
        <v>0</v>
      </c>
      <c r="I51">
        <v>-261.73</v>
      </c>
      <c r="J51">
        <v>225.73</v>
      </c>
      <c r="K51">
        <v>0</v>
      </c>
      <c r="L51">
        <v>225.73</v>
      </c>
      <c r="M51">
        <v>-261.73</v>
      </c>
      <c r="N51">
        <v>0</v>
      </c>
      <c r="O51">
        <v>100</v>
      </c>
      <c r="P51">
        <v>0</v>
      </c>
      <c r="Q51">
        <v>0</v>
      </c>
      <c r="R51">
        <v>0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1</v>
      </c>
    </row>
    <row r="52" spans="1:30">
      <c r="A52" t="s">
        <v>32</v>
      </c>
      <c r="B52" t="s">
        <v>154</v>
      </c>
      <c r="C52" t="s">
        <v>44</v>
      </c>
      <c r="D52" t="s">
        <v>151</v>
      </c>
      <c r="E52">
        <v>183</v>
      </c>
      <c r="F52">
        <v>161</v>
      </c>
      <c r="G52">
        <v>160</v>
      </c>
      <c r="H52">
        <v>27130</v>
      </c>
      <c r="I52">
        <v>55183.99</v>
      </c>
      <c r="J52">
        <v>357832</v>
      </c>
      <c r="K52">
        <v>373754</v>
      </c>
      <c r="L52">
        <v>0</v>
      </c>
      <c r="M52">
        <v>39261.99</v>
      </c>
      <c r="N52">
        <v>20</v>
      </c>
      <c r="O52">
        <v>0</v>
      </c>
      <c r="P52">
        <v>104.45</v>
      </c>
      <c r="Q52">
        <v>128</v>
      </c>
      <c r="R52">
        <v>5</v>
      </c>
      <c r="S52">
        <v>25</v>
      </c>
      <c r="T52">
        <v>2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37</v>
      </c>
      <c r="AC52">
        <v>18</v>
      </c>
      <c r="AD52">
        <v>41</v>
      </c>
    </row>
    <row r="53" spans="1:30">
      <c r="A53" t="s">
        <v>32</v>
      </c>
      <c r="B53" t="s">
        <v>154</v>
      </c>
      <c r="C53" t="s">
        <v>44</v>
      </c>
      <c r="D53" t="s">
        <v>149</v>
      </c>
      <c r="E53">
        <v>1</v>
      </c>
      <c r="F53">
        <v>1</v>
      </c>
      <c r="G53">
        <v>1</v>
      </c>
      <c r="H53">
        <v>52</v>
      </c>
      <c r="I53">
        <v>2395</v>
      </c>
      <c r="J53">
        <v>752</v>
      </c>
      <c r="K53">
        <v>2000</v>
      </c>
      <c r="L53">
        <v>0</v>
      </c>
      <c r="M53">
        <v>1147</v>
      </c>
      <c r="N53">
        <v>0</v>
      </c>
      <c r="O53">
        <v>100</v>
      </c>
      <c r="P53">
        <v>265.95999999999998</v>
      </c>
      <c r="Q53">
        <v>1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</v>
      </c>
      <c r="AD53">
        <v>0</v>
      </c>
    </row>
    <row r="54" spans="1:30">
      <c r="A54" t="s">
        <v>32</v>
      </c>
      <c r="B54" t="s">
        <v>154</v>
      </c>
      <c r="C54" t="s">
        <v>45</v>
      </c>
      <c r="D54" t="s">
        <v>152</v>
      </c>
      <c r="E54">
        <v>86</v>
      </c>
      <c r="F54">
        <v>85</v>
      </c>
      <c r="G54">
        <v>84</v>
      </c>
      <c r="H54">
        <v>35161</v>
      </c>
      <c r="I54">
        <v>-350725.29</v>
      </c>
      <c r="J54">
        <v>278359.99</v>
      </c>
      <c r="K54">
        <v>0</v>
      </c>
      <c r="L54">
        <v>278359.99</v>
      </c>
      <c r="M54">
        <v>-350725.29</v>
      </c>
      <c r="N54">
        <v>1</v>
      </c>
      <c r="O54">
        <v>0</v>
      </c>
      <c r="P54">
        <v>0</v>
      </c>
      <c r="Q54">
        <v>60</v>
      </c>
      <c r="R54">
        <v>1</v>
      </c>
      <c r="S54">
        <v>17</v>
      </c>
      <c r="T54">
        <v>4</v>
      </c>
      <c r="U54">
        <v>2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27</v>
      </c>
      <c r="AC54">
        <v>12</v>
      </c>
      <c r="AD54">
        <v>18</v>
      </c>
    </row>
    <row r="55" spans="1:30">
      <c r="A55" t="s">
        <v>32</v>
      </c>
      <c r="B55" t="s">
        <v>154</v>
      </c>
      <c r="C55" t="s">
        <v>45</v>
      </c>
      <c r="D55" t="s">
        <v>143</v>
      </c>
      <c r="E55">
        <v>32</v>
      </c>
      <c r="F55">
        <v>25</v>
      </c>
      <c r="G55">
        <v>25</v>
      </c>
      <c r="H55">
        <v>12198</v>
      </c>
      <c r="I55">
        <v>-270621.40000000002</v>
      </c>
      <c r="J55">
        <v>96249.64</v>
      </c>
      <c r="K55">
        <v>0</v>
      </c>
      <c r="L55">
        <v>96249.64</v>
      </c>
      <c r="M55">
        <v>-270621.40000000002</v>
      </c>
      <c r="N55">
        <v>7</v>
      </c>
      <c r="O55">
        <v>100</v>
      </c>
      <c r="P55">
        <v>0</v>
      </c>
      <c r="Q55">
        <v>17</v>
      </c>
      <c r="R55">
        <v>0</v>
      </c>
      <c r="S55">
        <v>5</v>
      </c>
      <c r="T55">
        <v>1</v>
      </c>
      <c r="U55">
        <v>1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5</v>
      </c>
      <c r="AC55">
        <v>4</v>
      </c>
      <c r="AD55">
        <v>5</v>
      </c>
    </row>
    <row r="56" spans="1:30">
      <c r="A56" t="s">
        <v>32</v>
      </c>
      <c r="B56" t="s">
        <v>154</v>
      </c>
      <c r="C56" t="s">
        <v>45</v>
      </c>
      <c r="D56" t="s">
        <v>47</v>
      </c>
      <c r="E56">
        <v>188</v>
      </c>
      <c r="F56">
        <v>174</v>
      </c>
      <c r="G56">
        <v>174</v>
      </c>
      <c r="H56">
        <v>9430</v>
      </c>
      <c r="I56">
        <v>9104555.4800000004</v>
      </c>
      <c r="J56">
        <v>263521</v>
      </c>
      <c r="K56">
        <v>49054</v>
      </c>
      <c r="L56">
        <v>0</v>
      </c>
      <c r="M56">
        <v>9319022.4800000004</v>
      </c>
      <c r="N56">
        <v>11</v>
      </c>
      <c r="O56">
        <v>100</v>
      </c>
      <c r="P56">
        <v>18.61</v>
      </c>
      <c r="Q56">
        <v>107</v>
      </c>
      <c r="R56">
        <v>5</v>
      </c>
      <c r="S56">
        <v>38</v>
      </c>
      <c r="T56">
        <v>10</v>
      </c>
      <c r="U56">
        <v>9</v>
      </c>
      <c r="V56">
        <v>0</v>
      </c>
      <c r="W56">
        <v>0</v>
      </c>
      <c r="X56">
        <v>5</v>
      </c>
      <c r="Y56">
        <v>0</v>
      </c>
      <c r="Z56">
        <v>0</v>
      </c>
      <c r="AA56">
        <v>0</v>
      </c>
      <c r="AB56">
        <v>53</v>
      </c>
      <c r="AC56">
        <v>15</v>
      </c>
      <c r="AD56">
        <v>46</v>
      </c>
    </row>
    <row r="57" spans="1:30">
      <c r="A57" t="s">
        <v>32</v>
      </c>
      <c r="B57" t="s">
        <v>154</v>
      </c>
      <c r="C57" t="s">
        <v>45</v>
      </c>
      <c r="D57" t="s">
        <v>46</v>
      </c>
      <c r="E57">
        <v>2</v>
      </c>
      <c r="F57">
        <v>2</v>
      </c>
      <c r="G57">
        <v>2</v>
      </c>
      <c r="H57">
        <v>445</v>
      </c>
      <c r="I57">
        <v>0</v>
      </c>
      <c r="J57">
        <v>10472</v>
      </c>
      <c r="K57">
        <v>10472</v>
      </c>
      <c r="L57">
        <v>0</v>
      </c>
      <c r="M57">
        <v>0</v>
      </c>
      <c r="N57">
        <v>0</v>
      </c>
      <c r="O57">
        <v>100</v>
      </c>
      <c r="P57">
        <v>100</v>
      </c>
      <c r="Q57">
        <v>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</v>
      </c>
      <c r="Y57">
        <v>0</v>
      </c>
      <c r="Z57">
        <v>0</v>
      </c>
      <c r="AA57">
        <v>0</v>
      </c>
      <c r="AB57">
        <v>1</v>
      </c>
      <c r="AC57">
        <v>0</v>
      </c>
      <c r="AD57">
        <v>1</v>
      </c>
    </row>
    <row r="58" spans="1:30">
      <c r="A58" t="s">
        <v>32</v>
      </c>
      <c r="B58" t="s">
        <v>154</v>
      </c>
      <c r="C58" t="s">
        <v>49</v>
      </c>
      <c r="D58" t="s">
        <v>53</v>
      </c>
      <c r="E58">
        <v>12</v>
      </c>
      <c r="F58">
        <v>7</v>
      </c>
      <c r="G58">
        <v>7</v>
      </c>
      <c r="H58">
        <v>533</v>
      </c>
      <c r="I58">
        <v>1399.83</v>
      </c>
      <c r="J58">
        <v>11954</v>
      </c>
      <c r="K58">
        <v>14439</v>
      </c>
      <c r="L58">
        <v>0</v>
      </c>
      <c r="M58">
        <v>-1085.17</v>
      </c>
      <c r="N58">
        <v>5</v>
      </c>
      <c r="O58">
        <v>100</v>
      </c>
      <c r="P58">
        <v>120.79</v>
      </c>
      <c r="Q58">
        <v>7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1</v>
      </c>
      <c r="AD58">
        <v>0</v>
      </c>
    </row>
    <row r="59" spans="1:30">
      <c r="A59" t="s">
        <v>32</v>
      </c>
      <c r="B59" t="s">
        <v>154</v>
      </c>
      <c r="C59" t="s">
        <v>49</v>
      </c>
      <c r="D59" t="s">
        <v>50</v>
      </c>
      <c r="E59">
        <v>2</v>
      </c>
      <c r="F59">
        <v>1</v>
      </c>
      <c r="G59">
        <v>1</v>
      </c>
      <c r="H59">
        <v>0</v>
      </c>
      <c r="I59">
        <v>-0.1</v>
      </c>
      <c r="J59">
        <v>6302</v>
      </c>
      <c r="K59">
        <v>6302</v>
      </c>
      <c r="L59">
        <v>0</v>
      </c>
      <c r="M59">
        <v>-0.1</v>
      </c>
      <c r="N59">
        <v>1</v>
      </c>
      <c r="O59">
        <v>100</v>
      </c>
      <c r="P59">
        <v>100</v>
      </c>
      <c r="Q59">
        <v>1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</row>
    <row r="60" spans="1:30">
      <c r="A60" t="s">
        <v>32</v>
      </c>
      <c r="B60" t="s">
        <v>154</v>
      </c>
      <c r="C60" t="s">
        <v>49</v>
      </c>
      <c r="D60" t="s">
        <v>52</v>
      </c>
      <c r="E60">
        <v>5</v>
      </c>
      <c r="F60">
        <v>3</v>
      </c>
      <c r="G60">
        <v>3</v>
      </c>
      <c r="H60">
        <v>28</v>
      </c>
      <c r="I60">
        <v>840.07</v>
      </c>
      <c r="J60">
        <v>1478</v>
      </c>
      <c r="K60">
        <v>1781</v>
      </c>
      <c r="L60">
        <v>0</v>
      </c>
      <c r="M60">
        <v>537.07000000000005</v>
      </c>
      <c r="N60">
        <v>2</v>
      </c>
      <c r="O60">
        <v>100</v>
      </c>
      <c r="P60">
        <v>120.5</v>
      </c>
      <c r="Q60">
        <v>0</v>
      </c>
      <c r="R60">
        <v>0</v>
      </c>
      <c r="S60">
        <v>2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>
        <v>2</v>
      </c>
    </row>
    <row r="61" spans="1:30">
      <c r="A61" t="s">
        <v>32</v>
      </c>
      <c r="B61" t="s">
        <v>154</v>
      </c>
      <c r="C61" t="s">
        <v>54</v>
      </c>
      <c r="D61" t="s">
        <v>57</v>
      </c>
      <c r="E61">
        <v>103</v>
      </c>
      <c r="F61">
        <v>97</v>
      </c>
      <c r="G61">
        <v>97</v>
      </c>
      <c r="H61">
        <v>35375</v>
      </c>
      <c r="I61">
        <v>401552.77</v>
      </c>
      <c r="J61">
        <v>396933</v>
      </c>
      <c r="K61">
        <v>780995</v>
      </c>
      <c r="L61">
        <v>0</v>
      </c>
      <c r="M61">
        <v>17490.77</v>
      </c>
      <c r="N61">
        <v>6</v>
      </c>
      <c r="O61">
        <v>100</v>
      </c>
      <c r="P61">
        <v>196.76</v>
      </c>
      <c r="Q61">
        <v>70</v>
      </c>
      <c r="R61">
        <v>0</v>
      </c>
      <c r="S61">
        <v>24</v>
      </c>
      <c r="T61">
        <v>0</v>
      </c>
      <c r="U61">
        <v>1</v>
      </c>
      <c r="V61">
        <v>0</v>
      </c>
      <c r="W61">
        <v>0</v>
      </c>
      <c r="X61">
        <v>2</v>
      </c>
      <c r="Y61">
        <v>0</v>
      </c>
      <c r="Z61">
        <v>0</v>
      </c>
      <c r="AA61">
        <v>0</v>
      </c>
      <c r="AB61">
        <v>11</v>
      </c>
      <c r="AC61">
        <v>13</v>
      </c>
      <c r="AD61">
        <v>26</v>
      </c>
    </row>
    <row r="62" spans="1:30">
      <c r="A62" t="s">
        <v>32</v>
      </c>
      <c r="B62" t="s">
        <v>154</v>
      </c>
      <c r="C62" t="s">
        <v>54</v>
      </c>
      <c r="D62" t="s">
        <v>59</v>
      </c>
      <c r="E62">
        <v>59</v>
      </c>
      <c r="F62">
        <v>59</v>
      </c>
      <c r="G62">
        <v>59</v>
      </c>
      <c r="H62">
        <v>1819</v>
      </c>
      <c r="I62">
        <v>64210</v>
      </c>
      <c r="J62">
        <v>29379</v>
      </c>
      <c r="K62">
        <v>121415</v>
      </c>
      <c r="L62">
        <v>0</v>
      </c>
      <c r="M62">
        <v>-27826</v>
      </c>
      <c r="N62">
        <v>0</v>
      </c>
      <c r="O62">
        <v>100</v>
      </c>
      <c r="P62">
        <v>413.27</v>
      </c>
      <c r="Q62">
        <v>32</v>
      </c>
      <c r="R62">
        <v>0</v>
      </c>
      <c r="S62">
        <v>23</v>
      </c>
      <c r="T62">
        <v>0</v>
      </c>
      <c r="U62">
        <v>3</v>
      </c>
      <c r="V62">
        <v>0</v>
      </c>
      <c r="W62">
        <v>0</v>
      </c>
      <c r="X62">
        <v>1</v>
      </c>
      <c r="Y62">
        <v>0</v>
      </c>
      <c r="Z62">
        <v>0</v>
      </c>
      <c r="AA62">
        <v>0</v>
      </c>
      <c r="AB62">
        <v>11</v>
      </c>
      <c r="AC62">
        <v>7</v>
      </c>
      <c r="AD62">
        <v>23</v>
      </c>
    </row>
    <row r="63" spans="1:30">
      <c r="A63" t="s">
        <v>32</v>
      </c>
      <c r="B63" t="s">
        <v>154</v>
      </c>
      <c r="C63" t="s">
        <v>54</v>
      </c>
      <c r="D63" t="s">
        <v>56</v>
      </c>
      <c r="E63">
        <v>2</v>
      </c>
      <c r="F63">
        <v>1</v>
      </c>
      <c r="G63">
        <v>1</v>
      </c>
      <c r="H63">
        <v>4</v>
      </c>
      <c r="I63">
        <v>525.23</v>
      </c>
      <c r="J63">
        <v>1343</v>
      </c>
      <c r="K63">
        <v>0</v>
      </c>
      <c r="L63">
        <v>0</v>
      </c>
      <c r="M63">
        <v>1868.23</v>
      </c>
      <c r="N63">
        <v>1</v>
      </c>
      <c r="O63">
        <v>100</v>
      </c>
      <c r="P63">
        <v>0</v>
      </c>
      <c r="Q63">
        <v>1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1</v>
      </c>
      <c r="AC63">
        <v>0</v>
      </c>
      <c r="AD63">
        <v>0</v>
      </c>
    </row>
    <row r="64" spans="1:30">
      <c r="A64" t="s">
        <v>32</v>
      </c>
      <c r="B64" t="s">
        <v>154</v>
      </c>
      <c r="C64" t="s">
        <v>61</v>
      </c>
      <c r="D64" t="s">
        <v>62</v>
      </c>
      <c r="E64">
        <v>81</v>
      </c>
      <c r="F64">
        <v>17</v>
      </c>
      <c r="G64">
        <v>15</v>
      </c>
      <c r="H64">
        <v>263</v>
      </c>
      <c r="I64">
        <v>-172811.34</v>
      </c>
      <c r="J64">
        <v>6628</v>
      </c>
      <c r="K64">
        <v>99124</v>
      </c>
      <c r="L64">
        <v>0</v>
      </c>
      <c r="M64">
        <v>-265307.34000000003</v>
      </c>
      <c r="N64">
        <v>52</v>
      </c>
      <c r="O64">
        <v>0</v>
      </c>
      <c r="P64">
        <v>1495.53</v>
      </c>
      <c r="Q64">
        <v>13</v>
      </c>
      <c r="R64">
        <v>1</v>
      </c>
      <c r="S64">
        <v>1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5</v>
      </c>
      <c r="AC64">
        <v>4</v>
      </c>
      <c r="AD64">
        <v>4</v>
      </c>
    </row>
    <row r="65" spans="1:30">
      <c r="A65" s="3"/>
      <c r="B65" s="3"/>
      <c r="C65" s="3" t="s">
        <v>64</v>
      </c>
      <c r="D65" s="4"/>
      <c r="E65" s="4">
        <v>1</v>
      </c>
      <c r="F65" s="4">
        <v>1</v>
      </c>
      <c r="G65" s="4">
        <v>1</v>
      </c>
      <c r="H65" s="4">
        <v>9856</v>
      </c>
      <c r="I65" s="4">
        <v>0</v>
      </c>
      <c r="J65" s="4">
        <v>99987</v>
      </c>
      <c r="K65" s="4">
        <v>0</v>
      </c>
      <c r="L65" s="4">
        <v>0</v>
      </c>
      <c r="M65" s="4">
        <v>99987</v>
      </c>
      <c r="N65" s="4">
        <v>0</v>
      </c>
      <c r="O65" s="4">
        <v>100</v>
      </c>
      <c r="P65" s="4">
        <v>0</v>
      </c>
      <c r="Q65" s="4">
        <v>1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</row>
    <row r="66" spans="1:30">
      <c r="A66" s="3"/>
      <c r="B66" s="3"/>
      <c r="C66" s="3" t="s">
        <v>65</v>
      </c>
      <c r="D66" s="4"/>
      <c r="E66" s="4">
        <v>7</v>
      </c>
      <c r="F66" s="4">
        <v>7</v>
      </c>
      <c r="G66" s="4">
        <v>7</v>
      </c>
      <c r="H66" s="4">
        <v>67748</v>
      </c>
      <c r="I66" s="4">
        <v>887412</v>
      </c>
      <c r="J66" s="4">
        <v>906206</v>
      </c>
      <c r="K66" s="4">
        <v>1485205</v>
      </c>
      <c r="L66" s="4">
        <v>0</v>
      </c>
      <c r="M66" s="4">
        <v>308413</v>
      </c>
      <c r="N66" s="4">
        <v>0</v>
      </c>
      <c r="O66" s="4">
        <v>100</v>
      </c>
      <c r="P66" s="4">
        <v>163.89</v>
      </c>
      <c r="Q66" s="4">
        <v>7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</row>
    <row r="67" spans="1:30">
      <c r="A67" s="3"/>
      <c r="B67" s="3"/>
      <c r="C67" s="3" t="s">
        <v>66</v>
      </c>
      <c r="D67" s="4"/>
      <c r="E67" s="4">
        <v>1</v>
      </c>
      <c r="F67" s="4">
        <v>1</v>
      </c>
      <c r="G67" s="4">
        <v>1</v>
      </c>
      <c r="H67" s="4">
        <v>0</v>
      </c>
      <c r="I67" s="4">
        <v>3140578</v>
      </c>
      <c r="J67" s="4">
        <v>166371</v>
      </c>
      <c r="K67" s="4">
        <v>0</v>
      </c>
      <c r="L67" s="4">
        <v>0</v>
      </c>
      <c r="M67" s="4">
        <v>3306949</v>
      </c>
      <c r="N67" s="4">
        <v>0</v>
      </c>
      <c r="O67" s="4">
        <v>100</v>
      </c>
      <c r="P67" s="4">
        <v>0</v>
      </c>
      <c r="Q67" s="4">
        <v>0</v>
      </c>
      <c r="R67" s="4">
        <v>0</v>
      </c>
      <c r="S67" s="4">
        <v>1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1</v>
      </c>
    </row>
    <row r="68" spans="1:30">
      <c r="A68" s="3"/>
      <c r="B68" s="3"/>
      <c r="C68" s="3" t="s">
        <v>67</v>
      </c>
      <c r="D68" s="4"/>
      <c r="E68" s="4">
        <v>1947</v>
      </c>
      <c r="F68" s="4">
        <v>1602</v>
      </c>
      <c r="G68" s="4">
        <v>1601</v>
      </c>
      <c r="H68" s="4">
        <v>33792</v>
      </c>
      <c r="I68" s="4">
        <v>254228.18</v>
      </c>
      <c r="J68" s="4">
        <v>356682.9</v>
      </c>
      <c r="K68" s="4">
        <v>35055</v>
      </c>
      <c r="L68" s="4">
        <v>343285.9</v>
      </c>
      <c r="M68" s="4">
        <v>232570.18</v>
      </c>
      <c r="N68" s="4">
        <v>332</v>
      </c>
      <c r="O68" s="4">
        <v>0</v>
      </c>
      <c r="P68" s="4">
        <v>9.83</v>
      </c>
      <c r="Q68" s="4">
        <v>1271</v>
      </c>
      <c r="R68" s="4">
        <v>74</v>
      </c>
      <c r="S68" s="4">
        <v>239</v>
      </c>
      <c r="T68" s="4">
        <v>0</v>
      </c>
      <c r="U68" s="4">
        <v>7</v>
      </c>
      <c r="V68" s="4">
        <v>0</v>
      </c>
      <c r="W68" s="4">
        <v>0</v>
      </c>
      <c r="X68" s="4">
        <v>10</v>
      </c>
      <c r="Y68" s="4">
        <v>0</v>
      </c>
      <c r="Z68" s="4">
        <v>0</v>
      </c>
      <c r="AA68" s="4">
        <v>0</v>
      </c>
      <c r="AB68" s="4">
        <v>253</v>
      </c>
      <c r="AC68" s="4">
        <v>242</v>
      </c>
      <c r="AD68" s="4">
        <v>337</v>
      </c>
    </row>
    <row r="69" spans="1:30">
      <c r="A69" s="3"/>
      <c r="B69" s="3"/>
      <c r="C69" s="3" t="s">
        <v>68</v>
      </c>
      <c r="D69" s="4"/>
      <c r="E69" s="4">
        <v>13254</v>
      </c>
      <c r="F69" s="4">
        <v>12354</v>
      </c>
      <c r="G69" s="4">
        <v>12333</v>
      </c>
      <c r="H69" s="4">
        <v>466075</v>
      </c>
      <c r="I69" s="4">
        <v>2829761.76</v>
      </c>
      <c r="J69" s="4">
        <v>4849732.8600000003</v>
      </c>
      <c r="K69" s="4">
        <v>1788697</v>
      </c>
      <c r="L69" s="4">
        <v>3535882.86</v>
      </c>
      <c r="M69" s="4">
        <v>2362986.7599999998</v>
      </c>
      <c r="N69" s="4">
        <v>810</v>
      </c>
      <c r="O69" s="4">
        <v>0</v>
      </c>
      <c r="P69" s="4">
        <v>36.880000000000003</v>
      </c>
      <c r="Q69" s="4">
        <v>11079</v>
      </c>
      <c r="R69" s="4">
        <v>80</v>
      </c>
      <c r="S69" s="4">
        <v>990</v>
      </c>
      <c r="T69" s="4">
        <v>46</v>
      </c>
      <c r="U69" s="4">
        <v>86</v>
      </c>
      <c r="V69" s="4">
        <v>0</v>
      </c>
      <c r="W69" s="4">
        <v>3</v>
      </c>
      <c r="X69" s="4">
        <v>45</v>
      </c>
      <c r="Y69" s="4">
        <v>1</v>
      </c>
      <c r="Z69" s="4">
        <v>3</v>
      </c>
      <c r="AA69" s="4">
        <v>0</v>
      </c>
      <c r="AB69" s="4">
        <v>1241</v>
      </c>
      <c r="AC69" s="4">
        <v>1899</v>
      </c>
      <c r="AD69" s="4">
        <v>1363</v>
      </c>
    </row>
    <row r="70" spans="1:30">
      <c r="A70" s="3"/>
      <c r="B70" s="3"/>
      <c r="C70" s="3" t="s">
        <v>69</v>
      </c>
      <c r="D70" s="4"/>
      <c r="E70" s="4">
        <v>1786</v>
      </c>
      <c r="F70" s="4">
        <v>1530</v>
      </c>
      <c r="G70" s="4">
        <v>1525</v>
      </c>
      <c r="H70" s="4">
        <v>166676</v>
      </c>
      <c r="I70" s="4">
        <v>1040917.85</v>
      </c>
      <c r="J70" s="4">
        <v>2350284.2999999998</v>
      </c>
      <c r="K70" s="4">
        <v>2444117</v>
      </c>
      <c r="L70" s="4">
        <v>11426.85</v>
      </c>
      <c r="M70" s="4">
        <v>935658.3</v>
      </c>
      <c r="N70" s="4">
        <v>214</v>
      </c>
      <c r="O70" s="4">
        <v>0</v>
      </c>
      <c r="P70" s="4">
        <v>103.99</v>
      </c>
      <c r="Q70" s="4">
        <v>1221</v>
      </c>
      <c r="R70" s="4">
        <v>17</v>
      </c>
      <c r="S70" s="4">
        <v>262</v>
      </c>
      <c r="T70" s="4">
        <v>12</v>
      </c>
      <c r="U70" s="4">
        <v>7</v>
      </c>
      <c r="V70" s="4">
        <v>0</v>
      </c>
      <c r="W70" s="4">
        <v>0</v>
      </c>
      <c r="X70" s="4">
        <v>6</v>
      </c>
      <c r="Y70" s="4">
        <v>0</v>
      </c>
      <c r="Z70" s="4">
        <v>0</v>
      </c>
      <c r="AA70" s="4">
        <v>0</v>
      </c>
      <c r="AB70" s="4">
        <v>205</v>
      </c>
      <c r="AC70" s="4">
        <v>142</v>
      </c>
      <c r="AD70" s="4">
        <v>356</v>
      </c>
    </row>
    <row r="71" spans="1:30">
      <c r="A71" s="3"/>
      <c r="B71" s="3"/>
      <c r="C71" s="3" t="s">
        <v>70</v>
      </c>
      <c r="D71" s="4"/>
      <c r="E71" s="4">
        <v>1116</v>
      </c>
      <c r="F71" s="4">
        <v>1045</v>
      </c>
      <c r="G71" s="4">
        <v>1039</v>
      </c>
      <c r="H71" s="4">
        <v>219252</v>
      </c>
      <c r="I71" s="4">
        <v>20529099.07</v>
      </c>
      <c r="J71" s="4">
        <v>2332903</v>
      </c>
      <c r="K71" s="4">
        <v>375859</v>
      </c>
      <c r="L71" s="4">
        <v>1432956</v>
      </c>
      <c r="M71" s="4">
        <v>21054685.07</v>
      </c>
      <c r="N71" s="4">
        <v>68</v>
      </c>
      <c r="O71" s="4">
        <v>0</v>
      </c>
      <c r="P71" s="4">
        <v>16.11</v>
      </c>
      <c r="Q71" s="4">
        <v>695</v>
      </c>
      <c r="R71" s="4">
        <v>13</v>
      </c>
      <c r="S71" s="4">
        <v>239</v>
      </c>
      <c r="T71" s="4">
        <v>34</v>
      </c>
      <c r="U71" s="4">
        <v>17</v>
      </c>
      <c r="V71" s="4">
        <v>0</v>
      </c>
      <c r="W71" s="4">
        <v>1</v>
      </c>
      <c r="X71" s="4">
        <v>39</v>
      </c>
      <c r="Y71" s="4">
        <v>1</v>
      </c>
      <c r="Z71" s="4">
        <v>0</v>
      </c>
      <c r="AA71" s="4">
        <v>0</v>
      </c>
      <c r="AB71" s="4">
        <v>362</v>
      </c>
      <c r="AC71" s="4">
        <v>113</v>
      </c>
      <c r="AD71" s="4">
        <v>288</v>
      </c>
    </row>
    <row r="72" spans="1:30">
      <c r="A72" s="3"/>
      <c r="B72" s="3"/>
      <c r="C72" s="3" t="s">
        <v>71</v>
      </c>
      <c r="D72" s="4"/>
      <c r="E72" s="4">
        <v>175</v>
      </c>
      <c r="F72" s="4">
        <v>126</v>
      </c>
      <c r="G72" s="4">
        <v>124</v>
      </c>
      <c r="H72" s="4">
        <v>17071</v>
      </c>
      <c r="I72" s="4">
        <v>105838.72</v>
      </c>
      <c r="J72" s="4">
        <v>298347</v>
      </c>
      <c r="K72" s="4">
        <v>310595</v>
      </c>
      <c r="L72" s="4">
        <v>4170</v>
      </c>
      <c r="M72" s="4">
        <v>89420.72</v>
      </c>
      <c r="N72" s="4">
        <v>36</v>
      </c>
      <c r="O72" s="4">
        <v>0</v>
      </c>
      <c r="P72" s="4">
        <v>104.11</v>
      </c>
      <c r="Q72" s="4">
        <v>97</v>
      </c>
      <c r="R72" s="4">
        <v>2</v>
      </c>
      <c r="S72" s="4">
        <v>20</v>
      </c>
      <c r="T72" s="4">
        <v>5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16</v>
      </c>
      <c r="AC72" s="4">
        <v>13</v>
      </c>
      <c r="AD72" s="4">
        <v>23</v>
      </c>
    </row>
    <row r="73" spans="1:30">
      <c r="A73" s="3"/>
      <c r="B73" s="3"/>
      <c r="C73" s="3" t="s">
        <v>72</v>
      </c>
      <c r="D73" s="4"/>
      <c r="E73" s="4">
        <v>349</v>
      </c>
      <c r="F73" s="4">
        <v>333</v>
      </c>
      <c r="G73" s="4">
        <v>333</v>
      </c>
      <c r="H73" s="4">
        <v>198945</v>
      </c>
      <c r="I73" s="4">
        <v>16224987.74</v>
      </c>
      <c r="J73" s="4">
        <v>1969224</v>
      </c>
      <c r="K73" s="4">
        <v>2355134</v>
      </c>
      <c r="L73" s="4">
        <v>0</v>
      </c>
      <c r="M73" s="4">
        <v>15839077.74</v>
      </c>
      <c r="N73" s="4">
        <v>15</v>
      </c>
      <c r="O73" s="4">
        <v>100</v>
      </c>
      <c r="P73" s="4">
        <v>119.6</v>
      </c>
      <c r="Q73" s="4">
        <v>256</v>
      </c>
      <c r="R73" s="4">
        <v>0</v>
      </c>
      <c r="S73" s="4">
        <v>69</v>
      </c>
      <c r="T73" s="4">
        <v>0</v>
      </c>
      <c r="U73" s="4">
        <v>4</v>
      </c>
      <c r="V73" s="4">
        <v>0</v>
      </c>
      <c r="W73" s="4">
        <v>0</v>
      </c>
      <c r="X73" s="4">
        <v>4</v>
      </c>
      <c r="Y73" s="4">
        <v>0</v>
      </c>
      <c r="Z73" s="4">
        <v>0</v>
      </c>
      <c r="AA73" s="4">
        <v>0</v>
      </c>
      <c r="AB73" s="4">
        <v>34</v>
      </c>
      <c r="AC73" s="4">
        <v>41</v>
      </c>
      <c r="AD73" s="4">
        <v>76</v>
      </c>
    </row>
    <row r="74" spans="1:30">
      <c r="A74" s="3"/>
      <c r="B74" s="3"/>
      <c r="C74" s="3" t="s">
        <v>73</v>
      </c>
      <c r="D74" s="4"/>
      <c r="E74" s="4">
        <v>522</v>
      </c>
      <c r="F74" s="4">
        <v>92</v>
      </c>
      <c r="G74" s="4">
        <v>87</v>
      </c>
      <c r="H74" s="4">
        <v>3612</v>
      </c>
      <c r="I74" s="4">
        <v>-1175335.1299999999</v>
      </c>
      <c r="J74" s="4">
        <v>77372</v>
      </c>
      <c r="K74" s="4">
        <v>159328</v>
      </c>
      <c r="L74" s="4">
        <v>-4289</v>
      </c>
      <c r="M74" s="4">
        <v>-1253002.1299999999</v>
      </c>
      <c r="N74" s="4">
        <v>369</v>
      </c>
      <c r="O74" s="4">
        <v>0</v>
      </c>
      <c r="P74" s="4">
        <v>205.92</v>
      </c>
      <c r="Q74" s="4">
        <v>71</v>
      </c>
      <c r="R74" s="4">
        <v>3</v>
      </c>
      <c r="S74" s="4">
        <v>7</v>
      </c>
      <c r="T74" s="4">
        <v>2</v>
      </c>
      <c r="U74" s="4">
        <v>4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19</v>
      </c>
      <c r="AC74" s="4">
        <v>28</v>
      </c>
      <c r="AD74" s="4">
        <v>14</v>
      </c>
    </row>
  </sheetData>
  <mergeCells count="5">
    <mergeCell ref="A3:L3"/>
    <mergeCell ref="A4:L4"/>
    <mergeCell ref="B1:C1"/>
    <mergeCell ref="E1:F1"/>
    <mergeCell ref="A2:L2"/>
  </mergeCells>
  <pageMargins left="0.75" right="0.75" top="0.75" bottom="0.5" header="0.5" footer="0.75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T56"/>
  <sheetViews>
    <sheetView tabSelected="1" zoomScaleNormal="100" workbookViewId="0">
      <selection activeCell="T4" sqref="T4"/>
    </sheetView>
  </sheetViews>
  <sheetFormatPr defaultRowHeight="15"/>
  <cols>
    <col min="1" max="1" width="3.85546875" bestFit="1" customWidth="1"/>
    <col min="2" max="2" width="6.85546875" customWidth="1"/>
    <col min="3" max="3" width="6.5703125" bestFit="1" customWidth="1"/>
    <col min="4" max="4" width="6" bestFit="1" customWidth="1"/>
    <col min="5" max="5" width="6.7109375" bestFit="1" customWidth="1"/>
    <col min="6" max="6" width="7.7109375" bestFit="1" customWidth="1"/>
    <col min="7" max="7" width="8" bestFit="1" customWidth="1"/>
    <col min="8" max="8" width="11.5703125" customWidth="1"/>
    <col min="9" max="9" width="10.42578125" customWidth="1"/>
    <col min="10" max="10" width="8.85546875" bestFit="1" customWidth="1"/>
    <col min="11" max="11" width="8.7109375" customWidth="1"/>
    <col min="12" max="12" width="11" bestFit="1" customWidth="1"/>
    <col min="13" max="13" width="9" bestFit="1" customWidth="1"/>
    <col min="14" max="14" width="9.140625" bestFit="1" customWidth="1"/>
    <col min="15" max="15" width="8.7109375" bestFit="1" customWidth="1"/>
    <col min="16" max="16" width="9.7109375" bestFit="1" customWidth="1"/>
  </cols>
  <sheetData>
    <row r="1" spans="1:20">
      <c r="A1" s="39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20">
      <c r="A2" s="5" t="s">
        <v>75</v>
      </c>
      <c r="B2" s="5" t="s">
        <v>4</v>
      </c>
      <c r="C2" s="5" t="s">
        <v>76</v>
      </c>
      <c r="D2" s="5" t="s">
        <v>77</v>
      </c>
      <c r="E2" s="5" t="s">
        <v>78</v>
      </c>
      <c r="F2" s="5" t="s">
        <v>79</v>
      </c>
      <c r="G2" s="5" t="s">
        <v>80</v>
      </c>
      <c r="H2" s="5" t="s">
        <v>10</v>
      </c>
      <c r="I2" s="5" t="s">
        <v>11</v>
      </c>
      <c r="J2" s="5" t="s">
        <v>156</v>
      </c>
      <c r="K2" s="5" t="s">
        <v>13</v>
      </c>
      <c r="L2" s="5" t="s">
        <v>157</v>
      </c>
      <c r="M2" s="5" t="s">
        <v>14</v>
      </c>
      <c r="N2" s="5" t="s">
        <v>81</v>
      </c>
      <c r="O2" s="5" t="s">
        <v>82</v>
      </c>
      <c r="P2" s="5" t="s">
        <v>83</v>
      </c>
    </row>
    <row r="3" spans="1:20">
      <c r="A3" s="6">
        <v>1</v>
      </c>
      <c r="B3" s="6" t="s">
        <v>33</v>
      </c>
      <c r="C3" s="6">
        <f>sheet1!E9</f>
        <v>1</v>
      </c>
      <c r="D3" s="6">
        <f>sheet1!F9</f>
        <v>1</v>
      </c>
      <c r="E3" s="6">
        <f>sheet1!G9</f>
        <v>1</v>
      </c>
      <c r="F3" s="7">
        <f t="shared" ref="F3:F18" si="0">E3/D3*100</f>
        <v>100</v>
      </c>
      <c r="G3" s="6">
        <f>sheet1!H9</f>
        <v>9856</v>
      </c>
      <c r="H3" s="6">
        <f>sheet1!I9</f>
        <v>0</v>
      </c>
      <c r="I3" s="8">
        <f>sheet1!J9</f>
        <v>99987</v>
      </c>
      <c r="J3" s="6">
        <f>sheet1!K9</f>
        <v>0</v>
      </c>
      <c r="K3" s="6">
        <f>sheet1!L9</f>
        <v>0</v>
      </c>
      <c r="L3" s="6">
        <f>J3+K3</f>
        <v>0</v>
      </c>
      <c r="M3" s="8">
        <f>H3+I3-J3-K3</f>
        <v>99987</v>
      </c>
      <c r="N3" s="7">
        <f>M3/I3</f>
        <v>1</v>
      </c>
      <c r="O3" s="7">
        <f>L3/I3*100</f>
        <v>0</v>
      </c>
      <c r="P3" s="8">
        <f>I3-L3</f>
        <v>99987</v>
      </c>
    </row>
    <row r="4" spans="1:20">
      <c r="A4" s="6">
        <v>2</v>
      </c>
      <c r="B4" s="6" t="s">
        <v>84</v>
      </c>
      <c r="C4" s="6">
        <f>sheet1!E11</f>
        <v>2</v>
      </c>
      <c r="D4" s="6">
        <f>sheet1!F11</f>
        <v>2</v>
      </c>
      <c r="E4" s="6">
        <f>sheet1!G11</f>
        <v>2</v>
      </c>
      <c r="F4" s="7">
        <f t="shared" si="0"/>
        <v>100</v>
      </c>
      <c r="G4" s="6">
        <f>sheet1!H11</f>
        <v>21030</v>
      </c>
      <c r="H4" s="6">
        <f>sheet1!I11</f>
        <v>0</v>
      </c>
      <c r="I4" s="8">
        <f>sheet1!J11</f>
        <v>307683</v>
      </c>
      <c r="J4" s="6">
        <f>sheet1!K11</f>
        <v>307683</v>
      </c>
      <c r="K4" s="6">
        <f>sheet1!L11</f>
        <v>0</v>
      </c>
      <c r="L4" s="6">
        <f t="shared" ref="L4:L19" si="1">J4+K4</f>
        <v>307683</v>
      </c>
      <c r="M4" s="8">
        <f t="shared" ref="M4:M18" si="2">H4+I4-L4</f>
        <v>0</v>
      </c>
      <c r="N4" s="7">
        <f t="shared" ref="N4:N19" si="3">M4/I4</f>
        <v>0</v>
      </c>
      <c r="O4" s="7">
        <f t="shared" ref="O4:O19" si="4">L4/I4*100</f>
        <v>100</v>
      </c>
      <c r="P4" s="8">
        <f t="shared" ref="P4:P18" si="5">I4-L4</f>
        <v>0</v>
      </c>
    </row>
    <row r="5" spans="1:20">
      <c r="A5" s="6">
        <v>3</v>
      </c>
      <c r="B5" s="6" t="s">
        <v>85</v>
      </c>
      <c r="C5" s="6">
        <f>sheet1!E10+sheet1!E39</f>
        <v>3</v>
      </c>
      <c r="D5" s="6">
        <f>sheet1!F10+sheet1!F39</f>
        <v>3</v>
      </c>
      <c r="E5" s="6">
        <f>sheet1!G10+sheet1!G39</f>
        <v>3</v>
      </c>
      <c r="F5" s="7">
        <f t="shared" si="0"/>
        <v>100</v>
      </c>
      <c r="G5" s="6">
        <f>sheet1!H10+sheet1!H39</f>
        <v>15986</v>
      </c>
      <c r="H5" s="6">
        <f>sheet1!I10+sheet1!I39</f>
        <v>831020</v>
      </c>
      <c r="I5" s="8">
        <f>sheet1!J10+sheet1!J39</f>
        <v>206394</v>
      </c>
      <c r="J5" s="6">
        <f>sheet1!K10+sheet1!K39</f>
        <v>729001</v>
      </c>
      <c r="K5" s="6">
        <f>sheet1!L10+sheet1!L39</f>
        <v>0</v>
      </c>
      <c r="L5" s="6">
        <f t="shared" si="1"/>
        <v>729001</v>
      </c>
      <c r="M5" s="8">
        <f t="shared" si="2"/>
        <v>308413</v>
      </c>
      <c r="N5" s="7">
        <f t="shared" si="3"/>
        <v>1.4942924697423374</v>
      </c>
      <c r="O5" s="7">
        <f t="shared" si="4"/>
        <v>353.20842660154852</v>
      </c>
      <c r="P5" s="8">
        <f t="shared" si="5"/>
        <v>-522607</v>
      </c>
    </row>
    <row r="6" spans="1:20">
      <c r="A6" s="6">
        <v>4</v>
      </c>
      <c r="B6" s="6" t="s">
        <v>86</v>
      </c>
      <c r="C6" s="6">
        <f>sheet1!E12</f>
        <v>1</v>
      </c>
      <c r="D6" s="6">
        <f>sheet1!F12</f>
        <v>1</v>
      </c>
      <c r="E6" s="6">
        <f>sheet1!G12</f>
        <v>1</v>
      </c>
      <c r="F6" s="7">
        <f t="shared" si="0"/>
        <v>100</v>
      </c>
      <c r="G6" s="6">
        <f>sheet1!H12</f>
        <v>0</v>
      </c>
      <c r="H6" s="6">
        <f>sheet1!I12</f>
        <v>3140578</v>
      </c>
      <c r="I6" s="8">
        <f>sheet1!J12</f>
        <v>166371</v>
      </c>
      <c r="J6" s="6">
        <f>sheet1!K12</f>
        <v>0</v>
      </c>
      <c r="K6" s="6">
        <f>sheet1!L12</f>
        <v>0</v>
      </c>
      <c r="L6" s="6">
        <f t="shared" si="1"/>
        <v>0</v>
      </c>
      <c r="M6" s="8">
        <f t="shared" si="2"/>
        <v>3306949</v>
      </c>
      <c r="N6" s="7">
        <f t="shared" si="3"/>
        <v>19.876955719446297</v>
      </c>
      <c r="O6" s="7">
        <f t="shared" si="4"/>
        <v>0</v>
      </c>
      <c r="P6" s="8">
        <f t="shared" si="5"/>
        <v>166371</v>
      </c>
    </row>
    <row r="7" spans="1:20">
      <c r="A7" s="6">
        <v>5</v>
      </c>
      <c r="B7" s="6" t="s">
        <v>87</v>
      </c>
      <c r="C7" s="6">
        <f>sheet1!E14+sheet1!E15</f>
        <v>697</v>
      </c>
      <c r="D7" s="6">
        <f>sheet1!F14+sheet1!F15</f>
        <v>508</v>
      </c>
      <c r="E7" s="6">
        <f>sheet1!G14+sheet1!G15</f>
        <v>507</v>
      </c>
      <c r="F7" s="7">
        <f t="shared" si="0"/>
        <v>99.803149606299215</v>
      </c>
      <c r="G7" s="6">
        <f>sheet1!H14+sheet1!H15</f>
        <v>7799</v>
      </c>
      <c r="H7" s="6">
        <f>sheet1!I14+sheet1!I15</f>
        <v>121476.59999999999</v>
      </c>
      <c r="I7" s="8">
        <f>sheet1!J14+sheet1!J15</f>
        <v>93189.37</v>
      </c>
      <c r="J7" s="6">
        <f>sheet1!K14+sheet1!K15</f>
        <v>4558</v>
      </c>
      <c r="K7" s="8">
        <f>sheet1!L14+sheet1!L15</f>
        <v>92789.37</v>
      </c>
      <c r="L7" s="6">
        <f t="shared" si="1"/>
        <v>97347.37</v>
      </c>
      <c r="M7" s="8">
        <f t="shared" si="2"/>
        <v>117318.59999999998</v>
      </c>
      <c r="N7" s="7">
        <f t="shared" si="3"/>
        <v>1.2589268497039949</v>
      </c>
      <c r="O7" s="7">
        <f t="shared" si="4"/>
        <v>104.46188229408568</v>
      </c>
      <c r="P7" s="8">
        <f t="shared" si="5"/>
        <v>-4158</v>
      </c>
    </row>
    <row r="8" spans="1:20">
      <c r="A8" s="6">
        <v>6</v>
      </c>
      <c r="B8" s="6" t="s">
        <v>88</v>
      </c>
      <c r="C8" s="6">
        <f>sheet1!E14</f>
        <v>379</v>
      </c>
      <c r="D8" s="6">
        <f>sheet1!F14</f>
        <v>190</v>
      </c>
      <c r="E8" s="6">
        <f>sheet1!G14</f>
        <v>189</v>
      </c>
      <c r="F8" s="7">
        <f t="shared" si="0"/>
        <v>99.473684210526315</v>
      </c>
      <c r="G8" s="6">
        <f>sheet1!H13</f>
        <v>7998</v>
      </c>
      <c r="H8" s="6">
        <f>sheet1!I13</f>
        <v>38391.54</v>
      </c>
      <c r="I8" s="8">
        <f>sheet1!J13</f>
        <v>68714.070000000007</v>
      </c>
      <c r="J8" s="6">
        <f>sheet1!K13</f>
        <v>15754</v>
      </c>
      <c r="K8" s="8">
        <f>sheet1!L13</f>
        <v>63249.07</v>
      </c>
      <c r="L8" s="6">
        <f t="shared" si="1"/>
        <v>79003.070000000007</v>
      </c>
      <c r="M8" s="8">
        <f t="shared" si="2"/>
        <v>28102.540000000008</v>
      </c>
      <c r="N8" s="7">
        <f t="shared" si="3"/>
        <v>0.40897795749836979</v>
      </c>
      <c r="O8" s="7">
        <f t="shared" si="4"/>
        <v>114.97364368025356</v>
      </c>
      <c r="P8" s="8">
        <f t="shared" si="5"/>
        <v>-10289</v>
      </c>
      <c r="T8" s="13"/>
    </row>
    <row r="9" spans="1:20">
      <c r="A9" s="6">
        <v>7</v>
      </c>
      <c r="B9" s="6" t="s">
        <v>43</v>
      </c>
      <c r="C9" s="6">
        <f>sheet1!E16+sheet1!E17+sheet1!E18+sheet1!E19</f>
        <v>8745</v>
      </c>
      <c r="D9" s="6">
        <f>sheet1!F16+sheet1!F17+sheet1!F18+sheet1!F19</f>
        <v>8165</v>
      </c>
      <c r="E9" s="6">
        <f>sheet1!G16+sheet1!G17+sheet1!G18+sheet1!G19</f>
        <v>8149</v>
      </c>
      <c r="F9" s="7">
        <f t="shared" si="0"/>
        <v>99.804041641151258</v>
      </c>
      <c r="G9" s="6">
        <f>sheet1!H16+sheet1!H17+sheet1!H18+sheet1!H19</f>
        <v>336784</v>
      </c>
      <c r="H9" s="6">
        <f>sheet1!I16+sheet1!I17+sheet1!I18+sheet1!I19</f>
        <v>2132155.29</v>
      </c>
      <c r="I9" s="8">
        <f>sheet1!J16+sheet1!J17+sheet1!J18+sheet1!J19</f>
        <v>3483791.29</v>
      </c>
      <c r="J9" s="6">
        <f>sheet1!K16+sheet1!K17+sheet1!K18+sheet1!K19</f>
        <v>1398077</v>
      </c>
      <c r="K9" s="8">
        <f>sheet1!L16+sheet1!L17+sheet1!L18+sheet1!L19</f>
        <v>2447601.29</v>
      </c>
      <c r="L9" s="6">
        <f t="shared" si="1"/>
        <v>3845678.29</v>
      </c>
      <c r="M9" s="8">
        <f t="shared" si="2"/>
        <v>1770268.29</v>
      </c>
      <c r="N9" s="7">
        <f t="shared" si="3"/>
        <v>0.50814418621501289</v>
      </c>
      <c r="O9" s="7">
        <f t="shared" si="4"/>
        <v>110.38773479452611</v>
      </c>
      <c r="P9" s="8">
        <f t="shared" si="5"/>
        <v>-361887</v>
      </c>
    </row>
    <row r="10" spans="1:20">
      <c r="A10" s="6">
        <v>8</v>
      </c>
      <c r="B10" s="6" t="s">
        <v>44</v>
      </c>
      <c r="C10" s="6">
        <f>sheet1!E20+sheet1!E21+sheet1!E22</f>
        <v>1601</v>
      </c>
      <c r="D10" s="6">
        <f>sheet1!F20+sheet1!F21+sheet1!F22</f>
        <v>1367</v>
      </c>
      <c r="E10" s="6">
        <f>sheet1!G20+sheet1!G21+sheet1!G22</f>
        <v>1363</v>
      </c>
      <c r="F10" s="7">
        <f t="shared" si="0"/>
        <v>99.707388441843449</v>
      </c>
      <c r="G10" s="6">
        <f>sheet1!H20+sheet1!H21+sheet1!H22</f>
        <v>139494</v>
      </c>
      <c r="H10" s="6">
        <f>sheet1!I20+sheet1!I21+sheet1!I22</f>
        <v>983600.59</v>
      </c>
      <c r="I10" s="8">
        <f>sheet1!J20+sheet1!J21+sheet1!J22</f>
        <v>1991474.57</v>
      </c>
      <c r="J10" s="6">
        <f>sheet1!K20+sheet1!K21+sheet1!K22</f>
        <v>2068363</v>
      </c>
      <c r="K10" s="8">
        <f>sheet1!L20+sheet1!L21+sheet1!L22</f>
        <v>11201.12</v>
      </c>
      <c r="L10" s="6">
        <f t="shared" si="1"/>
        <v>2079564.12</v>
      </c>
      <c r="M10" s="8">
        <f t="shared" si="2"/>
        <v>895511.04000000004</v>
      </c>
      <c r="N10" s="7">
        <f t="shared" si="3"/>
        <v>0.44967234505033121</v>
      </c>
      <c r="O10" s="7">
        <f t="shared" si="4"/>
        <v>104.42333290753494</v>
      </c>
      <c r="P10" s="33">
        <f>I10-L10</f>
        <v>-88089.550000000047</v>
      </c>
    </row>
    <row r="11" spans="1:20">
      <c r="A11" s="6">
        <v>9</v>
      </c>
      <c r="B11" s="9" t="s">
        <v>89</v>
      </c>
      <c r="C11" s="6">
        <f>sheet1!E23+sheet1!E27</f>
        <v>391</v>
      </c>
      <c r="D11" s="6">
        <f>sheet1!F23+sheet1!F27</f>
        <v>360</v>
      </c>
      <c r="E11" s="6">
        <f>sheet1!G23+sheet1!G27</f>
        <v>360</v>
      </c>
      <c r="F11" s="7">
        <f t="shared" si="0"/>
        <v>100</v>
      </c>
      <c r="G11" s="6">
        <f>sheet1!H8+sheet1!H23+sheet1!H27</f>
        <v>133918</v>
      </c>
      <c r="H11" s="6">
        <f>sheet1!I8+sheet1!I23+sheet1!I27</f>
        <v>-2903711.08</v>
      </c>
      <c r="I11" s="8">
        <f>sheet1!J8+sheet1!J23+sheet1!J27</f>
        <v>1058346.3699999999</v>
      </c>
      <c r="J11" s="6">
        <f>sheet1!K8+sheet1!K23+sheet1!K27</f>
        <v>2560</v>
      </c>
      <c r="K11" s="6">
        <f>sheet1!L8+sheet1!L23+sheet1!L27</f>
        <v>1058346.3699999999</v>
      </c>
      <c r="L11" s="6">
        <f t="shared" si="1"/>
        <v>1060906.3699999999</v>
      </c>
      <c r="M11" s="8">
        <f t="shared" si="2"/>
        <v>-2906271.08</v>
      </c>
      <c r="N11" s="7">
        <f t="shared" si="3"/>
        <v>-2.7460490841008887</v>
      </c>
      <c r="O11" s="7">
        <f t="shared" si="4"/>
        <v>100.24188678419146</v>
      </c>
      <c r="P11" s="8">
        <f t="shared" si="5"/>
        <v>-2560</v>
      </c>
    </row>
    <row r="12" spans="1:20">
      <c r="A12" s="6">
        <v>10</v>
      </c>
      <c r="B12" s="9" t="s">
        <v>90</v>
      </c>
      <c r="C12" s="6">
        <f>sheet1!E26</f>
        <v>1</v>
      </c>
      <c r="D12" s="6">
        <f>sheet1!F26</f>
        <v>0</v>
      </c>
      <c r="E12" s="6">
        <f>sheet1!G26</f>
        <v>0</v>
      </c>
      <c r="F12" s="7" t="e">
        <f t="shared" si="0"/>
        <v>#DIV/0!</v>
      </c>
      <c r="G12" s="6">
        <f>sheet1!H26</f>
        <v>0</v>
      </c>
      <c r="H12" s="6">
        <f>sheet1!I26</f>
        <v>61725.71</v>
      </c>
      <c r="I12" s="8">
        <f>sheet1!J26</f>
        <v>0</v>
      </c>
      <c r="J12" s="6">
        <f>sheet1!K26</f>
        <v>0</v>
      </c>
      <c r="K12" s="6">
        <f>sheet1!L26</f>
        <v>0</v>
      </c>
      <c r="L12" s="6">
        <f t="shared" si="1"/>
        <v>0</v>
      </c>
      <c r="M12" s="8">
        <f t="shared" si="2"/>
        <v>61725.71</v>
      </c>
      <c r="N12" s="7" t="e">
        <f t="shared" si="3"/>
        <v>#DIV/0!</v>
      </c>
      <c r="O12" s="7" t="e">
        <f t="shared" si="4"/>
        <v>#DIV/0!</v>
      </c>
      <c r="P12" s="8">
        <f t="shared" si="5"/>
        <v>0</v>
      </c>
    </row>
    <row r="13" spans="1:20">
      <c r="A13" s="6">
        <v>11</v>
      </c>
      <c r="B13" s="9" t="s">
        <v>91</v>
      </c>
      <c r="C13" s="6">
        <f>sheet1!E24</f>
        <v>407</v>
      </c>
      <c r="D13" s="6">
        <f>sheet1!F24</f>
        <v>393</v>
      </c>
      <c r="E13" s="6">
        <f>sheet1!G24</f>
        <v>388</v>
      </c>
      <c r="F13" s="7">
        <f t="shared" si="0"/>
        <v>98.727735368956743</v>
      </c>
      <c r="G13" s="6">
        <f>sheet1!H24</f>
        <v>27362</v>
      </c>
      <c r="H13" s="6">
        <f>sheet1!I24</f>
        <v>14884876.23</v>
      </c>
      <c r="I13" s="8">
        <f>sheet1!J24</f>
        <v>600370</v>
      </c>
      <c r="J13" s="6">
        <f>sheet1!K24</f>
        <v>281431</v>
      </c>
      <c r="K13" s="6">
        <f>sheet1!L24</f>
        <v>0</v>
      </c>
      <c r="L13" s="6">
        <f t="shared" si="1"/>
        <v>281431</v>
      </c>
      <c r="M13" s="8">
        <f t="shared" si="2"/>
        <v>15203815.23</v>
      </c>
      <c r="N13" s="7">
        <f t="shared" si="3"/>
        <v>25.324075536752336</v>
      </c>
      <c r="O13" s="7">
        <f t="shared" si="4"/>
        <v>46.876259639888737</v>
      </c>
      <c r="P13" s="8">
        <f t="shared" si="5"/>
        <v>318939</v>
      </c>
    </row>
    <row r="14" spans="1:20">
      <c r="A14" s="6">
        <v>12</v>
      </c>
      <c r="B14" s="9" t="s">
        <v>92</v>
      </c>
      <c r="C14" s="6">
        <f>sheet1!E25</f>
        <v>7</v>
      </c>
      <c r="D14" s="6">
        <f>sheet1!F25</f>
        <v>5</v>
      </c>
      <c r="E14" s="6">
        <f>sheet1!G25</f>
        <v>5</v>
      </c>
      <c r="F14" s="7">
        <f t="shared" si="0"/>
        <v>100</v>
      </c>
      <c r="G14" s="6">
        <f>sheet1!H25</f>
        <v>738</v>
      </c>
      <c r="H14" s="6">
        <f>sheet1!I25</f>
        <v>6707.46</v>
      </c>
      <c r="I14" s="8">
        <f>sheet1!J25</f>
        <v>25584</v>
      </c>
      <c r="J14" s="6">
        <f>sheet1!K25</f>
        <v>32342</v>
      </c>
      <c r="K14" s="6">
        <f>sheet1!L25</f>
        <v>0</v>
      </c>
      <c r="L14" s="6">
        <f t="shared" si="1"/>
        <v>32342</v>
      </c>
      <c r="M14" s="8">
        <f t="shared" si="2"/>
        <v>-50.540000000000873</v>
      </c>
      <c r="N14" s="7">
        <f t="shared" si="3"/>
        <v>-1.9754534083802717E-3</v>
      </c>
      <c r="O14" s="7">
        <f t="shared" si="4"/>
        <v>126.4149468417761</v>
      </c>
      <c r="P14" s="8">
        <f t="shared" si="5"/>
        <v>-6758</v>
      </c>
    </row>
    <row r="15" spans="1:20">
      <c r="A15" s="6">
        <v>13</v>
      </c>
      <c r="B15" s="6" t="s">
        <v>49</v>
      </c>
      <c r="C15" s="6">
        <f>sheet1!E28+sheet1!E29+sheet1!E30+sheet1!E31</f>
        <v>156</v>
      </c>
      <c r="D15" s="6">
        <f>sheet1!F28+sheet1!F29+sheet1!F30+sheet1!F31</f>
        <v>115</v>
      </c>
      <c r="E15" s="6">
        <f>sheet1!G28+sheet1!G29+sheet1!G30+sheet1!G31</f>
        <v>113</v>
      </c>
      <c r="F15" s="7">
        <f t="shared" si="0"/>
        <v>98.260869565217391</v>
      </c>
      <c r="G15" s="6">
        <f>sheet1!H28+sheet1!H29+sheet1!H30+sheet1!H31</f>
        <v>16510</v>
      </c>
      <c r="H15" s="6">
        <f>sheet1!I28+sheet1!I29+sheet1!I30+sheet1!I31</f>
        <v>103598.92</v>
      </c>
      <c r="I15" s="8">
        <f>sheet1!J28+sheet1!J29+sheet1!J30+sheet1!J31</f>
        <v>278613</v>
      </c>
      <c r="J15" s="6">
        <f>sheet1!K28+sheet1!K29+sheet1!K30+sheet1!K31</f>
        <v>288073</v>
      </c>
      <c r="K15" s="6">
        <f>sheet1!L28+sheet1!L29+sheet1!L30+sheet1!L31</f>
        <v>4170</v>
      </c>
      <c r="L15" s="6">
        <f t="shared" si="1"/>
        <v>292243</v>
      </c>
      <c r="M15" s="8">
        <f t="shared" si="2"/>
        <v>89968.919999999984</v>
      </c>
      <c r="N15" s="7">
        <f t="shared" si="3"/>
        <v>0.32291716466927239</v>
      </c>
      <c r="O15" s="7">
        <f t="shared" si="4"/>
        <v>104.89209046239768</v>
      </c>
      <c r="P15" s="33">
        <f t="shared" si="5"/>
        <v>-13630</v>
      </c>
    </row>
    <row r="16" spans="1:20">
      <c r="A16" s="6">
        <v>14</v>
      </c>
      <c r="B16" s="6" t="s">
        <v>93</v>
      </c>
      <c r="C16" s="6">
        <f>sheet1!E33+sheet1!E34+sheet1!E35</f>
        <v>95</v>
      </c>
      <c r="D16" s="6">
        <f>sheet1!F33+sheet1!F34+sheet1!F35</f>
        <v>86</v>
      </c>
      <c r="E16" s="6">
        <f>sheet1!G33+sheet1!G34+sheet1!G35</f>
        <v>86</v>
      </c>
      <c r="F16" s="7">
        <f t="shared" si="0"/>
        <v>100</v>
      </c>
      <c r="G16" s="6">
        <f>sheet1!H33+sheet1!H34+sheet1!H35</f>
        <v>126594</v>
      </c>
      <c r="H16" s="6">
        <f>sheet1!I33+sheet1!I34+sheet1!I35</f>
        <v>14580561.74</v>
      </c>
      <c r="I16" s="8">
        <f>sheet1!J33+sheet1!J34+sheet1!J35</f>
        <v>1192856</v>
      </c>
      <c r="J16" s="6">
        <f>sheet1!K33+sheet1!K34+sheet1!K35</f>
        <v>1090472</v>
      </c>
      <c r="K16" s="6">
        <f>sheet1!L33+sheet1!L34+sheet1!L35</f>
        <v>0</v>
      </c>
      <c r="L16" s="6">
        <f t="shared" si="1"/>
        <v>1090472</v>
      </c>
      <c r="M16" s="8">
        <f t="shared" si="2"/>
        <v>14682945.74</v>
      </c>
      <c r="N16" s="7">
        <f t="shared" si="3"/>
        <v>12.309068102101175</v>
      </c>
      <c r="O16" s="7">
        <f t="shared" si="4"/>
        <v>91.416901956313254</v>
      </c>
      <c r="P16" s="8">
        <f t="shared" si="5"/>
        <v>102384</v>
      </c>
    </row>
    <row r="17" spans="1:16">
      <c r="A17" s="6">
        <v>15</v>
      </c>
      <c r="B17" s="6" t="s">
        <v>94</v>
      </c>
      <c r="C17" s="6">
        <f>sheet1!E36+sheet1!E37</f>
        <v>30</v>
      </c>
      <c r="D17" s="6">
        <f>sheet1!F36+sheet1!F37</f>
        <v>30</v>
      </c>
      <c r="E17" s="6">
        <f>sheet1!G36+sheet1!G37</f>
        <v>30</v>
      </c>
      <c r="F17" s="7">
        <f t="shared" si="0"/>
        <v>100</v>
      </c>
      <c r="G17" s="6">
        <f>sheet1!H32+sheet1!H36+sheet1!H37</f>
        <v>35153</v>
      </c>
      <c r="H17" s="6">
        <f>sheet1!I32+sheet1!I36+sheet1!I37</f>
        <v>1178138</v>
      </c>
      <c r="I17" s="8">
        <f>sheet1!J32+sheet1!J36+sheet1!J37</f>
        <v>348713</v>
      </c>
      <c r="J17" s="6">
        <f>sheet1!K32+sheet1!K36+sheet1!K37</f>
        <v>362252</v>
      </c>
      <c r="K17" s="6">
        <f>sheet1!L32+sheet1!L36+sheet1!L37</f>
        <v>0</v>
      </c>
      <c r="L17" s="6">
        <f t="shared" si="1"/>
        <v>362252</v>
      </c>
      <c r="M17" s="8">
        <f t="shared" si="2"/>
        <v>1164599</v>
      </c>
      <c r="N17" s="7">
        <f t="shared" si="3"/>
        <v>3.339706291420165</v>
      </c>
      <c r="O17" s="7">
        <f t="shared" si="4"/>
        <v>103.88256245107009</v>
      </c>
      <c r="P17" s="8">
        <f t="shared" si="5"/>
        <v>-13539</v>
      </c>
    </row>
    <row r="18" spans="1:16">
      <c r="A18" s="6">
        <v>16</v>
      </c>
      <c r="B18" s="6" t="s">
        <v>61</v>
      </c>
      <c r="C18" s="6">
        <f>sheet1!E38</f>
        <v>441</v>
      </c>
      <c r="D18" s="6">
        <f>sheet1!F38</f>
        <v>75</v>
      </c>
      <c r="E18" s="6">
        <f>sheet1!G38</f>
        <v>72</v>
      </c>
      <c r="F18" s="7">
        <f t="shared" si="0"/>
        <v>96</v>
      </c>
      <c r="G18" s="6">
        <f>sheet1!H38</f>
        <v>3349</v>
      </c>
      <c r="H18" s="6">
        <f>sheet1!I38</f>
        <v>-1002523.79</v>
      </c>
      <c r="I18" s="8">
        <f>sheet1!J38</f>
        <v>70744</v>
      </c>
      <c r="J18" s="6">
        <f>sheet1!K38</f>
        <v>60204</v>
      </c>
      <c r="K18" s="6">
        <f>sheet1!L38</f>
        <v>-4289</v>
      </c>
      <c r="L18" s="6">
        <f t="shared" si="1"/>
        <v>55915</v>
      </c>
      <c r="M18" s="8">
        <f t="shared" si="2"/>
        <v>-987694.79</v>
      </c>
      <c r="N18" s="7">
        <f t="shared" si="3"/>
        <v>-13.961534405744658</v>
      </c>
      <c r="O18" s="7">
        <f t="shared" si="4"/>
        <v>79.038505032228883</v>
      </c>
      <c r="P18" s="8">
        <f t="shared" si="5"/>
        <v>14829</v>
      </c>
    </row>
    <row r="19" spans="1:16">
      <c r="A19" s="39" t="s">
        <v>76</v>
      </c>
      <c r="B19" s="39"/>
      <c r="C19" s="5">
        <f>SUM(C3:C18)</f>
        <v>12957</v>
      </c>
      <c r="D19" s="5">
        <f t="shared" ref="D19:M19" si="6">SUM(D3:D18)</f>
        <v>11301</v>
      </c>
      <c r="E19" s="5">
        <f t="shared" si="6"/>
        <v>11269</v>
      </c>
      <c r="F19" s="11">
        <f t="shared" ref="F19" si="7">E19/D19*100</f>
        <v>99.716839217768339</v>
      </c>
      <c r="G19" s="5">
        <f t="shared" si="6"/>
        <v>882571</v>
      </c>
      <c r="H19" s="10">
        <f t="shared" si="6"/>
        <v>34156595.210000001</v>
      </c>
      <c r="I19" s="10">
        <f t="shared" si="6"/>
        <v>9992830.6700000018</v>
      </c>
      <c r="J19" s="5">
        <f t="shared" si="6"/>
        <v>6640770</v>
      </c>
      <c r="K19" s="10">
        <f t="shared" si="6"/>
        <v>3673068.2199999997</v>
      </c>
      <c r="L19" s="6">
        <f t="shared" si="1"/>
        <v>10313838.219999999</v>
      </c>
      <c r="M19" s="10">
        <f t="shared" si="6"/>
        <v>33835587.660000004</v>
      </c>
      <c r="N19" s="11">
        <f t="shared" si="3"/>
        <v>3.3859862913097873</v>
      </c>
      <c r="O19" s="11">
        <f t="shared" si="4"/>
        <v>103.21237856019827</v>
      </c>
      <c r="P19" s="10">
        <f>SUM(P3:P18)</f>
        <v>-321007.55000000005</v>
      </c>
    </row>
    <row r="20" spans="1:16" ht="10.5" customHeight="1"/>
    <row r="21" spans="1:16">
      <c r="A21" s="37" t="s">
        <v>95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>
      <c r="A22" s="5" t="s">
        <v>75</v>
      </c>
      <c r="B22" s="5" t="s">
        <v>4</v>
      </c>
      <c r="C22" s="5" t="s">
        <v>76</v>
      </c>
      <c r="D22" s="5" t="s">
        <v>77</v>
      </c>
      <c r="E22" s="5" t="s">
        <v>78</v>
      </c>
      <c r="F22" s="5" t="s">
        <v>79</v>
      </c>
      <c r="G22" s="5" t="s">
        <v>80</v>
      </c>
      <c r="H22" s="5" t="s">
        <v>10</v>
      </c>
      <c r="I22" s="5" t="s">
        <v>11</v>
      </c>
      <c r="J22" s="5" t="s">
        <v>156</v>
      </c>
      <c r="K22" s="5" t="s">
        <v>13</v>
      </c>
      <c r="L22" s="5" t="s">
        <v>157</v>
      </c>
      <c r="M22" s="5" t="s">
        <v>14</v>
      </c>
      <c r="N22" s="5" t="s">
        <v>81</v>
      </c>
      <c r="O22" s="5" t="s">
        <v>82</v>
      </c>
      <c r="P22" s="5" t="s">
        <v>83</v>
      </c>
    </row>
    <row r="23" spans="1:16">
      <c r="A23" s="6">
        <v>1</v>
      </c>
      <c r="B23" s="6" t="s">
        <v>96</v>
      </c>
      <c r="C23" s="6">
        <f>sheet1!E44</f>
        <v>1</v>
      </c>
      <c r="D23" s="6">
        <f>sheet1!F43</f>
        <v>1</v>
      </c>
      <c r="E23" s="6">
        <f>sheet1!G43</f>
        <v>1</v>
      </c>
      <c r="F23" s="7">
        <f t="shared" ref="F23:F35" si="8">E23/D23*100</f>
        <v>100</v>
      </c>
      <c r="G23" s="6">
        <f>sheet1!H44</f>
        <v>25733</v>
      </c>
      <c r="H23" s="6">
        <f>sheet1!I44</f>
        <v>0</v>
      </c>
      <c r="I23" s="6">
        <f>sheet1!J44</f>
        <v>334640</v>
      </c>
      <c r="J23" s="6">
        <f>sheet1!K44</f>
        <v>334640</v>
      </c>
      <c r="K23" s="6">
        <f>sheet1!L44</f>
        <v>0</v>
      </c>
      <c r="L23" s="6">
        <f>sheet1!M43</f>
        <v>0</v>
      </c>
      <c r="M23" s="8">
        <f t="shared" ref="M23:M35" si="9">H23+I23-L23</f>
        <v>334640</v>
      </c>
      <c r="N23" s="7">
        <f t="shared" ref="N23:N36" si="10">M23/I23</f>
        <v>1</v>
      </c>
      <c r="O23" s="7">
        <f>L23/I23*100</f>
        <v>0</v>
      </c>
      <c r="P23" s="8">
        <f>I23-L23</f>
        <v>334640</v>
      </c>
    </row>
    <row r="24" spans="1:16">
      <c r="A24" s="6"/>
      <c r="B24" s="9" t="s">
        <v>85</v>
      </c>
      <c r="C24" s="6">
        <f>sheet1!E43</f>
        <v>1</v>
      </c>
      <c r="D24" s="6"/>
      <c r="E24" s="6"/>
      <c r="F24" s="7"/>
      <c r="G24" s="6">
        <f>sheet1!H43</f>
        <v>4999</v>
      </c>
      <c r="H24" s="6">
        <f>sheet1!I43</f>
        <v>56392</v>
      </c>
      <c r="I24" s="6">
        <f>sheet1!J43</f>
        <v>57489</v>
      </c>
      <c r="J24" s="6">
        <f>sheet1!K43</f>
        <v>113881</v>
      </c>
      <c r="K24" s="6">
        <f>sheet1!L43</f>
        <v>0</v>
      </c>
      <c r="L24" s="6"/>
      <c r="M24" s="8"/>
      <c r="N24" s="7"/>
      <c r="O24" s="7"/>
      <c r="P24" s="8"/>
    </row>
    <row r="25" spans="1:16">
      <c r="A25" s="6">
        <v>2</v>
      </c>
      <c r="B25" s="6" t="s">
        <v>87</v>
      </c>
      <c r="C25" s="6">
        <f>sheet1!E45+sheet1!E47</f>
        <v>1006</v>
      </c>
      <c r="D25" s="6">
        <f>sheet1!F44+sheet1!F46</f>
        <v>99</v>
      </c>
      <c r="E25" s="6">
        <f>sheet1!G44+sheet1!G46</f>
        <v>99</v>
      </c>
      <c r="F25" s="7">
        <f t="shared" si="8"/>
        <v>100</v>
      </c>
      <c r="G25" s="6">
        <f>sheet1!H45+sheet1!H47</f>
        <v>12169</v>
      </c>
      <c r="H25" s="6">
        <f>sheet1!I45+sheet1!I47</f>
        <v>90012.540000000008</v>
      </c>
      <c r="I25" s="8">
        <f>sheet1!J45+sheet1!J47</f>
        <v>144856.10999999999</v>
      </c>
      <c r="J25" s="6">
        <f>sheet1!K45+sheet1!K47</f>
        <v>8377</v>
      </c>
      <c r="K25" s="8">
        <f>sheet1!L45+sheet1!L47</f>
        <v>144271.10999999999</v>
      </c>
      <c r="L25" s="8">
        <f t="shared" ref="L25:L35" si="11">J25+K25</f>
        <v>152648.10999999999</v>
      </c>
      <c r="M25" s="8">
        <f t="shared" si="9"/>
        <v>82220.540000000008</v>
      </c>
      <c r="N25" s="7">
        <f t="shared" si="10"/>
        <v>0.56760146327276095</v>
      </c>
      <c r="O25" s="7">
        <f t="shared" ref="O25:O36" si="12">L25/I25*100</f>
        <v>105.37913105632893</v>
      </c>
      <c r="P25" s="8">
        <f t="shared" ref="P25:P35" si="13">I25-L25</f>
        <v>-7792</v>
      </c>
    </row>
    <row r="26" spans="1:16">
      <c r="A26" s="6">
        <v>3</v>
      </c>
      <c r="B26" s="6" t="s">
        <v>88</v>
      </c>
      <c r="C26" s="6">
        <f>sheet1!E46</f>
        <v>98</v>
      </c>
      <c r="D26" s="6">
        <f>sheet1!F45</f>
        <v>560</v>
      </c>
      <c r="E26" s="6">
        <f>sheet1!G45</f>
        <v>560</v>
      </c>
      <c r="F26" s="7">
        <f t="shared" si="8"/>
        <v>100</v>
      </c>
      <c r="G26" s="6">
        <f>sheet1!H46</f>
        <v>5826</v>
      </c>
      <c r="H26" s="6">
        <f>sheet1!I46</f>
        <v>4347.8</v>
      </c>
      <c r="I26" s="8">
        <f>sheet1!J46</f>
        <v>49923.35</v>
      </c>
      <c r="J26" s="6">
        <f>sheet1!K46</f>
        <v>6366</v>
      </c>
      <c r="K26" s="8">
        <f>sheet1!L46</f>
        <v>42976.35</v>
      </c>
      <c r="L26" s="8">
        <f t="shared" si="11"/>
        <v>49342.35</v>
      </c>
      <c r="M26" s="8">
        <f t="shared" si="9"/>
        <v>4928.8000000000029</v>
      </c>
      <c r="N26" s="7">
        <f t="shared" si="10"/>
        <v>9.872734902605701E-2</v>
      </c>
      <c r="O26" s="7">
        <f t="shared" si="12"/>
        <v>98.836215919003834</v>
      </c>
      <c r="P26" s="33">
        <f t="shared" si="13"/>
        <v>581</v>
      </c>
    </row>
    <row r="27" spans="1:16">
      <c r="A27" s="6">
        <v>4</v>
      </c>
      <c r="B27" s="6" t="s">
        <v>43</v>
      </c>
      <c r="C27" s="6">
        <f>sheet1!E48+sheet1!E49+sheet1!E50</f>
        <v>4507</v>
      </c>
      <c r="D27" s="6">
        <f>sheet1!F47+sheet1!F48+sheet1!F49</f>
        <v>4477</v>
      </c>
      <c r="E27" s="6">
        <f>sheet1!G47+sheet1!G48+sheet1!G49</f>
        <v>4472</v>
      </c>
      <c r="F27" s="7">
        <f t="shared" si="8"/>
        <v>99.888318070136251</v>
      </c>
      <c r="G27" s="6">
        <f>sheet1!H48+sheet1!H49+sheet1!H50</f>
        <v>129291</v>
      </c>
      <c r="H27" s="6">
        <f>sheet1!I48+sheet1!I49+sheet1!I50</f>
        <v>699292.02</v>
      </c>
      <c r="I27" s="8">
        <f>sheet1!J48+sheet1!J49+sheet1!J50</f>
        <v>1365941.5699999998</v>
      </c>
      <c r="J27" s="6">
        <f>sheet1!K48+sheet1!K49+sheet1!K50</f>
        <v>390620</v>
      </c>
      <c r="K27" s="8">
        <f>sheet1!L48+sheet1!L49+sheet1!L50</f>
        <v>1088281.5699999998</v>
      </c>
      <c r="L27" s="8">
        <f t="shared" si="11"/>
        <v>1478901.5699999998</v>
      </c>
      <c r="M27" s="8">
        <f t="shared" si="9"/>
        <v>586332.02</v>
      </c>
      <c r="N27" s="7">
        <f t="shared" si="10"/>
        <v>0.42925117214201197</v>
      </c>
      <c r="O27" s="7">
        <f t="shared" si="12"/>
        <v>108.26975344194261</v>
      </c>
      <c r="P27" s="8">
        <f t="shared" si="13"/>
        <v>-112960</v>
      </c>
    </row>
    <row r="28" spans="1:16">
      <c r="A28" s="6">
        <v>5</v>
      </c>
      <c r="B28" s="6" t="s">
        <v>44</v>
      </c>
      <c r="C28" s="6">
        <f>sheet1!E51+sheet1!E52+sheet1!E53</f>
        <v>185</v>
      </c>
      <c r="D28" s="6">
        <f>sheet1!F50+sheet1!F51+sheet1!F52</f>
        <v>167</v>
      </c>
      <c r="E28" s="6">
        <f>sheet1!G50+sheet1!G51+sheet1!G52</f>
        <v>166</v>
      </c>
      <c r="F28" s="7">
        <f t="shared" si="8"/>
        <v>99.401197604790411</v>
      </c>
      <c r="G28" s="6">
        <f>sheet1!H51+sheet1!H52+sheet1!H53</f>
        <v>27182</v>
      </c>
      <c r="H28" s="6">
        <f>sheet1!I51+sheet1!I52+sheet1!I53</f>
        <v>57317.259999999995</v>
      </c>
      <c r="I28" s="8">
        <f>sheet1!J51+sheet1!J52+sheet1!J53</f>
        <v>358809.73</v>
      </c>
      <c r="J28" s="6">
        <f>sheet1!K51+sheet1!K52+sheet1!K53</f>
        <v>375754</v>
      </c>
      <c r="K28" s="8">
        <f>sheet1!L51+sheet1!L52+sheet1!L53</f>
        <v>225.73</v>
      </c>
      <c r="L28" s="8">
        <f t="shared" si="11"/>
        <v>375979.73</v>
      </c>
      <c r="M28" s="8">
        <f t="shared" si="9"/>
        <v>40147.260000000009</v>
      </c>
      <c r="N28" s="7">
        <f t="shared" si="10"/>
        <v>0.1118901095575084</v>
      </c>
      <c r="O28" s="7">
        <f t="shared" si="12"/>
        <v>104.78526599599181</v>
      </c>
      <c r="P28" s="33">
        <f t="shared" si="13"/>
        <v>-17170</v>
      </c>
    </row>
    <row r="29" spans="1:16">
      <c r="A29" s="6">
        <v>6</v>
      </c>
      <c r="B29" s="6" t="s">
        <v>89</v>
      </c>
      <c r="C29" s="6">
        <f>sheet1!E54+sheet1!E55</f>
        <v>118</v>
      </c>
      <c r="D29" s="6">
        <f>sheet1!F54+sheet1!F55+sheet1!F56</f>
        <v>284</v>
      </c>
      <c r="E29" s="6">
        <f>sheet1!G54+sheet1!G55+sheet1!G56</f>
        <v>283</v>
      </c>
      <c r="F29" s="7">
        <f t="shared" si="8"/>
        <v>99.647887323943664</v>
      </c>
      <c r="G29" s="6">
        <f>sheet1!H54+sheet1!H55</f>
        <v>47359</v>
      </c>
      <c r="H29" s="6">
        <f>sheet1!I54+sheet1!I55</f>
        <v>-621346.68999999994</v>
      </c>
      <c r="I29" s="8">
        <f>sheet1!J54+sheet1!J55</f>
        <v>374609.63</v>
      </c>
      <c r="J29" s="6">
        <f>sheet1!K54+sheet1!K55</f>
        <v>0</v>
      </c>
      <c r="K29" s="8">
        <f>sheet1!L54+sheet1!L55</f>
        <v>374609.63</v>
      </c>
      <c r="L29" s="8">
        <f t="shared" si="11"/>
        <v>374609.63</v>
      </c>
      <c r="M29" s="8">
        <f t="shared" si="9"/>
        <v>-621346.68999999994</v>
      </c>
      <c r="N29" s="7">
        <f t="shared" si="10"/>
        <v>-1.6586511403884623</v>
      </c>
      <c r="O29" s="7">
        <f t="shared" si="12"/>
        <v>100</v>
      </c>
      <c r="P29" s="8">
        <f t="shared" si="13"/>
        <v>0</v>
      </c>
    </row>
    <row r="30" spans="1:16">
      <c r="A30" s="6">
        <v>7</v>
      </c>
      <c r="B30" s="9" t="s">
        <v>91</v>
      </c>
      <c r="C30" s="6">
        <f>sheet1!E56</f>
        <v>188</v>
      </c>
      <c r="D30" s="6">
        <f>sheet1!F53</f>
        <v>1</v>
      </c>
      <c r="E30" s="6">
        <f>sheet1!G53</f>
        <v>1</v>
      </c>
      <c r="F30" s="7">
        <f t="shared" si="8"/>
        <v>100</v>
      </c>
      <c r="G30" s="6">
        <f>sheet1!H56</f>
        <v>9430</v>
      </c>
      <c r="H30" s="6">
        <f>sheet1!I56</f>
        <v>9104555.4800000004</v>
      </c>
      <c r="I30" s="6">
        <f>sheet1!J56</f>
        <v>263521</v>
      </c>
      <c r="J30" s="6">
        <f>sheet1!K56</f>
        <v>49054</v>
      </c>
      <c r="K30" s="6">
        <f>sheet1!L56</f>
        <v>0</v>
      </c>
      <c r="L30" s="8">
        <f t="shared" si="11"/>
        <v>49054</v>
      </c>
      <c r="M30" s="8">
        <f t="shared" si="9"/>
        <v>9319022.4800000004</v>
      </c>
      <c r="N30" s="7">
        <f t="shared" si="10"/>
        <v>35.363490879284761</v>
      </c>
      <c r="O30" s="7">
        <f t="shared" si="12"/>
        <v>18.614835250321608</v>
      </c>
      <c r="P30" s="8">
        <f t="shared" si="13"/>
        <v>214467</v>
      </c>
    </row>
    <row r="31" spans="1:16">
      <c r="A31" s="6">
        <v>8</v>
      </c>
      <c r="B31" s="9" t="s">
        <v>92</v>
      </c>
      <c r="C31" s="6">
        <f>sheet1!E57</f>
        <v>2</v>
      </c>
      <c r="D31" s="6">
        <f>sheet1!F57</f>
        <v>2</v>
      </c>
      <c r="E31" s="6">
        <f>sheet1!G57</f>
        <v>2</v>
      </c>
      <c r="F31" s="7">
        <f t="shared" si="8"/>
        <v>100</v>
      </c>
      <c r="G31" s="6">
        <f>sheet1!H57</f>
        <v>445</v>
      </c>
      <c r="H31" s="6">
        <f>sheet1!I57</f>
        <v>0</v>
      </c>
      <c r="I31" s="6">
        <f>sheet1!J57</f>
        <v>10472</v>
      </c>
      <c r="J31" s="6">
        <f>sheet1!K57</f>
        <v>10472</v>
      </c>
      <c r="K31" s="6">
        <f>sheet1!L57</f>
        <v>0</v>
      </c>
      <c r="L31" s="8">
        <f t="shared" si="11"/>
        <v>10472</v>
      </c>
      <c r="M31" s="8">
        <f t="shared" si="9"/>
        <v>0</v>
      </c>
      <c r="N31" s="7">
        <f t="shared" si="10"/>
        <v>0</v>
      </c>
      <c r="O31" s="7">
        <f t="shared" si="12"/>
        <v>100</v>
      </c>
      <c r="P31" s="33">
        <f t="shared" si="13"/>
        <v>0</v>
      </c>
    </row>
    <row r="32" spans="1:16">
      <c r="A32" s="6">
        <v>9</v>
      </c>
      <c r="B32" s="6" t="s">
        <v>49</v>
      </c>
      <c r="C32" s="6">
        <f>sheet1!E58+sheet1!E59+sheet1!E60</f>
        <v>19</v>
      </c>
      <c r="D32" s="6">
        <v>12</v>
      </c>
      <c r="E32" s="6">
        <v>11</v>
      </c>
      <c r="F32" s="7">
        <f t="shared" si="8"/>
        <v>91.666666666666657</v>
      </c>
      <c r="G32" s="6">
        <f>sheet1!H58+sheet1!H59+sheet1!H60</f>
        <v>561</v>
      </c>
      <c r="H32" s="6">
        <f>sheet1!I58+sheet1!I59+sheet1!I60</f>
        <v>2239.8000000000002</v>
      </c>
      <c r="I32" s="6">
        <f>sheet1!J58+sheet1!J59+sheet1!J60</f>
        <v>19734</v>
      </c>
      <c r="J32" s="6">
        <f>sheet1!K58+sheet1!K59+sheet1!K60</f>
        <v>22522</v>
      </c>
      <c r="K32" s="6">
        <f>sheet1!L58+sheet1!L59+sheet1!L60</f>
        <v>0</v>
      </c>
      <c r="L32" s="8">
        <f t="shared" si="11"/>
        <v>22522</v>
      </c>
      <c r="M32" s="8">
        <f t="shared" si="9"/>
        <v>-548.20000000000073</v>
      </c>
      <c r="N32" s="7">
        <f t="shared" si="10"/>
        <v>-2.777946690990173E-2</v>
      </c>
      <c r="O32" s="7">
        <f t="shared" si="12"/>
        <v>114.12790108442283</v>
      </c>
      <c r="P32" s="33">
        <f t="shared" si="13"/>
        <v>-2788</v>
      </c>
    </row>
    <row r="33" spans="1:19">
      <c r="A33" s="6">
        <v>10</v>
      </c>
      <c r="B33" s="6" t="s">
        <v>93</v>
      </c>
      <c r="C33" s="6">
        <f>sheet1!E61+sheet1!E63</f>
        <v>105</v>
      </c>
      <c r="D33" s="6">
        <f>sheet1!F62+sheet1!F63</f>
        <v>60</v>
      </c>
      <c r="E33" s="6">
        <f>sheet1!G62+sheet1!G63</f>
        <v>60</v>
      </c>
      <c r="F33" s="7">
        <f t="shared" si="8"/>
        <v>100</v>
      </c>
      <c r="G33" s="6">
        <f>sheet1!H61+sheet1!H63</f>
        <v>35379</v>
      </c>
      <c r="H33" s="6">
        <f>sheet1!I61+sheet1!I63</f>
        <v>402078</v>
      </c>
      <c r="I33" s="6">
        <f>sheet1!J61+sheet1!J63</f>
        <v>398276</v>
      </c>
      <c r="J33" s="6">
        <f>sheet1!K61+sheet1!K63</f>
        <v>780995</v>
      </c>
      <c r="K33" s="6">
        <f>sheet1!L61+sheet1!L63</f>
        <v>0</v>
      </c>
      <c r="L33" s="8">
        <f t="shared" si="11"/>
        <v>780995</v>
      </c>
      <c r="M33" s="8">
        <f t="shared" si="9"/>
        <v>19359</v>
      </c>
      <c r="N33" s="7">
        <f t="shared" si="10"/>
        <v>4.8606996153421247E-2</v>
      </c>
      <c r="O33" s="7">
        <f t="shared" si="12"/>
        <v>196.09391477267022</v>
      </c>
      <c r="P33" s="8">
        <f t="shared" si="13"/>
        <v>-382719</v>
      </c>
    </row>
    <row r="34" spans="1:19">
      <c r="A34" s="6">
        <v>11</v>
      </c>
      <c r="B34" s="6" t="s">
        <v>94</v>
      </c>
      <c r="C34" s="6">
        <f>sheet1!E62</f>
        <v>59</v>
      </c>
      <c r="D34" s="6">
        <f>sheet1!F61+sheet1!F64</f>
        <v>114</v>
      </c>
      <c r="E34" s="6">
        <f>sheet1!G61+sheet1!G64</f>
        <v>112</v>
      </c>
      <c r="F34" s="7">
        <f t="shared" si="8"/>
        <v>98.245614035087712</v>
      </c>
      <c r="G34" s="6">
        <f>sheet1!H62</f>
        <v>1819</v>
      </c>
      <c r="H34" s="6">
        <f>sheet1!I62</f>
        <v>64210</v>
      </c>
      <c r="I34" s="6">
        <f>sheet1!J62</f>
        <v>29379</v>
      </c>
      <c r="J34" s="6">
        <f>sheet1!K62</f>
        <v>121415</v>
      </c>
      <c r="K34" s="6">
        <f>sheet1!L62</f>
        <v>0</v>
      </c>
      <c r="L34" s="8">
        <f t="shared" si="11"/>
        <v>121415</v>
      </c>
      <c r="M34" s="8">
        <f t="shared" si="9"/>
        <v>-27826</v>
      </c>
      <c r="N34" s="7">
        <f t="shared" si="10"/>
        <v>-0.94713911297185061</v>
      </c>
      <c r="O34" s="7">
        <f t="shared" si="12"/>
        <v>413.27138432213485</v>
      </c>
      <c r="P34" s="8">
        <f t="shared" si="13"/>
        <v>-92036</v>
      </c>
    </row>
    <row r="35" spans="1:19">
      <c r="A35" s="6">
        <v>12</v>
      </c>
      <c r="B35" s="6" t="s">
        <v>61</v>
      </c>
      <c r="C35" s="6">
        <f>sheet1!E64</f>
        <v>81</v>
      </c>
      <c r="D35" s="6">
        <f>sheet1!F65</f>
        <v>1</v>
      </c>
      <c r="E35" s="6">
        <f>sheet1!G65</f>
        <v>1</v>
      </c>
      <c r="F35" s="7">
        <f t="shared" si="8"/>
        <v>100</v>
      </c>
      <c r="G35" s="6">
        <f>sheet1!H64</f>
        <v>263</v>
      </c>
      <c r="H35" s="6">
        <f>sheet1!I64</f>
        <v>-172811.34</v>
      </c>
      <c r="I35" s="6">
        <f>sheet1!J64</f>
        <v>6628</v>
      </c>
      <c r="J35" s="6">
        <f>sheet1!K64</f>
        <v>99124</v>
      </c>
      <c r="K35" s="6">
        <f>sheet1!L64</f>
        <v>0</v>
      </c>
      <c r="L35" s="8">
        <f t="shared" si="11"/>
        <v>99124</v>
      </c>
      <c r="M35" s="8">
        <f t="shared" si="9"/>
        <v>-265307.33999999997</v>
      </c>
      <c r="N35" s="7">
        <f t="shared" si="10"/>
        <v>-40.028264936632461</v>
      </c>
      <c r="O35" s="7">
        <f t="shared" si="12"/>
        <v>1495.5340977670489</v>
      </c>
      <c r="P35" s="8">
        <f t="shared" si="13"/>
        <v>-92496</v>
      </c>
    </row>
    <row r="36" spans="1:19">
      <c r="A36" s="39" t="s">
        <v>76</v>
      </c>
      <c r="B36" s="39"/>
      <c r="C36" s="5">
        <f>SUM(C23:C35)</f>
        <v>6370</v>
      </c>
      <c r="D36" s="5">
        <f t="shared" ref="D36:M36" si="14">SUM(D23:D35)</f>
        <v>5778</v>
      </c>
      <c r="E36" s="5">
        <f t="shared" si="14"/>
        <v>5768</v>
      </c>
      <c r="F36" s="11">
        <f t="shared" ref="F36" si="15">E36/D36*100</f>
        <v>99.826929733471786</v>
      </c>
      <c r="G36" s="5">
        <f t="shared" si="14"/>
        <v>300456</v>
      </c>
      <c r="H36" s="10">
        <f t="shared" si="14"/>
        <v>9686286.870000001</v>
      </c>
      <c r="I36" s="10">
        <f t="shared" si="14"/>
        <v>3414279.3899999997</v>
      </c>
      <c r="J36" s="10">
        <f t="shared" si="14"/>
        <v>2313220</v>
      </c>
      <c r="K36" s="10">
        <f t="shared" si="14"/>
        <v>1650364.3899999997</v>
      </c>
      <c r="L36" s="10">
        <f t="shared" si="14"/>
        <v>3515063.3899999997</v>
      </c>
      <c r="M36" s="10">
        <f t="shared" si="14"/>
        <v>9471621.870000001</v>
      </c>
      <c r="N36" s="11">
        <f t="shared" si="10"/>
        <v>2.7741203305567801</v>
      </c>
      <c r="O36" s="11">
        <f t="shared" si="12"/>
        <v>102.95183810367669</v>
      </c>
      <c r="P36" s="10">
        <f>SUM(P25:P35)</f>
        <v>-492913</v>
      </c>
    </row>
    <row r="37" spans="1:19" ht="15.75">
      <c r="A37" s="41" t="s">
        <v>97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42"/>
      <c r="N37" s="42"/>
      <c r="O37" s="42"/>
      <c r="P37" s="42"/>
    </row>
    <row r="38" spans="1:19">
      <c r="A38" s="5" t="s">
        <v>75</v>
      </c>
      <c r="B38" s="5" t="s">
        <v>4</v>
      </c>
      <c r="C38" s="5" t="s">
        <v>76</v>
      </c>
      <c r="D38" s="5" t="s">
        <v>77</v>
      </c>
      <c r="E38" s="5" t="s">
        <v>78</v>
      </c>
      <c r="F38" s="5" t="s">
        <v>79</v>
      </c>
      <c r="G38" s="5" t="s">
        <v>80</v>
      </c>
      <c r="H38" s="5" t="s">
        <v>10</v>
      </c>
      <c r="I38" s="5" t="s">
        <v>11</v>
      </c>
      <c r="J38" s="5" t="s">
        <v>156</v>
      </c>
      <c r="K38" s="5" t="s">
        <v>13</v>
      </c>
      <c r="L38" s="5" t="s">
        <v>157</v>
      </c>
      <c r="M38" s="5" t="s">
        <v>14</v>
      </c>
      <c r="N38" s="5" t="s">
        <v>81</v>
      </c>
      <c r="O38" s="5" t="s">
        <v>82</v>
      </c>
      <c r="P38" s="5" t="s">
        <v>83</v>
      </c>
    </row>
    <row r="39" spans="1:19">
      <c r="A39" s="6">
        <v>1</v>
      </c>
      <c r="B39" s="6" t="s">
        <v>33</v>
      </c>
      <c r="C39" s="6">
        <f>C3</f>
        <v>1</v>
      </c>
      <c r="D39" s="6">
        <f t="shared" ref="D39:E39" si="16">D3</f>
        <v>1</v>
      </c>
      <c r="E39" s="6">
        <f t="shared" si="16"/>
        <v>1</v>
      </c>
      <c r="F39" s="8">
        <f>F3</f>
        <v>100</v>
      </c>
      <c r="G39" s="6">
        <f t="shared" ref="G39" si="17">G3</f>
        <v>9856</v>
      </c>
      <c r="H39" s="6">
        <f t="shared" ref="H39:K39" si="18">H3</f>
        <v>0</v>
      </c>
      <c r="I39" s="6">
        <f t="shared" si="18"/>
        <v>99987</v>
      </c>
      <c r="J39" s="6">
        <f t="shared" si="18"/>
        <v>0</v>
      </c>
      <c r="K39" s="6">
        <f t="shared" si="18"/>
        <v>0</v>
      </c>
      <c r="L39" s="6">
        <f>J39+K39</f>
        <v>0</v>
      </c>
      <c r="M39" s="8">
        <f t="shared" ref="M39:M55" si="19">H39+I39-L39</f>
        <v>99987</v>
      </c>
      <c r="N39" s="7">
        <f t="shared" ref="N39:N56" si="20">M39/I39</f>
        <v>1</v>
      </c>
      <c r="O39" s="7">
        <f t="shared" ref="O39:O56" si="21">L39/I39*100</f>
        <v>0</v>
      </c>
      <c r="P39" s="8">
        <f>I39-L39</f>
        <v>99987</v>
      </c>
    </row>
    <row r="40" spans="1:19">
      <c r="A40" s="6">
        <v>2</v>
      </c>
      <c r="B40" s="6" t="s">
        <v>84</v>
      </c>
      <c r="C40" s="6">
        <f>C4</f>
        <v>2</v>
      </c>
      <c r="D40" s="6">
        <f t="shared" ref="D40:E40" si="22">D4</f>
        <v>2</v>
      </c>
      <c r="E40" s="6">
        <f t="shared" si="22"/>
        <v>2</v>
      </c>
      <c r="F40" s="8">
        <f>F4</f>
        <v>100</v>
      </c>
      <c r="G40" s="6">
        <f t="shared" ref="G40" si="23">G4</f>
        <v>21030</v>
      </c>
      <c r="H40" s="6">
        <f t="shared" ref="H40:K40" si="24">H4</f>
        <v>0</v>
      </c>
      <c r="I40" s="6">
        <f t="shared" si="24"/>
        <v>307683</v>
      </c>
      <c r="J40" s="6">
        <f t="shared" si="24"/>
        <v>307683</v>
      </c>
      <c r="K40" s="6">
        <f t="shared" si="24"/>
        <v>0</v>
      </c>
      <c r="L40" s="6">
        <f t="shared" ref="L40:L56" si="25">J40+K40</f>
        <v>307683</v>
      </c>
      <c r="M40" s="8">
        <f t="shared" si="19"/>
        <v>0</v>
      </c>
      <c r="N40" s="7">
        <f t="shared" si="20"/>
        <v>0</v>
      </c>
      <c r="O40" s="7">
        <f t="shared" si="21"/>
        <v>100</v>
      </c>
      <c r="P40" s="8">
        <f t="shared" ref="P40:P55" si="26">I40-L40</f>
        <v>0</v>
      </c>
    </row>
    <row r="41" spans="1:19">
      <c r="A41" s="6">
        <v>3</v>
      </c>
      <c r="B41" s="6" t="s">
        <v>96</v>
      </c>
      <c r="C41" s="6">
        <f>C23</f>
        <v>1</v>
      </c>
      <c r="D41" s="6">
        <f t="shared" ref="D41:E41" si="27">D23</f>
        <v>1</v>
      </c>
      <c r="E41" s="6">
        <f t="shared" si="27"/>
        <v>1</v>
      </c>
      <c r="F41" s="8">
        <f>F23</f>
        <v>100</v>
      </c>
      <c r="G41" s="6">
        <f t="shared" ref="G41" si="28">G23</f>
        <v>25733</v>
      </c>
      <c r="H41" s="6">
        <f t="shared" ref="H41:K41" si="29">H23</f>
        <v>0</v>
      </c>
      <c r="I41" s="6">
        <f t="shared" si="29"/>
        <v>334640</v>
      </c>
      <c r="J41" s="6">
        <f t="shared" si="29"/>
        <v>334640</v>
      </c>
      <c r="K41" s="6">
        <f t="shared" si="29"/>
        <v>0</v>
      </c>
      <c r="L41" s="6">
        <f t="shared" si="25"/>
        <v>334640</v>
      </c>
      <c r="M41" s="8">
        <f t="shared" si="19"/>
        <v>0</v>
      </c>
      <c r="N41" s="7">
        <f t="shared" si="20"/>
        <v>0</v>
      </c>
      <c r="O41" s="7">
        <f t="shared" si="21"/>
        <v>100</v>
      </c>
      <c r="P41" s="8">
        <f t="shared" si="26"/>
        <v>0</v>
      </c>
    </row>
    <row r="42" spans="1:19">
      <c r="A42" s="6">
        <v>4</v>
      </c>
      <c r="B42" s="6" t="s">
        <v>85</v>
      </c>
      <c r="C42" s="6">
        <f>C5+C24</f>
        <v>4</v>
      </c>
      <c r="D42" s="6">
        <f t="shared" ref="D42:K42" si="30">D5+D24</f>
        <v>3</v>
      </c>
      <c r="E42" s="6">
        <f t="shared" si="30"/>
        <v>3</v>
      </c>
      <c r="F42" s="8">
        <f t="shared" si="30"/>
        <v>100</v>
      </c>
      <c r="G42" s="6">
        <f t="shared" si="30"/>
        <v>20985</v>
      </c>
      <c r="H42" s="6">
        <f t="shared" si="30"/>
        <v>887412</v>
      </c>
      <c r="I42" s="6">
        <f t="shared" si="30"/>
        <v>263883</v>
      </c>
      <c r="J42" s="6">
        <f t="shared" si="30"/>
        <v>842882</v>
      </c>
      <c r="K42" s="6">
        <f t="shared" si="30"/>
        <v>0</v>
      </c>
      <c r="L42" s="6">
        <f t="shared" si="25"/>
        <v>842882</v>
      </c>
      <c r="M42" s="8">
        <f t="shared" si="19"/>
        <v>308413</v>
      </c>
      <c r="N42" s="7">
        <f t="shared" si="20"/>
        <v>1.1687490289256981</v>
      </c>
      <c r="O42" s="7">
        <f t="shared" si="21"/>
        <v>319.4150437883456</v>
      </c>
      <c r="P42" s="8">
        <f t="shared" si="26"/>
        <v>-578999</v>
      </c>
    </row>
    <row r="43" spans="1:19">
      <c r="A43" s="6">
        <v>5</v>
      </c>
      <c r="B43" s="6" t="s">
        <v>86</v>
      </c>
      <c r="C43" s="6">
        <f>C6</f>
        <v>1</v>
      </c>
      <c r="D43" s="6">
        <f t="shared" ref="D43:E43" si="31">D6</f>
        <v>1</v>
      </c>
      <c r="E43" s="6">
        <f t="shared" si="31"/>
        <v>1</v>
      </c>
      <c r="F43" s="8">
        <f>F6</f>
        <v>100</v>
      </c>
      <c r="G43" s="6">
        <f t="shared" ref="G43" si="32">G6</f>
        <v>0</v>
      </c>
      <c r="H43" s="6">
        <f t="shared" ref="H43:K43" si="33">H6</f>
        <v>3140578</v>
      </c>
      <c r="I43" s="6">
        <f t="shared" si="33"/>
        <v>166371</v>
      </c>
      <c r="J43" s="6">
        <f t="shared" si="33"/>
        <v>0</v>
      </c>
      <c r="K43" s="6">
        <f t="shared" si="33"/>
        <v>0</v>
      </c>
      <c r="L43" s="6">
        <f t="shared" si="25"/>
        <v>0</v>
      </c>
      <c r="M43" s="8">
        <f t="shared" si="19"/>
        <v>3306949</v>
      </c>
      <c r="N43" s="7">
        <f t="shared" si="20"/>
        <v>19.876955719446297</v>
      </c>
      <c r="O43" s="7">
        <f t="shared" si="21"/>
        <v>0</v>
      </c>
      <c r="P43" s="8">
        <f t="shared" si="26"/>
        <v>166371</v>
      </c>
    </row>
    <row r="44" spans="1:19">
      <c r="A44" s="6">
        <v>6</v>
      </c>
      <c r="B44" s="6" t="s">
        <v>87</v>
      </c>
      <c r="C44" s="6">
        <f>C7+C25</f>
        <v>1703</v>
      </c>
      <c r="D44" s="6">
        <f t="shared" ref="D44:E44" si="34">D7+D25</f>
        <v>607</v>
      </c>
      <c r="E44" s="6">
        <f t="shared" si="34"/>
        <v>606</v>
      </c>
      <c r="F44" s="8">
        <f>F7+F25</f>
        <v>199.8031496062992</v>
      </c>
      <c r="G44" s="6">
        <f t="shared" ref="G44" si="35">G7+G25</f>
        <v>19968</v>
      </c>
      <c r="H44" s="6">
        <f t="shared" ref="H44:K44" si="36">H7+H25</f>
        <v>211489.14</v>
      </c>
      <c r="I44" s="8">
        <f t="shared" si="36"/>
        <v>238045.47999999998</v>
      </c>
      <c r="J44" s="6">
        <f t="shared" si="36"/>
        <v>12935</v>
      </c>
      <c r="K44" s="8">
        <f t="shared" si="36"/>
        <v>237060.47999999998</v>
      </c>
      <c r="L44" s="8">
        <f t="shared" si="25"/>
        <v>249995.47999999998</v>
      </c>
      <c r="M44" s="8">
        <f t="shared" si="19"/>
        <v>199539.14</v>
      </c>
      <c r="N44" s="7">
        <f t="shared" si="20"/>
        <v>0.83823956665759847</v>
      </c>
      <c r="O44" s="7">
        <f t="shared" si="21"/>
        <v>105.0200491099432</v>
      </c>
      <c r="P44" s="8">
        <f t="shared" si="26"/>
        <v>-11950</v>
      </c>
    </row>
    <row r="45" spans="1:19">
      <c r="A45" s="6">
        <v>7</v>
      </c>
      <c r="B45" s="9" t="s">
        <v>88</v>
      </c>
      <c r="C45" s="6">
        <f>C26+C8</f>
        <v>477</v>
      </c>
      <c r="D45" s="6">
        <f t="shared" ref="D45:E45" si="37">D26+D8</f>
        <v>750</v>
      </c>
      <c r="E45" s="6">
        <f t="shared" si="37"/>
        <v>749</v>
      </c>
      <c r="F45" s="8">
        <f>F26+F8</f>
        <v>199.4736842105263</v>
      </c>
      <c r="G45" s="6">
        <f t="shared" ref="G45" si="38">G26+G8</f>
        <v>13824</v>
      </c>
      <c r="H45" s="6">
        <f t="shared" ref="H45:K45" si="39">H8+H26</f>
        <v>42739.340000000004</v>
      </c>
      <c r="I45" s="8">
        <f t="shared" si="39"/>
        <v>118637.42000000001</v>
      </c>
      <c r="J45" s="6">
        <f t="shared" si="39"/>
        <v>22120</v>
      </c>
      <c r="K45" s="8">
        <f t="shared" si="39"/>
        <v>106225.42</v>
      </c>
      <c r="L45" s="8">
        <f t="shared" si="25"/>
        <v>128345.42</v>
      </c>
      <c r="M45" s="8">
        <f t="shared" si="19"/>
        <v>33031.340000000011</v>
      </c>
      <c r="N45" s="7">
        <f t="shared" si="20"/>
        <v>0.27842260898795679</v>
      </c>
      <c r="O45" s="7">
        <f t="shared" si="21"/>
        <v>108.18291564331051</v>
      </c>
      <c r="P45" s="33">
        <f t="shared" si="26"/>
        <v>-9707.9999999999854</v>
      </c>
      <c r="R45" s="13"/>
      <c r="S45" s="13"/>
    </row>
    <row r="46" spans="1:19">
      <c r="A46" s="6">
        <v>8</v>
      </c>
      <c r="B46" s="9" t="s">
        <v>43</v>
      </c>
      <c r="C46" s="6">
        <f>C9+C27</f>
        <v>13252</v>
      </c>
      <c r="D46" s="6">
        <f t="shared" ref="D46:E46" si="40">D9+D27</f>
        <v>12642</v>
      </c>
      <c r="E46" s="6">
        <f t="shared" si="40"/>
        <v>12621</v>
      </c>
      <c r="F46" s="8">
        <f>F9+F27</f>
        <v>199.69235971128751</v>
      </c>
      <c r="G46" s="6">
        <f t="shared" ref="G46" si="41">G9+G27</f>
        <v>466075</v>
      </c>
      <c r="H46" s="6">
        <f t="shared" ref="H46:K46" si="42">H9+H27</f>
        <v>2831447.31</v>
      </c>
      <c r="I46" s="8">
        <f t="shared" si="42"/>
        <v>4849732.8599999994</v>
      </c>
      <c r="J46" s="6">
        <f t="shared" si="42"/>
        <v>1788697</v>
      </c>
      <c r="K46" s="8">
        <f t="shared" si="42"/>
        <v>3535882.86</v>
      </c>
      <c r="L46" s="8">
        <f t="shared" si="25"/>
        <v>5324579.8599999994</v>
      </c>
      <c r="M46" s="8">
        <f t="shared" si="19"/>
        <v>2356600.3100000005</v>
      </c>
      <c r="N46" s="7">
        <f t="shared" si="20"/>
        <v>0.48592373601378136</v>
      </c>
      <c r="O46" s="7">
        <f t="shared" si="21"/>
        <v>109.79119909709831</v>
      </c>
      <c r="P46" s="8">
        <f t="shared" si="26"/>
        <v>-474847</v>
      </c>
    </row>
    <row r="47" spans="1:19">
      <c r="A47" s="6">
        <v>9</v>
      </c>
      <c r="B47" s="9" t="s">
        <v>44</v>
      </c>
      <c r="C47" s="6">
        <f>C10+C28</f>
        <v>1786</v>
      </c>
      <c r="D47" s="6">
        <f t="shared" ref="D47:E47" si="43">D10+D28</f>
        <v>1534</v>
      </c>
      <c r="E47" s="6">
        <f t="shared" si="43"/>
        <v>1529</v>
      </c>
      <c r="F47" s="8">
        <f>F10+F28</f>
        <v>199.10858604663386</v>
      </c>
      <c r="G47" s="6">
        <f t="shared" ref="G47" si="44">G10+G28</f>
        <v>166676</v>
      </c>
      <c r="H47" s="6">
        <f t="shared" ref="H47:K47" si="45">H10+H28</f>
        <v>1040917.85</v>
      </c>
      <c r="I47" s="8">
        <f t="shared" si="45"/>
        <v>2350284.2999999998</v>
      </c>
      <c r="J47" s="6">
        <f t="shared" si="45"/>
        <v>2444117</v>
      </c>
      <c r="K47" s="8">
        <f t="shared" si="45"/>
        <v>11426.85</v>
      </c>
      <c r="L47" s="8">
        <f t="shared" si="25"/>
        <v>2455543.85</v>
      </c>
      <c r="M47" s="8">
        <f t="shared" si="19"/>
        <v>935658.29999999981</v>
      </c>
      <c r="N47" s="7">
        <f t="shared" si="20"/>
        <v>0.39810430593439267</v>
      </c>
      <c r="O47" s="7">
        <f t="shared" si="21"/>
        <v>104.4785879733784</v>
      </c>
      <c r="P47" s="33">
        <f t="shared" si="26"/>
        <v>-105259.55000000028</v>
      </c>
      <c r="R47" s="13"/>
    </row>
    <row r="48" spans="1:19">
      <c r="A48" s="6">
        <v>10</v>
      </c>
      <c r="B48" s="9" t="s">
        <v>89</v>
      </c>
      <c r="C48" s="6">
        <f>C11+C29</f>
        <v>509</v>
      </c>
      <c r="D48" s="6">
        <f t="shared" ref="D48:E48" si="46">D11+D29</f>
        <v>644</v>
      </c>
      <c r="E48" s="6">
        <f t="shared" si="46"/>
        <v>643</v>
      </c>
      <c r="F48" s="8">
        <f>F11+F29</f>
        <v>199.64788732394368</v>
      </c>
      <c r="G48" s="6">
        <f t="shared" ref="G48" si="47">G11+G29</f>
        <v>181277</v>
      </c>
      <c r="H48" s="6">
        <f t="shared" ref="H48:K48" si="48">H11+H29</f>
        <v>-3525057.77</v>
      </c>
      <c r="I48" s="8">
        <f t="shared" si="48"/>
        <v>1432956</v>
      </c>
      <c r="J48" s="6">
        <f t="shared" si="48"/>
        <v>2560</v>
      </c>
      <c r="K48" s="8">
        <f t="shared" si="48"/>
        <v>1432956</v>
      </c>
      <c r="L48" s="8">
        <f t="shared" si="25"/>
        <v>1435516</v>
      </c>
      <c r="M48" s="8">
        <f t="shared" si="19"/>
        <v>-3527617.77</v>
      </c>
      <c r="N48" s="7">
        <f t="shared" si="20"/>
        <v>-2.4617767537872761</v>
      </c>
      <c r="O48" s="7">
        <f t="shared" si="21"/>
        <v>100.17865168225681</v>
      </c>
      <c r="P48" s="8">
        <f t="shared" si="26"/>
        <v>-2560</v>
      </c>
    </row>
    <row r="49" spans="1:16">
      <c r="A49" s="6">
        <v>11</v>
      </c>
      <c r="B49" s="9" t="s">
        <v>90</v>
      </c>
      <c r="C49" s="6">
        <f>C12</f>
        <v>1</v>
      </c>
      <c r="D49" s="6">
        <f t="shared" ref="D49:E49" si="49">D12</f>
        <v>0</v>
      </c>
      <c r="E49" s="6">
        <f t="shared" si="49"/>
        <v>0</v>
      </c>
      <c r="F49" s="8" t="e">
        <f>F12</f>
        <v>#DIV/0!</v>
      </c>
      <c r="G49" s="6">
        <f t="shared" ref="G49" si="50">G12</f>
        <v>0</v>
      </c>
      <c r="H49" s="6">
        <f t="shared" ref="H49:K49" si="51">H12</f>
        <v>61725.71</v>
      </c>
      <c r="I49" s="8">
        <f t="shared" si="51"/>
        <v>0</v>
      </c>
      <c r="J49" s="6">
        <f t="shared" si="51"/>
        <v>0</v>
      </c>
      <c r="K49" s="6">
        <f t="shared" si="51"/>
        <v>0</v>
      </c>
      <c r="L49" s="6">
        <f t="shared" si="25"/>
        <v>0</v>
      </c>
      <c r="M49" s="8">
        <f t="shared" si="19"/>
        <v>61725.71</v>
      </c>
      <c r="N49" s="7" t="e">
        <f t="shared" si="20"/>
        <v>#DIV/0!</v>
      </c>
      <c r="O49" s="7" t="e">
        <f t="shared" si="21"/>
        <v>#DIV/0!</v>
      </c>
      <c r="P49" s="8">
        <f t="shared" si="26"/>
        <v>0</v>
      </c>
    </row>
    <row r="50" spans="1:16">
      <c r="A50" s="6">
        <v>12</v>
      </c>
      <c r="B50" s="9" t="s">
        <v>91</v>
      </c>
      <c r="C50" s="6">
        <f>C13+C30</f>
        <v>595</v>
      </c>
      <c r="D50" s="6">
        <f t="shared" ref="D50:E50" si="52">D13+D30</f>
        <v>394</v>
      </c>
      <c r="E50" s="6">
        <f t="shared" si="52"/>
        <v>389</v>
      </c>
      <c r="F50" s="8">
        <f>F13+F30</f>
        <v>198.72773536895676</v>
      </c>
      <c r="G50" s="6">
        <f t="shared" ref="G50" si="53">G13+G30</f>
        <v>36792</v>
      </c>
      <c r="H50" s="6">
        <f t="shared" ref="H50:K50" si="54">H13+H30</f>
        <v>23989431.710000001</v>
      </c>
      <c r="I50" s="6">
        <f t="shared" si="54"/>
        <v>863891</v>
      </c>
      <c r="J50" s="6">
        <f t="shared" si="54"/>
        <v>330485</v>
      </c>
      <c r="K50" s="6">
        <f t="shared" si="54"/>
        <v>0</v>
      </c>
      <c r="L50" s="6">
        <f t="shared" si="25"/>
        <v>330485</v>
      </c>
      <c r="M50" s="8">
        <f t="shared" si="19"/>
        <v>24522837.710000001</v>
      </c>
      <c r="N50" s="7">
        <f t="shared" si="20"/>
        <v>28.386495182841355</v>
      </c>
      <c r="O50" s="7">
        <f t="shared" si="21"/>
        <v>38.255404906406014</v>
      </c>
      <c r="P50" s="8">
        <f t="shared" si="26"/>
        <v>533406</v>
      </c>
    </row>
    <row r="51" spans="1:16">
      <c r="A51" s="6">
        <v>13</v>
      </c>
      <c r="B51" s="9" t="s">
        <v>92</v>
      </c>
      <c r="C51" s="6">
        <f>C14+C31</f>
        <v>9</v>
      </c>
      <c r="D51" s="6">
        <f t="shared" ref="D51:E51" si="55">D14+D31</f>
        <v>7</v>
      </c>
      <c r="E51" s="6">
        <f t="shared" si="55"/>
        <v>7</v>
      </c>
      <c r="F51" s="8">
        <f>F14+F31</f>
        <v>200</v>
      </c>
      <c r="G51" s="6">
        <f t="shared" ref="G51" si="56">G14+G31</f>
        <v>1183</v>
      </c>
      <c r="H51" s="6">
        <f t="shared" ref="H51:K51" si="57">H14+H31</f>
        <v>6707.46</v>
      </c>
      <c r="I51" s="6">
        <f t="shared" si="57"/>
        <v>36056</v>
      </c>
      <c r="J51" s="6">
        <f t="shared" si="57"/>
        <v>42814</v>
      </c>
      <c r="K51" s="6">
        <f t="shared" si="57"/>
        <v>0</v>
      </c>
      <c r="L51" s="6">
        <f t="shared" si="25"/>
        <v>42814</v>
      </c>
      <c r="M51" s="8">
        <f t="shared" si="19"/>
        <v>-50.540000000000873</v>
      </c>
      <c r="N51" s="7">
        <f t="shared" si="20"/>
        <v>-1.401708453516776E-3</v>
      </c>
      <c r="O51" s="7">
        <f t="shared" si="21"/>
        <v>118.74306634124694</v>
      </c>
      <c r="P51" s="33">
        <f t="shared" si="26"/>
        <v>-6758</v>
      </c>
    </row>
    <row r="52" spans="1:16">
      <c r="A52" s="6">
        <v>14</v>
      </c>
      <c r="B52" s="9" t="s">
        <v>49</v>
      </c>
      <c r="C52" s="6">
        <f>C15+C32</f>
        <v>175</v>
      </c>
      <c r="D52" s="6">
        <f t="shared" ref="D52:E52" si="58">D15+D32</f>
        <v>127</v>
      </c>
      <c r="E52" s="6">
        <f t="shared" si="58"/>
        <v>124</v>
      </c>
      <c r="F52" s="8">
        <f>F15+F32</f>
        <v>189.92753623188406</v>
      </c>
      <c r="G52" s="6">
        <f t="shared" ref="G52:J52" si="59">G15+G32</f>
        <v>17071</v>
      </c>
      <c r="H52" s="6">
        <f t="shared" si="59"/>
        <v>105838.72</v>
      </c>
      <c r="I52" s="6">
        <f t="shared" si="59"/>
        <v>298347</v>
      </c>
      <c r="J52" s="6">
        <f t="shared" si="59"/>
        <v>310595</v>
      </c>
      <c r="K52" s="6">
        <v>0</v>
      </c>
      <c r="L52" s="6">
        <f t="shared" si="25"/>
        <v>310595</v>
      </c>
      <c r="M52" s="8">
        <v>132337</v>
      </c>
      <c r="N52" s="7">
        <f t="shared" si="20"/>
        <v>0.44356738965030651</v>
      </c>
      <c r="O52" s="7">
        <f t="shared" si="21"/>
        <v>104.10528679691768</v>
      </c>
      <c r="P52" s="33">
        <f t="shared" si="26"/>
        <v>-12248</v>
      </c>
    </row>
    <row r="53" spans="1:16">
      <c r="A53" s="6">
        <v>15</v>
      </c>
      <c r="B53" s="9" t="s">
        <v>93</v>
      </c>
      <c r="C53" s="6">
        <f>C33+C16</f>
        <v>200</v>
      </c>
      <c r="D53" s="6">
        <f t="shared" ref="D53:E53" si="60">D33+D16</f>
        <v>146</v>
      </c>
      <c r="E53" s="6">
        <f t="shared" si="60"/>
        <v>146</v>
      </c>
      <c r="F53" s="8">
        <f>F33+F16</f>
        <v>200</v>
      </c>
      <c r="G53" s="6">
        <f t="shared" ref="G53" si="61">G33+G16</f>
        <v>161973</v>
      </c>
      <c r="H53" s="6">
        <f t="shared" ref="H53:K53" si="62">H16+H33</f>
        <v>14982639.74</v>
      </c>
      <c r="I53" s="6">
        <f t="shared" si="62"/>
        <v>1591132</v>
      </c>
      <c r="J53" s="6">
        <f t="shared" si="62"/>
        <v>1871467</v>
      </c>
      <c r="K53" s="6">
        <f t="shared" si="62"/>
        <v>0</v>
      </c>
      <c r="L53" s="6">
        <f t="shared" si="25"/>
        <v>1871467</v>
      </c>
      <c r="M53" s="8">
        <f t="shared" si="19"/>
        <v>14702304.74</v>
      </c>
      <c r="N53" s="7">
        <f t="shared" si="20"/>
        <v>9.2401540161344258</v>
      </c>
      <c r="O53" s="7">
        <f t="shared" si="21"/>
        <v>117.6185885269104</v>
      </c>
      <c r="P53" s="8">
        <f t="shared" si="26"/>
        <v>-280335</v>
      </c>
    </row>
    <row r="54" spans="1:16">
      <c r="A54" s="6">
        <v>16</v>
      </c>
      <c r="B54" s="9" t="s">
        <v>94</v>
      </c>
      <c r="C54" s="6">
        <f>C17+C34</f>
        <v>89</v>
      </c>
      <c r="D54" s="6">
        <f t="shared" ref="D54:E54" si="63">D17+D34</f>
        <v>144</v>
      </c>
      <c r="E54" s="6">
        <f t="shared" si="63"/>
        <v>142</v>
      </c>
      <c r="F54" s="8">
        <f>F17+F34</f>
        <v>198.24561403508773</v>
      </c>
      <c r="G54" s="6">
        <f t="shared" ref="G54" si="64">G17+G34</f>
        <v>36972</v>
      </c>
      <c r="H54" s="6">
        <f t="shared" ref="H54:K54" si="65">H17+H34</f>
        <v>1242348</v>
      </c>
      <c r="I54" s="6">
        <f t="shared" si="65"/>
        <v>378092</v>
      </c>
      <c r="J54" s="6">
        <f t="shared" si="65"/>
        <v>483667</v>
      </c>
      <c r="K54" s="6">
        <f t="shared" si="65"/>
        <v>0</v>
      </c>
      <c r="L54" s="6">
        <f t="shared" si="25"/>
        <v>483667</v>
      </c>
      <c r="M54" s="8">
        <f t="shared" si="19"/>
        <v>1136773</v>
      </c>
      <c r="N54" s="7">
        <f t="shared" si="20"/>
        <v>3.0066042127312929</v>
      </c>
      <c r="O54" s="7">
        <f t="shared" si="21"/>
        <v>127.92309808194831</v>
      </c>
      <c r="P54" s="8">
        <f t="shared" si="26"/>
        <v>-105575</v>
      </c>
    </row>
    <row r="55" spans="1:16">
      <c r="A55" s="6">
        <v>17</v>
      </c>
      <c r="B55" s="9" t="s">
        <v>61</v>
      </c>
      <c r="C55" s="6">
        <f>C18+C35</f>
        <v>522</v>
      </c>
      <c r="D55" s="6">
        <f t="shared" ref="D55:E55" si="66">D18+D35</f>
        <v>76</v>
      </c>
      <c r="E55" s="6">
        <f t="shared" si="66"/>
        <v>73</v>
      </c>
      <c r="F55" s="8">
        <f>F18+F35</f>
        <v>196</v>
      </c>
      <c r="G55" s="6">
        <f t="shared" ref="G55" si="67">G18+G35</f>
        <v>3612</v>
      </c>
      <c r="H55" s="6">
        <f t="shared" ref="H55:K55" si="68">H18+H35</f>
        <v>-1175335.1300000001</v>
      </c>
      <c r="I55" s="6">
        <f t="shared" si="68"/>
        <v>77372</v>
      </c>
      <c r="J55" s="6">
        <f t="shared" si="68"/>
        <v>159328</v>
      </c>
      <c r="K55" s="6">
        <f t="shared" si="68"/>
        <v>-4289</v>
      </c>
      <c r="L55" s="6">
        <f t="shared" si="25"/>
        <v>155039</v>
      </c>
      <c r="M55" s="8">
        <f t="shared" si="19"/>
        <v>-1253002.1300000001</v>
      </c>
      <c r="N55" s="7">
        <f t="shared" si="20"/>
        <v>-16.194516491754126</v>
      </c>
      <c r="O55" s="7">
        <f t="shared" si="21"/>
        <v>200.38127487980145</v>
      </c>
      <c r="P55" s="8">
        <f t="shared" si="26"/>
        <v>-77667</v>
      </c>
    </row>
    <row r="56" spans="1:16">
      <c r="A56" s="37" t="s">
        <v>76</v>
      </c>
      <c r="B56" s="38"/>
      <c r="C56" s="5">
        <f>SUM(C39:C55)</f>
        <v>19327</v>
      </c>
      <c r="D56" s="5">
        <f t="shared" ref="D56:M56" si="69">SUM(D39:D55)</f>
        <v>17079</v>
      </c>
      <c r="E56" s="5">
        <f t="shared" si="69"/>
        <v>17037</v>
      </c>
      <c r="F56" s="11">
        <f t="shared" ref="F56" si="70">E56/D56*100</f>
        <v>99.754083962761285</v>
      </c>
      <c r="G56" s="5">
        <f t="shared" si="69"/>
        <v>1183027</v>
      </c>
      <c r="H56" s="10">
        <f t="shared" si="69"/>
        <v>43842882.079999998</v>
      </c>
      <c r="I56" s="10">
        <f t="shared" si="69"/>
        <v>13407110.059999999</v>
      </c>
      <c r="J56" s="5">
        <f t="shared" si="69"/>
        <v>8953990</v>
      </c>
      <c r="K56" s="10">
        <f t="shared" si="69"/>
        <v>5319262.6099999994</v>
      </c>
      <c r="L56" s="6">
        <f t="shared" si="25"/>
        <v>14273252.609999999</v>
      </c>
      <c r="M56" s="10">
        <f t="shared" si="69"/>
        <v>43015485.810000002</v>
      </c>
      <c r="N56" s="11">
        <f t="shared" si="20"/>
        <v>3.2084084950071641</v>
      </c>
      <c r="O56" s="11">
        <f t="shared" si="21"/>
        <v>106.46032251636488</v>
      </c>
      <c r="P56" s="10">
        <f>SUM(P39:P55)</f>
        <v>-866142.55000000028</v>
      </c>
    </row>
  </sheetData>
  <mergeCells count="6">
    <mergeCell ref="A56:B56"/>
    <mergeCell ref="A1:P1"/>
    <mergeCell ref="A19:B19"/>
    <mergeCell ref="A21:P21"/>
    <mergeCell ref="A36:B36"/>
    <mergeCell ref="A37:P37"/>
  </mergeCells>
  <pageMargins left="0.19685039370078741" right="0.19685039370078741" top="0.19685039370078741" bottom="0.19685039370078741" header="0.19685039370078741" footer="0.19685039370078741"/>
  <pageSetup paperSize="9" scale="10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H14" sqref="H14"/>
    </sheetView>
  </sheetViews>
  <sheetFormatPr defaultColWidth="17.42578125" defaultRowHeight="15"/>
  <sheetData>
    <row r="1" spans="1:15" ht="23.25">
      <c r="A1" s="45" t="s">
        <v>98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7.25">
      <c r="A2" s="46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3" t="s">
        <v>100</v>
      </c>
      <c r="L2" s="44"/>
      <c r="M2" s="44"/>
      <c r="N2" s="48"/>
      <c r="O2" s="44"/>
    </row>
    <row r="3" spans="1:15" ht="17.25">
      <c r="A3" s="49" t="s">
        <v>101</v>
      </c>
      <c r="B3" s="50" t="s">
        <v>102</v>
      </c>
      <c r="C3" s="50" t="s">
        <v>103</v>
      </c>
      <c r="D3" s="50" t="s">
        <v>104</v>
      </c>
      <c r="E3" s="51" t="s">
        <v>105</v>
      </c>
      <c r="F3" s="51" t="s">
        <v>106</v>
      </c>
      <c r="G3" s="51" t="s">
        <v>107</v>
      </c>
      <c r="H3" s="51" t="s">
        <v>108</v>
      </c>
      <c r="I3" s="51" t="s">
        <v>109</v>
      </c>
      <c r="J3" s="51" t="s">
        <v>110</v>
      </c>
      <c r="K3" s="53" t="s">
        <v>111</v>
      </c>
      <c r="L3" s="43" t="s">
        <v>112</v>
      </c>
      <c r="M3" s="44"/>
      <c r="N3" s="53" t="s">
        <v>113</v>
      </c>
      <c r="O3" s="53" t="s">
        <v>114</v>
      </c>
    </row>
    <row r="4" spans="1:15" ht="34.5">
      <c r="A4" s="47"/>
      <c r="B4" s="47"/>
      <c r="C4" s="47"/>
      <c r="D4" s="47"/>
      <c r="E4" s="52"/>
      <c r="F4" s="52"/>
      <c r="G4" s="52"/>
      <c r="H4" s="52"/>
      <c r="I4" s="52"/>
      <c r="J4" s="52"/>
      <c r="K4" s="44"/>
      <c r="L4" s="14" t="s">
        <v>115</v>
      </c>
      <c r="M4" s="14" t="s">
        <v>116</v>
      </c>
      <c r="N4" s="44"/>
      <c r="O4" s="44"/>
    </row>
    <row r="5" spans="1:15" ht="17.25">
      <c r="A5" s="15" t="s">
        <v>117</v>
      </c>
      <c r="B5" s="16">
        <f>Sheet2!C25</f>
        <v>1006</v>
      </c>
      <c r="C5" s="16">
        <f>Sheet2!D25</f>
        <v>99</v>
      </c>
      <c r="D5" s="16">
        <f>Sheet2!E25</f>
        <v>99</v>
      </c>
      <c r="E5" s="17">
        <f>Sheet2!G25</f>
        <v>12169</v>
      </c>
      <c r="F5" s="17">
        <f>Sheet2!H25</f>
        <v>90012.540000000008</v>
      </c>
      <c r="G5" s="17">
        <f>Sheet2!I25</f>
        <v>144856.10999999999</v>
      </c>
      <c r="H5" s="17">
        <f>Sheet2!L25</f>
        <v>152648.10999999999</v>
      </c>
      <c r="I5" s="18">
        <f>F5+G5-H5</f>
        <v>82220.540000000008</v>
      </c>
      <c r="J5" s="18">
        <f t="shared" ref="J5:J26" si="0">D5/C5*100</f>
        <v>100</v>
      </c>
      <c r="K5" s="18">
        <f t="shared" ref="K5:K26" si="1">H5/G5*100</f>
        <v>105.37913105632893</v>
      </c>
      <c r="L5" s="19">
        <f t="shared" ref="L5:L26" si="2">I5/G5</f>
        <v>0.56760146327276095</v>
      </c>
      <c r="M5" s="20"/>
      <c r="N5" s="14">
        <f t="shared" ref="N5:N26" si="3">SUM(G5/E5)/10</f>
        <v>1.1903698742706879</v>
      </c>
      <c r="O5" s="14">
        <f t="shared" ref="O5:O26" si="4">ROUND((E5*1000000)/D5,0)</f>
        <v>122919192</v>
      </c>
    </row>
    <row r="6" spans="1:15" ht="17.25">
      <c r="A6" s="15" t="s">
        <v>118</v>
      </c>
      <c r="B6" s="16">
        <f>Sheet2!C26</f>
        <v>98</v>
      </c>
      <c r="C6" s="16">
        <f>Sheet2!D26</f>
        <v>560</v>
      </c>
      <c r="D6" s="16">
        <f>Sheet2!E26</f>
        <v>560</v>
      </c>
      <c r="E6" s="17">
        <f>Sheet2!G26</f>
        <v>5826</v>
      </c>
      <c r="F6" s="17">
        <f>Sheet2!H26</f>
        <v>4347.8</v>
      </c>
      <c r="G6" s="17">
        <f>Sheet2!I26</f>
        <v>49923.35</v>
      </c>
      <c r="H6" s="17">
        <f>Sheet2!L26</f>
        <v>49342.35</v>
      </c>
      <c r="I6" s="18">
        <f t="shared" ref="I6:I14" si="5">F6+G6-H6</f>
        <v>4928.8000000000029</v>
      </c>
      <c r="J6" s="18">
        <f t="shared" si="0"/>
        <v>100</v>
      </c>
      <c r="K6" s="18">
        <f t="shared" si="1"/>
        <v>98.836215919003834</v>
      </c>
      <c r="L6" s="19">
        <f t="shared" si="2"/>
        <v>9.872734902605701E-2</v>
      </c>
      <c r="M6" s="20"/>
      <c r="N6" s="14">
        <f t="shared" si="3"/>
        <v>0.85690611053896326</v>
      </c>
      <c r="O6" s="14">
        <f t="shared" si="4"/>
        <v>10403571</v>
      </c>
    </row>
    <row r="7" spans="1:15" ht="17.25">
      <c r="A7" s="15" t="s">
        <v>119</v>
      </c>
      <c r="B7" s="16">
        <f>Sheet2!C27</f>
        <v>4507</v>
      </c>
      <c r="C7" s="16">
        <f>Sheet2!D27</f>
        <v>4477</v>
      </c>
      <c r="D7" s="16">
        <f>Sheet2!E27</f>
        <v>4472</v>
      </c>
      <c r="E7" s="17">
        <f>Sheet2!G27</f>
        <v>129291</v>
      </c>
      <c r="F7" s="17">
        <f>Sheet2!H27</f>
        <v>699292.02</v>
      </c>
      <c r="G7" s="17">
        <f>Sheet2!I27</f>
        <v>1365941.5699999998</v>
      </c>
      <c r="H7" s="17">
        <f>Sheet2!L27</f>
        <v>1478901.5699999998</v>
      </c>
      <c r="I7" s="18">
        <f t="shared" si="5"/>
        <v>586332.02</v>
      </c>
      <c r="J7" s="18">
        <f t="shared" si="0"/>
        <v>99.888318070136251</v>
      </c>
      <c r="K7" s="18">
        <f t="shared" si="1"/>
        <v>108.26975344194261</v>
      </c>
      <c r="L7" s="19">
        <f t="shared" si="2"/>
        <v>0.42925117214201197</v>
      </c>
      <c r="M7" s="20"/>
      <c r="N7" s="14">
        <f t="shared" si="3"/>
        <v>1.0564861978018576</v>
      </c>
      <c r="O7" s="14">
        <f t="shared" si="4"/>
        <v>28911225</v>
      </c>
    </row>
    <row r="8" spans="1:15" ht="17.25">
      <c r="A8" s="15" t="s">
        <v>120</v>
      </c>
      <c r="B8" s="16">
        <f>Sheet2!C28</f>
        <v>185</v>
      </c>
      <c r="C8" s="16">
        <f>Sheet2!D28</f>
        <v>167</v>
      </c>
      <c r="D8" s="16">
        <f>Sheet2!E28</f>
        <v>166</v>
      </c>
      <c r="E8" s="17">
        <f>Sheet2!G28</f>
        <v>27182</v>
      </c>
      <c r="F8" s="17">
        <f>Sheet2!H28</f>
        <v>57317.259999999995</v>
      </c>
      <c r="G8" s="17">
        <f>Sheet2!I28</f>
        <v>358809.73</v>
      </c>
      <c r="H8" s="17">
        <f>Sheet2!L28</f>
        <v>375979.73</v>
      </c>
      <c r="I8" s="18">
        <f t="shared" si="5"/>
        <v>40147.260000000009</v>
      </c>
      <c r="J8" s="18">
        <f t="shared" si="0"/>
        <v>99.401197604790411</v>
      </c>
      <c r="K8" s="18">
        <f t="shared" si="1"/>
        <v>104.78526599599181</v>
      </c>
      <c r="L8" s="19">
        <f t="shared" si="2"/>
        <v>0.1118901095575084</v>
      </c>
      <c r="M8" s="20"/>
      <c r="N8" s="14">
        <f t="shared" si="3"/>
        <v>1.3200269663748068</v>
      </c>
      <c r="O8" s="14">
        <f t="shared" si="4"/>
        <v>163746988</v>
      </c>
    </row>
    <row r="9" spans="1:15" ht="17.25">
      <c r="A9" s="15" t="s">
        <v>121</v>
      </c>
      <c r="B9" s="16">
        <f>Sheet2!C29</f>
        <v>118</v>
      </c>
      <c r="C9" s="16">
        <f>Sheet2!D29</f>
        <v>284</v>
      </c>
      <c r="D9" s="16">
        <f>Sheet2!E29</f>
        <v>283</v>
      </c>
      <c r="E9" s="17">
        <f>Sheet2!G29</f>
        <v>47359</v>
      </c>
      <c r="F9" s="17">
        <f>Sheet2!H29</f>
        <v>-621346.68999999994</v>
      </c>
      <c r="G9" s="17">
        <f>Sheet2!I29</f>
        <v>374609.63</v>
      </c>
      <c r="H9" s="17">
        <f>Sheet2!L29</f>
        <v>374609.63</v>
      </c>
      <c r="I9" s="18">
        <f t="shared" si="5"/>
        <v>-621346.68999999994</v>
      </c>
      <c r="J9" s="18">
        <f t="shared" si="0"/>
        <v>99.647887323943664</v>
      </c>
      <c r="K9" s="18">
        <f t="shared" si="1"/>
        <v>100</v>
      </c>
      <c r="L9" s="19">
        <f t="shared" si="2"/>
        <v>-1.6586511403884623</v>
      </c>
      <c r="M9" s="20"/>
      <c r="N9" s="14">
        <f t="shared" si="3"/>
        <v>0.7909998733081357</v>
      </c>
      <c r="O9" s="14">
        <f t="shared" si="4"/>
        <v>167346290</v>
      </c>
    </row>
    <row r="10" spans="1:15" ht="17.25">
      <c r="A10" s="15" t="s">
        <v>122</v>
      </c>
      <c r="B10" s="16">
        <f>Sheet2!C30+Sheet2!C31</f>
        <v>190</v>
      </c>
      <c r="C10" s="16">
        <f>Sheet2!D30+Sheet2!D31</f>
        <v>3</v>
      </c>
      <c r="D10" s="16">
        <f>Sheet2!E30+Sheet2!E31</f>
        <v>3</v>
      </c>
      <c r="E10" s="17">
        <f>Sheet2!G30+Sheet2!G31</f>
        <v>9875</v>
      </c>
      <c r="F10" s="17">
        <f>Sheet2!H30+Sheet2!H31</f>
        <v>9104555.4800000004</v>
      </c>
      <c r="G10" s="17">
        <f>Sheet2!I30+Sheet2!I31</f>
        <v>273993</v>
      </c>
      <c r="H10" s="17">
        <f>Sheet2!L30+Sheet2!L31</f>
        <v>59526</v>
      </c>
      <c r="I10" s="18">
        <f t="shared" si="5"/>
        <v>9319022.4800000004</v>
      </c>
      <c r="J10" s="18">
        <f t="shared" si="0"/>
        <v>100</v>
      </c>
      <c r="K10" s="18">
        <f t="shared" si="1"/>
        <v>21.725372546013951</v>
      </c>
      <c r="L10" s="19">
        <f t="shared" si="2"/>
        <v>34.011899866054975</v>
      </c>
      <c r="M10" s="20"/>
      <c r="N10" s="14">
        <f t="shared" si="3"/>
        <v>2.7746126582278481</v>
      </c>
      <c r="O10" s="14">
        <f t="shared" si="4"/>
        <v>3291666667</v>
      </c>
    </row>
    <row r="11" spans="1:15" ht="17.25">
      <c r="A11" s="15" t="s">
        <v>123</v>
      </c>
      <c r="B11" s="16">
        <f>Sheet2!C32</f>
        <v>19</v>
      </c>
      <c r="C11" s="16">
        <f>Sheet2!D32</f>
        <v>12</v>
      </c>
      <c r="D11" s="16">
        <f>Sheet2!E32</f>
        <v>11</v>
      </c>
      <c r="E11" s="17">
        <f>Sheet2!G32</f>
        <v>561</v>
      </c>
      <c r="F11" s="17">
        <f>Sheet2!H32</f>
        <v>2239.8000000000002</v>
      </c>
      <c r="G11" s="17">
        <f>Sheet2!I32</f>
        <v>19734</v>
      </c>
      <c r="H11" s="17">
        <f>Sheet2!L32</f>
        <v>22522</v>
      </c>
      <c r="I11" s="18">
        <f t="shared" si="5"/>
        <v>-548.20000000000073</v>
      </c>
      <c r="J11" s="18">
        <f t="shared" si="0"/>
        <v>91.666666666666657</v>
      </c>
      <c r="K11" s="18">
        <f t="shared" si="1"/>
        <v>114.12790108442283</v>
      </c>
      <c r="L11" s="19">
        <f t="shared" si="2"/>
        <v>-2.777946690990173E-2</v>
      </c>
      <c r="M11" s="20"/>
      <c r="N11" s="14">
        <f t="shared" si="3"/>
        <v>3.5176470588235298</v>
      </c>
      <c r="O11" s="14">
        <f t="shared" si="4"/>
        <v>51000000</v>
      </c>
    </row>
    <row r="12" spans="1:15" ht="17.25">
      <c r="A12" s="15" t="s">
        <v>124</v>
      </c>
      <c r="B12" s="16">
        <f>Sheet2!C33</f>
        <v>105</v>
      </c>
      <c r="C12" s="16">
        <f>Sheet2!D33</f>
        <v>60</v>
      </c>
      <c r="D12" s="16">
        <f>Sheet2!E33</f>
        <v>60</v>
      </c>
      <c r="E12" s="17">
        <f>Sheet2!G33</f>
        <v>35379</v>
      </c>
      <c r="F12" s="17">
        <f>Sheet2!H33</f>
        <v>402078</v>
      </c>
      <c r="G12" s="17">
        <f>Sheet2!I33</f>
        <v>398276</v>
      </c>
      <c r="H12" s="17">
        <f>Sheet2!L33</f>
        <v>780995</v>
      </c>
      <c r="I12" s="18">
        <f t="shared" si="5"/>
        <v>19359</v>
      </c>
      <c r="J12" s="18">
        <f t="shared" si="0"/>
        <v>100</v>
      </c>
      <c r="K12" s="18">
        <f t="shared" si="1"/>
        <v>196.09391477267022</v>
      </c>
      <c r="L12" s="19">
        <f t="shared" si="2"/>
        <v>4.8606996153421247E-2</v>
      </c>
      <c r="M12" s="20"/>
      <c r="N12" s="14">
        <f t="shared" si="3"/>
        <v>1.1257412589389184</v>
      </c>
      <c r="O12" s="14">
        <f t="shared" si="4"/>
        <v>589650000</v>
      </c>
    </row>
    <row r="13" spans="1:15" ht="17.25">
      <c r="A13" s="15" t="s">
        <v>125</v>
      </c>
      <c r="B13" s="16">
        <f>Sheet2!C34</f>
        <v>59</v>
      </c>
      <c r="C13" s="16">
        <f>Sheet2!D34</f>
        <v>114</v>
      </c>
      <c r="D13" s="16">
        <f>Sheet2!E34</f>
        <v>112</v>
      </c>
      <c r="E13" s="17">
        <f>Sheet2!G34</f>
        <v>1819</v>
      </c>
      <c r="F13" s="17">
        <f>Sheet2!H34</f>
        <v>64210</v>
      </c>
      <c r="G13" s="17">
        <f>Sheet2!I34</f>
        <v>29379</v>
      </c>
      <c r="H13" s="17">
        <f>Sheet2!L34</f>
        <v>121415</v>
      </c>
      <c r="I13" s="18">
        <f t="shared" si="5"/>
        <v>-27826</v>
      </c>
      <c r="J13" s="18">
        <f t="shared" si="0"/>
        <v>98.245614035087712</v>
      </c>
      <c r="K13" s="18">
        <f t="shared" si="1"/>
        <v>413.27138432213485</v>
      </c>
      <c r="L13" s="19">
        <f t="shared" si="2"/>
        <v>-0.94713911297185061</v>
      </c>
      <c r="M13" s="20"/>
      <c r="N13" s="14">
        <f t="shared" si="3"/>
        <v>1.6151181968114348</v>
      </c>
      <c r="O13" s="14">
        <f t="shared" si="4"/>
        <v>16241071</v>
      </c>
    </row>
    <row r="14" spans="1:15" ht="17.25">
      <c r="A14" s="15" t="s">
        <v>126</v>
      </c>
      <c r="B14" s="16">
        <f>Sheet2!C35</f>
        <v>81</v>
      </c>
      <c r="C14" s="16">
        <f>Sheet2!D35</f>
        <v>1</v>
      </c>
      <c r="D14" s="16">
        <f>Sheet2!E35</f>
        <v>1</v>
      </c>
      <c r="E14" s="17">
        <f>Sheet2!G35</f>
        <v>263</v>
      </c>
      <c r="F14" s="17">
        <f>Sheet2!H35</f>
        <v>-172811.34</v>
      </c>
      <c r="G14" s="17">
        <f>Sheet2!I35</f>
        <v>6628</v>
      </c>
      <c r="H14" s="17">
        <f>Sheet2!L35</f>
        <v>99124</v>
      </c>
      <c r="I14" s="18">
        <f t="shared" si="5"/>
        <v>-265307.33999999997</v>
      </c>
      <c r="J14" s="18">
        <f t="shared" si="0"/>
        <v>100</v>
      </c>
      <c r="K14" s="18">
        <f t="shared" si="1"/>
        <v>1495.5340977670489</v>
      </c>
      <c r="L14" s="19">
        <f t="shared" si="2"/>
        <v>-40.028264936632461</v>
      </c>
      <c r="M14" s="20"/>
      <c r="N14" s="14">
        <f t="shared" si="3"/>
        <v>2.520152091254753</v>
      </c>
      <c r="O14" s="14">
        <f t="shared" si="4"/>
        <v>263000000</v>
      </c>
    </row>
    <row r="15" spans="1:15" ht="17.25">
      <c r="A15" s="15" t="s">
        <v>127</v>
      </c>
      <c r="B15" s="16"/>
      <c r="C15" s="16"/>
      <c r="D15" s="16"/>
      <c r="E15" s="17"/>
      <c r="F15" s="17"/>
      <c r="G15" s="17"/>
      <c r="H15" s="17"/>
      <c r="I15" s="18"/>
      <c r="J15" s="18" t="e">
        <f t="shared" si="0"/>
        <v>#DIV/0!</v>
      </c>
      <c r="K15" s="18" t="e">
        <f t="shared" si="1"/>
        <v>#DIV/0!</v>
      </c>
      <c r="L15" s="19" t="e">
        <f t="shared" si="2"/>
        <v>#DIV/0!</v>
      </c>
      <c r="M15" s="20"/>
      <c r="N15" s="14" t="e">
        <f t="shared" si="3"/>
        <v>#DIV/0!</v>
      </c>
      <c r="O15" s="14" t="e">
        <f t="shared" si="4"/>
        <v>#DIV/0!</v>
      </c>
    </row>
    <row r="16" spans="1:15" ht="17.25">
      <c r="A16" s="21" t="s">
        <v>128</v>
      </c>
      <c r="B16" s="22">
        <f>B5+B6+B7+B8+B9+B10+B11+B12+B13+B14</f>
        <v>6368</v>
      </c>
      <c r="C16" s="22">
        <f t="shared" ref="C16:I16" si="6">C5+C6+C7+C8+C9+C10+C11+C12+C13+C14</f>
        <v>5777</v>
      </c>
      <c r="D16" s="22">
        <f t="shared" si="6"/>
        <v>5767</v>
      </c>
      <c r="E16" s="22">
        <f t="shared" si="6"/>
        <v>269724</v>
      </c>
      <c r="F16" s="22">
        <f t="shared" si="6"/>
        <v>9629894.870000001</v>
      </c>
      <c r="G16" s="22">
        <f t="shared" si="6"/>
        <v>3022150.3899999997</v>
      </c>
      <c r="H16" s="22">
        <f t="shared" si="6"/>
        <v>3515063.3899999997</v>
      </c>
      <c r="I16" s="22">
        <f t="shared" si="6"/>
        <v>9136981.870000001</v>
      </c>
      <c r="J16" s="23">
        <f t="shared" si="0"/>
        <v>99.826899774969718</v>
      </c>
      <c r="K16" s="23">
        <f t="shared" si="1"/>
        <v>116.31000898006269</v>
      </c>
      <c r="L16" s="19">
        <f t="shared" si="2"/>
        <v>3.023337918666583</v>
      </c>
      <c r="M16" s="24"/>
      <c r="N16" s="14">
        <f t="shared" si="3"/>
        <v>1.1204603186961486</v>
      </c>
      <c r="O16" s="14">
        <f t="shared" si="4"/>
        <v>46770244</v>
      </c>
    </row>
    <row r="17" spans="1:15" ht="17.25">
      <c r="A17" s="15" t="s">
        <v>129</v>
      </c>
      <c r="B17" s="25">
        <v>0</v>
      </c>
      <c r="C17" s="25">
        <v>0</v>
      </c>
      <c r="D17" s="25">
        <v>0</v>
      </c>
      <c r="E17" s="26">
        <v>0</v>
      </c>
      <c r="F17" s="26">
        <v>0</v>
      </c>
      <c r="G17" s="26">
        <v>0</v>
      </c>
      <c r="H17" s="26">
        <v>0</v>
      </c>
      <c r="I17" s="18">
        <f t="shared" ref="I17:I23" si="7">F17+G17-H17</f>
        <v>0</v>
      </c>
      <c r="J17" s="18" t="e">
        <f t="shared" si="0"/>
        <v>#DIV/0!</v>
      </c>
      <c r="K17" s="18" t="e">
        <f t="shared" si="1"/>
        <v>#DIV/0!</v>
      </c>
      <c r="L17" s="19" t="e">
        <f t="shared" si="2"/>
        <v>#DIV/0!</v>
      </c>
      <c r="M17" s="20"/>
      <c r="N17" s="14" t="e">
        <f t="shared" si="3"/>
        <v>#DIV/0!</v>
      </c>
      <c r="O17" s="14" t="e">
        <f t="shared" si="4"/>
        <v>#DIV/0!</v>
      </c>
    </row>
    <row r="18" spans="1:15" ht="17.25">
      <c r="A18" s="15" t="s">
        <v>130</v>
      </c>
      <c r="B18" s="25">
        <v>0</v>
      </c>
      <c r="C18" s="25">
        <v>0</v>
      </c>
      <c r="D18" s="25">
        <v>0</v>
      </c>
      <c r="E18" s="26">
        <v>0</v>
      </c>
      <c r="F18" s="26">
        <v>0</v>
      </c>
      <c r="G18" s="26">
        <v>0</v>
      </c>
      <c r="H18" s="26">
        <v>0</v>
      </c>
      <c r="I18" s="18">
        <f t="shared" si="7"/>
        <v>0</v>
      </c>
      <c r="J18" s="18" t="e">
        <f t="shared" si="0"/>
        <v>#DIV/0!</v>
      </c>
      <c r="K18" s="18" t="e">
        <f t="shared" si="1"/>
        <v>#DIV/0!</v>
      </c>
      <c r="L18" s="19" t="e">
        <f t="shared" si="2"/>
        <v>#DIV/0!</v>
      </c>
      <c r="M18" s="20"/>
      <c r="N18" s="14" t="e">
        <f t="shared" si="3"/>
        <v>#DIV/0!</v>
      </c>
      <c r="O18" s="14" t="e">
        <f t="shared" si="4"/>
        <v>#DIV/0!</v>
      </c>
    </row>
    <row r="19" spans="1:15" ht="17.25">
      <c r="A19" s="15" t="s">
        <v>131</v>
      </c>
      <c r="B19" s="25">
        <f>Sheet2!C23</f>
        <v>1</v>
      </c>
      <c r="C19" s="25">
        <f>Sheet2!D23</f>
        <v>1</v>
      </c>
      <c r="D19" s="25">
        <f>Sheet2!E23</f>
        <v>1</v>
      </c>
      <c r="E19" s="26">
        <f>Sheet2!G23</f>
        <v>25733</v>
      </c>
      <c r="F19" s="26">
        <f>Sheet2!H23</f>
        <v>0</v>
      </c>
      <c r="G19" s="26">
        <f>Sheet2!I23</f>
        <v>334640</v>
      </c>
      <c r="H19" s="26">
        <f>Sheet2!L23</f>
        <v>0</v>
      </c>
      <c r="I19" s="18">
        <f t="shared" si="7"/>
        <v>334640</v>
      </c>
      <c r="J19" s="18">
        <f t="shared" si="0"/>
        <v>100</v>
      </c>
      <c r="K19" s="18">
        <f t="shared" si="1"/>
        <v>0</v>
      </c>
      <c r="L19" s="19">
        <f t="shared" si="2"/>
        <v>1</v>
      </c>
      <c r="M19" s="20"/>
      <c r="N19" s="14">
        <f t="shared" si="3"/>
        <v>1.3004313527377298</v>
      </c>
      <c r="O19" s="14">
        <f t="shared" si="4"/>
        <v>25733000000</v>
      </c>
    </row>
    <row r="20" spans="1:15" ht="17.25">
      <c r="A20" s="15" t="s">
        <v>132</v>
      </c>
      <c r="B20" s="25"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18">
        <f t="shared" si="7"/>
        <v>0</v>
      </c>
      <c r="J20" s="18" t="e">
        <f t="shared" si="0"/>
        <v>#DIV/0!</v>
      </c>
      <c r="K20" s="18" t="e">
        <f t="shared" si="1"/>
        <v>#DIV/0!</v>
      </c>
      <c r="L20" s="19" t="e">
        <f t="shared" si="2"/>
        <v>#DIV/0!</v>
      </c>
      <c r="M20" s="20"/>
      <c r="N20" s="14" t="e">
        <f t="shared" si="3"/>
        <v>#DIV/0!</v>
      </c>
      <c r="O20" s="14" t="e">
        <f t="shared" si="4"/>
        <v>#DIV/0!</v>
      </c>
    </row>
    <row r="21" spans="1:15" ht="17.25">
      <c r="A21" s="15" t="s">
        <v>133</v>
      </c>
      <c r="B21" s="25"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6">
        <v>0</v>
      </c>
      <c r="I21" s="18">
        <f t="shared" si="7"/>
        <v>0</v>
      </c>
      <c r="J21" s="18" t="e">
        <f t="shared" si="0"/>
        <v>#DIV/0!</v>
      </c>
      <c r="K21" s="18" t="e">
        <f t="shared" si="1"/>
        <v>#DIV/0!</v>
      </c>
      <c r="L21" s="19" t="e">
        <f t="shared" si="2"/>
        <v>#DIV/0!</v>
      </c>
      <c r="M21" s="20"/>
      <c r="N21" s="14" t="e">
        <f t="shared" si="3"/>
        <v>#DIV/0!</v>
      </c>
      <c r="O21" s="14" t="e">
        <f t="shared" si="4"/>
        <v>#DIV/0!</v>
      </c>
    </row>
    <row r="22" spans="1:15" ht="17.25">
      <c r="A22" s="15" t="s">
        <v>134</v>
      </c>
      <c r="B22" s="27">
        <v>0</v>
      </c>
      <c r="C22" s="27">
        <v>0</v>
      </c>
      <c r="D22" s="27">
        <v>0</v>
      </c>
      <c r="E22" s="23">
        <v>0</v>
      </c>
      <c r="F22" s="23">
        <v>0</v>
      </c>
      <c r="G22" s="23">
        <v>0</v>
      </c>
      <c r="H22" s="23">
        <v>0</v>
      </c>
      <c r="I22" s="23">
        <f t="shared" si="7"/>
        <v>0</v>
      </c>
      <c r="J22" s="18" t="e">
        <f t="shared" si="0"/>
        <v>#DIV/0!</v>
      </c>
      <c r="K22" s="18" t="e">
        <f t="shared" si="1"/>
        <v>#DIV/0!</v>
      </c>
      <c r="L22" s="19" t="e">
        <f t="shared" si="2"/>
        <v>#DIV/0!</v>
      </c>
      <c r="M22" s="20"/>
      <c r="N22" s="14" t="e">
        <f t="shared" si="3"/>
        <v>#DIV/0!</v>
      </c>
      <c r="O22" s="14" t="e">
        <f t="shared" si="4"/>
        <v>#DIV/0!</v>
      </c>
    </row>
    <row r="23" spans="1:15" ht="17.25">
      <c r="A23" s="15" t="s">
        <v>135</v>
      </c>
      <c r="B23" s="28">
        <v>0</v>
      </c>
      <c r="C23" s="28">
        <v>0</v>
      </c>
      <c r="D23" s="28">
        <v>0</v>
      </c>
      <c r="E23" s="18">
        <v>0</v>
      </c>
      <c r="F23" s="18">
        <v>0</v>
      </c>
      <c r="G23" s="18">
        <v>0</v>
      </c>
      <c r="H23" s="18">
        <v>0</v>
      </c>
      <c r="I23" s="18">
        <f t="shared" si="7"/>
        <v>0</v>
      </c>
      <c r="J23" s="18" t="e">
        <f t="shared" si="0"/>
        <v>#DIV/0!</v>
      </c>
      <c r="K23" s="18" t="e">
        <f t="shared" si="1"/>
        <v>#DIV/0!</v>
      </c>
      <c r="L23" s="19" t="e">
        <f t="shared" si="2"/>
        <v>#DIV/0!</v>
      </c>
      <c r="M23" s="20"/>
      <c r="N23" s="14" t="e">
        <f t="shared" si="3"/>
        <v>#DIV/0!</v>
      </c>
      <c r="O23" s="14" t="e">
        <f t="shared" si="4"/>
        <v>#DIV/0!</v>
      </c>
    </row>
    <row r="24" spans="1:15" ht="17.25">
      <c r="A24" s="21" t="s">
        <v>136</v>
      </c>
      <c r="B24" s="27">
        <f>B17+B18+B19+B20+B21</f>
        <v>1</v>
      </c>
      <c r="C24" s="27">
        <f t="shared" ref="C24:I24" si="8">C17+C18+C19+C20+C21</f>
        <v>1</v>
      </c>
      <c r="D24" s="27">
        <f t="shared" si="8"/>
        <v>1</v>
      </c>
      <c r="E24" s="27">
        <f t="shared" si="8"/>
        <v>25733</v>
      </c>
      <c r="F24" s="27">
        <f t="shared" si="8"/>
        <v>0</v>
      </c>
      <c r="G24" s="27">
        <f t="shared" si="8"/>
        <v>334640</v>
      </c>
      <c r="H24" s="27">
        <f t="shared" si="8"/>
        <v>0</v>
      </c>
      <c r="I24" s="27">
        <f t="shared" si="8"/>
        <v>334640</v>
      </c>
      <c r="J24" s="23">
        <f t="shared" si="0"/>
        <v>100</v>
      </c>
      <c r="K24" s="23">
        <f t="shared" si="1"/>
        <v>0</v>
      </c>
      <c r="L24" s="19">
        <f t="shared" si="2"/>
        <v>1</v>
      </c>
      <c r="M24" s="24"/>
      <c r="N24" s="14">
        <f t="shared" si="3"/>
        <v>1.3004313527377298</v>
      </c>
      <c r="O24" s="14">
        <f t="shared" si="4"/>
        <v>25733000000</v>
      </c>
    </row>
    <row r="25" spans="1:15" ht="17.25">
      <c r="A25" s="15" t="s">
        <v>137</v>
      </c>
      <c r="B25" s="29"/>
      <c r="C25" s="29"/>
      <c r="D25" s="29"/>
      <c r="E25" s="30"/>
      <c r="F25" s="30"/>
      <c r="G25" s="30"/>
      <c r="H25" s="30"/>
      <c r="I25" s="18">
        <f t="shared" ref="I25" si="9">F25+G25-H25</f>
        <v>0</v>
      </c>
      <c r="J25" s="18" t="e">
        <f t="shared" si="0"/>
        <v>#DIV/0!</v>
      </c>
      <c r="K25" s="18" t="e">
        <f t="shared" si="1"/>
        <v>#DIV/0!</v>
      </c>
      <c r="L25" s="19" t="e">
        <f t="shared" si="2"/>
        <v>#DIV/0!</v>
      </c>
      <c r="M25" s="20"/>
      <c r="N25" s="14" t="e">
        <f t="shared" si="3"/>
        <v>#DIV/0!</v>
      </c>
      <c r="O25" s="14" t="e">
        <f t="shared" si="4"/>
        <v>#DIV/0!</v>
      </c>
    </row>
    <row r="26" spans="1:15" ht="17.25">
      <c r="A26" s="21" t="s">
        <v>138</v>
      </c>
      <c r="B26" s="31">
        <f>B16+B24</f>
        <v>6369</v>
      </c>
      <c r="C26" s="31">
        <f t="shared" ref="C26:H26" si="10">C16+C24</f>
        <v>5778</v>
      </c>
      <c r="D26" s="31">
        <f t="shared" si="10"/>
        <v>5768</v>
      </c>
      <c r="E26" s="19">
        <f t="shared" si="10"/>
        <v>295457</v>
      </c>
      <c r="F26" s="19">
        <f t="shared" si="10"/>
        <v>9629894.870000001</v>
      </c>
      <c r="G26" s="19">
        <f t="shared" si="10"/>
        <v>3356790.3899999997</v>
      </c>
      <c r="H26" s="19">
        <f t="shared" si="10"/>
        <v>3515063.3899999997</v>
      </c>
      <c r="I26" s="23">
        <f>F26+G26-H26</f>
        <v>9471621.870000001</v>
      </c>
      <c r="J26" s="23">
        <f t="shared" si="0"/>
        <v>99.826929733471786</v>
      </c>
      <c r="K26" s="23">
        <f t="shared" si="1"/>
        <v>104.71500992351208</v>
      </c>
      <c r="L26" s="19">
        <f t="shared" si="2"/>
        <v>2.8216304176204465</v>
      </c>
      <c r="M26" s="24"/>
      <c r="N26" s="14">
        <f t="shared" si="3"/>
        <v>1.136135001032299</v>
      </c>
      <c r="O26" s="14">
        <f t="shared" si="4"/>
        <v>51223474</v>
      </c>
    </row>
    <row r="27" spans="1:15" ht="17.25">
      <c r="A27" s="32"/>
      <c r="B27" s="32"/>
      <c r="C27" s="32"/>
      <c r="D27" s="3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18">
    <mergeCell ref="J3:J4"/>
    <mergeCell ref="K3:K4"/>
    <mergeCell ref="L3:M3"/>
    <mergeCell ref="A1:O1"/>
    <mergeCell ref="A2:J2"/>
    <mergeCell ref="K2:M2"/>
    <mergeCell ref="N2:O2"/>
    <mergeCell ref="A3:A4"/>
    <mergeCell ref="B3:B4"/>
    <mergeCell ref="C3:C4"/>
    <mergeCell ref="D3:D4"/>
    <mergeCell ref="E3:E4"/>
    <mergeCell ref="F3:F4"/>
    <mergeCell ref="N3:N4"/>
    <mergeCell ref="O3:O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IIITS</cp:lastModifiedBy>
  <cp:lastPrinted>2023-10-31T12:57:30Z</cp:lastPrinted>
  <dcterms:created xsi:type="dcterms:W3CDTF">2022-11-16T11:03:56Z</dcterms:created>
  <dcterms:modified xsi:type="dcterms:W3CDTF">2023-10-31T13:01:23Z</dcterms:modified>
</cp:coreProperties>
</file>