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Shivu file of Kadakola 04.01.24\Shivu sub files of Kadakola 10.11.23\Layout\Layout syst est\"/>
    </mc:Choice>
  </mc:AlternateContent>
  <bookViews>
    <workbookView xWindow="0" yWindow="0" windowWidth="20490" windowHeight="7620"/>
  </bookViews>
  <sheets>
    <sheet name="Est" sheetId="1" r:id="rId1"/>
    <sheet name="Report" sheetId="2" r:id="rId2"/>
    <sheet name="load cal" sheetId="3" r:id="rId3"/>
    <sheet name="load survey" sheetId="4" r:id="rId4"/>
  </sheets>
  <definedNames>
    <definedName name="_xlnm.Print_Area" localSheetId="0">Est!$A$1:$H$163</definedName>
    <definedName name="_xlnm.Print_Area" localSheetId="3">'load survey'!$A$1:$J$211</definedName>
    <definedName name="_xlnm.Print_Area" localSheetId="1">Report!$A$1:$K$34</definedName>
  </definedNames>
  <calcPr calcId="162913"/>
</workbook>
</file>

<file path=xl/calcChain.xml><?xml version="1.0" encoding="utf-8"?>
<calcChain xmlns="http://schemas.openxmlformats.org/spreadsheetml/2006/main">
  <c r="D4" i="3" l="1"/>
  <c r="D8" i="3"/>
  <c r="D6" i="3"/>
  <c r="F154" i="1"/>
  <c r="F153" i="1"/>
  <c r="F152" i="1"/>
  <c r="F151" i="1"/>
  <c r="F150" i="1"/>
  <c r="E93" i="1"/>
  <c r="D50" i="1"/>
  <c r="D49" i="1"/>
  <c r="N4" i="4" l="1"/>
  <c r="R38" i="4" l="1"/>
  <c r="R37" i="4"/>
  <c r="R35" i="4"/>
  <c r="R34" i="4"/>
  <c r="J28" i="4"/>
  <c r="E28" i="4"/>
  <c r="D28" i="4"/>
  <c r="N28" i="4" s="1"/>
  <c r="J27" i="4"/>
  <c r="E27" i="4"/>
  <c r="D27" i="4"/>
  <c r="J26" i="4"/>
  <c r="E26" i="4"/>
  <c r="D26" i="4"/>
  <c r="J25" i="4"/>
  <c r="E25" i="4"/>
  <c r="D25" i="4"/>
  <c r="J24" i="4"/>
  <c r="E24" i="4"/>
  <c r="D24" i="4"/>
  <c r="J23" i="4"/>
  <c r="E23" i="4"/>
  <c r="D23" i="4"/>
  <c r="J22" i="4"/>
  <c r="E22" i="4"/>
  <c r="D22" i="4"/>
  <c r="J21" i="4"/>
  <c r="E21" i="4"/>
  <c r="D21" i="4"/>
  <c r="J20" i="4"/>
  <c r="E20" i="4"/>
  <c r="D20" i="4"/>
  <c r="J19" i="4"/>
  <c r="E19" i="4"/>
  <c r="D19" i="4"/>
  <c r="J18" i="4"/>
  <c r="E18" i="4"/>
  <c r="D18" i="4"/>
  <c r="J17" i="4"/>
  <c r="E17" i="4"/>
  <c r="D17" i="4"/>
  <c r="J16" i="4"/>
  <c r="E16" i="4"/>
  <c r="D16" i="4"/>
  <c r="J15" i="4"/>
  <c r="E15" i="4"/>
  <c r="D15" i="4"/>
  <c r="J14" i="4"/>
  <c r="E14" i="4"/>
  <c r="D14" i="4"/>
  <c r="J13" i="4"/>
  <c r="E13" i="4"/>
  <c r="D13" i="4"/>
  <c r="J12" i="4"/>
  <c r="E12" i="4"/>
  <c r="D12" i="4"/>
  <c r="J11" i="4"/>
  <c r="E11" i="4"/>
  <c r="D11" i="4"/>
  <c r="J10" i="4"/>
  <c r="E10" i="4"/>
  <c r="D10" i="4"/>
  <c r="J9" i="4"/>
  <c r="E9" i="4"/>
  <c r="D9" i="4"/>
  <c r="J8" i="4"/>
  <c r="E8" i="4"/>
  <c r="D8" i="4"/>
  <c r="J7" i="4"/>
  <c r="E7" i="4"/>
  <c r="D7" i="4"/>
  <c r="J6" i="4"/>
  <c r="E6" i="4"/>
  <c r="D6" i="4"/>
  <c r="J5" i="4"/>
  <c r="E5" i="4"/>
  <c r="D5" i="4"/>
  <c r="J4" i="4"/>
  <c r="E4" i="4"/>
  <c r="D4" i="4"/>
  <c r="J3" i="4"/>
  <c r="E3" i="4"/>
  <c r="D3" i="4"/>
  <c r="J32" i="4" l="1"/>
  <c r="Q29" i="4" s="1"/>
  <c r="Q30" i="4" s="1"/>
  <c r="D97" i="1" l="1"/>
  <c r="E97" i="1" s="1"/>
  <c r="H23" i="1" l="1"/>
  <c r="F23" i="1"/>
  <c r="H136" i="1" l="1"/>
  <c r="F136" i="1"/>
  <c r="H135" i="1"/>
  <c r="F135" i="1"/>
  <c r="H134" i="1"/>
  <c r="F134" i="1"/>
  <c r="H133" i="1"/>
  <c r="F133" i="1"/>
  <c r="H132" i="1"/>
  <c r="F132" i="1"/>
  <c r="H117" i="1"/>
  <c r="F117" i="1"/>
  <c r="H116" i="1"/>
  <c r="H115" i="1"/>
  <c r="F115" i="1"/>
  <c r="F116" i="1" s="1"/>
  <c r="F114" i="1"/>
  <c r="F113" i="1"/>
  <c r="H111" i="1"/>
  <c r="F111" i="1"/>
  <c r="H110" i="1"/>
  <c r="F110" i="1"/>
  <c r="H107" i="1"/>
  <c r="F107" i="1"/>
  <c r="H106" i="1"/>
  <c r="F106" i="1"/>
  <c r="H102" i="1"/>
  <c r="F102" i="1"/>
  <c r="H75" i="1"/>
  <c r="H68" i="1"/>
  <c r="F68" i="1"/>
  <c r="H50" i="1"/>
  <c r="F50" i="1"/>
  <c r="H48" i="1"/>
  <c r="F48" i="1"/>
  <c r="H34" i="1"/>
  <c r="F34" i="1"/>
  <c r="H31" i="1"/>
  <c r="F31" i="1"/>
  <c r="F30" i="1"/>
  <c r="H29" i="1"/>
  <c r="F29" i="1"/>
  <c r="H28" i="1"/>
  <c r="F28" i="1"/>
  <c r="H27" i="1"/>
  <c r="F27" i="1"/>
  <c r="H26" i="1"/>
  <c r="F26" i="1"/>
  <c r="H24" i="1"/>
  <c r="F24" i="1"/>
  <c r="F25" i="1" s="1"/>
  <c r="H22" i="1"/>
  <c r="F22" i="1"/>
  <c r="H21" i="1"/>
  <c r="F21" i="1"/>
  <c r="H20" i="1"/>
  <c r="F20" i="1"/>
  <c r="H18" i="1"/>
  <c r="F18" i="1"/>
  <c r="H17" i="1"/>
  <c r="F17" i="1"/>
  <c r="H15" i="1"/>
  <c r="F15" i="1"/>
  <c r="H14" i="1"/>
  <c r="F14" i="1"/>
  <c r="H13" i="1"/>
  <c r="F13" i="1"/>
  <c r="H9" i="1"/>
  <c r="F9" i="1"/>
  <c r="H8" i="1"/>
  <c r="F8" i="1"/>
  <c r="F138" i="1" l="1"/>
  <c r="E139" i="1" s="1"/>
  <c r="H138" i="1"/>
  <c r="E140" i="1" s="1"/>
  <c r="E141" i="1" l="1"/>
  <c r="E143" i="1" s="1"/>
  <c r="E144" i="1" s="1"/>
  <c r="E146" i="1" s="1"/>
  <c r="D109" i="1"/>
  <c r="D108" i="1"/>
  <c r="D19" i="1"/>
  <c r="L4" i="1"/>
  <c r="L5" i="1" s="1"/>
  <c r="H19" i="1" l="1"/>
  <c r="F19" i="1"/>
  <c r="H108" i="1"/>
  <c r="F108" i="1"/>
  <c r="F109" i="1"/>
  <c r="H109" i="1"/>
  <c r="D10" i="1"/>
  <c r="F10" i="1" l="1"/>
  <c r="H10" i="1"/>
  <c r="H49" i="1" l="1"/>
  <c r="F49" i="1"/>
  <c r="D32" i="1" l="1"/>
  <c r="H32" i="1" l="1"/>
  <c r="F32" i="1"/>
  <c r="D118" i="1" l="1"/>
  <c r="F118" i="1" l="1"/>
  <c r="H118" i="1"/>
  <c r="D33" i="1" l="1"/>
  <c r="F33" i="1" l="1"/>
  <c r="H33" i="1"/>
  <c r="D16" i="1" l="1"/>
  <c r="D12" i="1"/>
  <c r="D11" i="1"/>
  <c r="H12" i="1" l="1"/>
  <c r="F12" i="1"/>
  <c r="H11" i="1"/>
  <c r="F11" i="1"/>
  <c r="H16" i="1"/>
  <c r="F16" i="1"/>
  <c r="D105" i="1"/>
  <c r="D104" i="1"/>
  <c r="D103" i="1"/>
  <c r="F36" i="1" l="1"/>
  <c r="E37" i="1" s="1"/>
  <c r="H36" i="1"/>
  <c r="E38" i="1" s="1"/>
  <c r="H105" i="1"/>
  <c r="F105" i="1"/>
  <c r="F103" i="1"/>
  <c r="H103" i="1"/>
  <c r="H112" i="1"/>
  <c r="F112" i="1"/>
  <c r="H104" i="1"/>
  <c r="F104" i="1"/>
  <c r="D70" i="1"/>
  <c r="E39" i="1" l="1"/>
  <c r="F120" i="1"/>
  <c r="E121" i="1" s="1"/>
  <c r="H120" i="1"/>
  <c r="E122" i="1" s="1"/>
  <c r="E41" i="1"/>
  <c r="E42" i="1" s="1"/>
  <c r="E44" i="1" s="1"/>
  <c r="H70" i="1"/>
  <c r="F70" i="1"/>
  <c r="D84" i="1"/>
  <c r="D83" i="1"/>
  <c r="D82" i="1"/>
  <c r="D81" i="1"/>
  <c r="D80" i="1"/>
  <c r="D79" i="1"/>
  <c r="F79" i="1" s="1"/>
  <c r="D78" i="1"/>
  <c r="F78" i="1" s="1"/>
  <c r="D77" i="1"/>
  <c r="F77" i="1" s="1"/>
  <c r="D76" i="1"/>
  <c r="F76" i="1" s="1"/>
  <c r="D75" i="1"/>
  <c r="F75" i="1" s="1"/>
  <c r="D73" i="1"/>
  <c r="D72" i="1"/>
  <c r="D71" i="1"/>
  <c r="D69" i="1"/>
  <c r="D54" i="1"/>
  <c r="D53" i="1"/>
  <c r="D52" i="1"/>
  <c r="D51" i="1"/>
  <c r="E123" i="1" l="1"/>
  <c r="E125" i="1" s="1"/>
  <c r="E126" i="1" s="1"/>
  <c r="E128" i="1" s="1"/>
  <c r="F52" i="1"/>
  <c r="H52" i="1"/>
  <c r="H71" i="1"/>
  <c r="F71" i="1"/>
  <c r="F80" i="1"/>
  <c r="H80" i="1"/>
  <c r="H53" i="1"/>
  <c r="F53" i="1"/>
  <c r="H72" i="1"/>
  <c r="F72" i="1"/>
  <c r="H81" i="1"/>
  <c r="F81" i="1"/>
  <c r="H51" i="1"/>
  <c r="F51" i="1"/>
  <c r="F69" i="1"/>
  <c r="H69" i="1"/>
  <c r="H83" i="1"/>
  <c r="F83" i="1"/>
  <c r="F84" i="1"/>
  <c r="H84" i="1"/>
  <c r="H54" i="1"/>
  <c r="F54" i="1"/>
  <c r="F73" i="1"/>
  <c r="H73" i="1"/>
  <c r="H82" i="1"/>
  <c r="F82" i="1"/>
  <c r="F56" i="1" l="1"/>
  <c r="E57" i="1" s="1"/>
  <c r="H56" i="1"/>
  <c r="E58" i="1" s="1"/>
  <c r="H86" i="1"/>
  <c r="E88" i="1" s="1"/>
  <c r="E90" i="1" s="1"/>
  <c r="F86" i="1"/>
  <c r="E87" i="1" s="1"/>
  <c r="E89" i="1" s="1"/>
  <c r="E95" i="1" l="1"/>
  <c r="E59" i="1"/>
  <c r="E61" i="1" s="1"/>
  <c r="E62" i="1" s="1"/>
  <c r="E64" i="1" s="1"/>
  <c r="G25" i="2"/>
  <c r="G23" i="2"/>
  <c r="G26" i="2"/>
  <c r="E96" i="1" l="1"/>
  <c r="E98" i="1" s="1"/>
  <c r="G22" i="2"/>
  <c r="F155" i="1" l="1"/>
  <c r="G24" i="2" l="1"/>
  <c r="G27" i="2" s="1"/>
</calcChain>
</file>

<file path=xl/sharedStrings.xml><?xml version="1.0" encoding="utf-8"?>
<sst xmlns="http://schemas.openxmlformats.org/spreadsheetml/2006/main" count="350" uniqueCount="196">
  <si>
    <t>CERTIFICATE:</t>
  </si>
  <si>
    <t>TOTAL ESTIMATE COST</t>
  </si>
  <si>
    <t>PART-D : Providing fluoroscent street light fitting</t>
  </si>
  <si>
    <t>PART-C : Extension of 3 phase 5 wire secondary circuit</t>
  </si>
  <si>
    <t>PART-B2 : Providing DTC(Including Transformer DCW)</t>
  </si>
  <si>
    <t>PART-B1 : Providing DTC(Excluding Transformer)</t>
  </si>
  <si>
    <t>PART-A : Extension of primary line</t>
  </si>
  <si>
    <t>ABSTRACT</t>
  </si>
  <si>
    <t>Total material / Labour cost</t>
  </si>
  <si>
    <t>Miscellaneous and unforseen materials</t>
  </si>
  <si>
    <t>Nos</t>
  </si>
  <si>
    <t>Amount</t>
  </si>
  <si>
    <t xml:space="preserve">Rate </t>
  </si>
  <si>
    <t>Rate</t>
  </si>
  <si>
    <t>Labour</t>
  </si>
  <si>
    <t>Materials</t>
  </si>
  <si>
    <t>Qty</t>
  </si>
  <si>
    <t>Units</t>
  </si>
  <si>
    <t>Details of materials</t>
  </si>
  <si>
    <t>Sl. NO</t>
  </si>
  <si>
    <t>Kms</t>
  </si>
  <si>
    <t>Government Electric Inspectorate Charges @ Rs.1000/- per KM(Route length)</t>
  </si>
  <si>
    <t>Government Electric Inspectorate Charges @ Rs.3500/- per DTC</t>
  </si>
  <si>
    <t>Miscellanius materilas &amp; labour</t>
  </si>
  <si>
    <t>No's</t>
  </si>
  <si>
    <t>Modem</t>
  </si>
  <si>
    <t>Set's/3no's</t>
  </si>
  <si>
    <t>Set's</t>
  </si>
  <si>
    <t>Kg's</t>
  </si>
  <si>
    <t>Concreting materials for guy sets without cement</t>
  </si>
  <si>
    <t>Span</t>
  </si>
  <si>
    <t>PG Clamps for Rabbit conductor</t>
  </si>
  <si>
    <t>Rabbit conductor with 1.5% sag</t>
  </si>
  <si>
    <t>11 KV, 5KN composite / polymeric Pin
Insulator (24mm dia FP rod)</t>
  </si>
  <si>
    <t>Spiral earth electrode</t>
  </si>
  <si>
    <t>Base concreting 1:4:8, 500x650x150 mm</t>
  </si>
  <si>
    <t>each</t>
  </si>
  <si>
    <t>c) Coping 1:2:4 (as per actuals)</t>
  </si>
  <si>
    <t>b) Pole concreting 1:2:4, 1000x1000x2500 mm</t>
  </si>
  <si>
    <t>a) Base concreting 1:4:8, 1000x1000x150mm</t>
  </si>
  <si>
    <t xml:space="preserve">Pre-Stressed Tubular Spun Pole 11M Long </t>
  </si>
  <si>
    <t xml:space="preserve">PART-A : Extension of Primary Line                                                                                   </t>
  </si>
  <si>
    <t>CHAMUNDESWARI ELECTRICITY SUPPLY COMPANY LIMITED</t>
  </si>
  <si>
    <t>REPORT :</t>
  </si>
  <si>
    <t>PART - A : Extension of Primary line</t>
  </si>
  <si>
    <t>PART - B1&amp;B2 : Providing DTCs</t>
  </si>
  <si>
    <t xml:space="preserve">        The load assessment is made on the following assumption </t>
  </si>
  <si>
    <t>PART - D : Providing fluoroscent street light fitting</t>
  </si>
  <si>
    <t>PART-B2 :Providing DTC(Including Transformer DCW)</t>
  </si>
  <si>
    <t xml:space="preserve">LOAD ASSESMENT CALCULATION CHART </t>
  </si>
  <si>
    <t>1)</t>
  </si>
  <si>
    <t xml:space="preserve">        Total=</t>
  </si>
  <si>
    <t>Street Light  =</t>
  </si>
  <si>
    <t xml:space="preserve">           W/S   =</t>
  </si>
  <si>
    <t xml:space="preserve"> Total Load=       </t>
  </si>
  <si>
    <t>RCC DP Structure using 9 Mtrs RCC Pole with WL 145 kg</t>
  </si>
  <si>
    <t>i. Al Lead Wire - 120 Sqmm</t>
  </si>
  <si>
    <t>Mtrs</t>
  </si>
  <si>
    <t>ii. Copper lugs - 120 Sqmm</t>
  </si>
  <si>
    <t>iii. PG Clamps - Rabbit to 120 Sqmm</t>
  </si>
  <si>
    <t>iv. Spacers for DTC Wiring</t>
  </si>
  <si>
    <t>v. Fish Plate with necessary Clamps,bolts &amp; nuts etc complete (Galvanised)</t>
  </si>
  <si>
    <t xml:space="preserve">11kV Solid Core Type HG Fuse Unit </t>
  </si>
  <si>
    <t>11kV, 200Amps, Single Break GOS</t>
  </si>
  <si>
    <t>Earthing materials pipe type for grounding</t>
  </si>
  <si>
    <t>Caution/Danger Board</t>
  </si>
  <si>
    <t>Anti Climbing Device (12mtrs GI Barbed Wire)</t>
  </si>
  <si>
    <t>9 Mtrs Long RCC Pole</t>
  </si>
  <si>
    <t>9 Mtrs Long RCC Pole for stud</t>
  </si>
  <si>
    <t>2-Pin cross arm/ Fish plate for stud pole</t>
  </si>
  <si>
    <t>No.8 Strain Insulator</t>
  </si>
  <si>
    <t>Rabbit Conductor</t>
  </si>
  <si>
    <t>KM's.</t>
  </si>
  <si>
    <t>Conductor Accessories@3%</t>
  </si>
  <si>
    <t>Guy set complete for LT</t>
  </si>
  <si>
    <t>Guy concreting with Boulders, Mud and Sand</t>
  </si>
  <si>
    <t>GI Wire 8 SWG</t>
  </si>
  <si>
    <t>Guy Wire 7/10 SWG</t>
  </si>
  <si>
    <t>PART - B-1 : Providing DTC((Excluding Transformer) Matireals taken as per field condition &amp; Rates taken from CDS-26)</t>
  </si>
  <si>
    <t>9 Mtr RCC DP Transformer Structure   (Using 9 Mtr RCC Poles).</t>
  </si>
  <si>
    <t>11 KV, 5KN Polymeric Pin Insulator (24mm Dia FRP Rod).</t>
  </si>
  <si>
    <t>11KV 45 KN Polymeric Insulator.</t>
  </si>
  <si>
    <t>Guy Set Complete with No.15 strain insulator &amp; Concreting materials.</t>
  </si>
  <si>
    <t>11kV Lightning Arester, Metal Oxide
9kV, 5kA Polymetic Type with ground disconnector</t>
  </si>
  <si>
    <t>LT Metering box with CTs and necessary wiring for housing ETV Meter.</t>
  </si>
  <si>
    <t>LT Electronic Tri-Vector Meter 5A, Class-0.5/1.0 accuracy.</t>
  </si>
  <si>
    <t xml:space="preserve">Sheet Metal/Deep Drawn Street Lighting Metering Box with Automatic Control Swith, </t>
  </si>
  <si>
    <t xml:space="preserve">Automatic External switch ON/OFF for street light </t>
  </si>
  <si>
    <t>PVC Pipe 40MM Dai</t>
  </si>
  <si>
    <t>PVC Insulated wire 25 Sq mm single core multi stranded.</t>
  </si>
  <si>
    <t>Asst. Executive Engineer (Ele).,</t>
  </si>
  <si>
    <t>Assistant Engineer (Ele).,</t>
  </si>
  <si>
    <t>Mysuru.</t>
  </si>
  <si>
    <r>
      <t xml:space="preserve">        Hence this estimate may kindly sanctioned under </t>
    </r>
    <r>
      <rPr>
        <b/>
        <u/>
        <sz val="16"/>
        <rFont val="Garamond"/>
        <family val="1"/>
      </rPr>
      <t>Self Execution basis.</t>
    </r>
  </si>
  <si>
    <t>Set of 3 Nos</t>
  </si>
  <si>
    <t>LT Distribution Box for 100kVA with MCCB</t>
  </si>
  <si>
    <t>LT Wiring (From DTC to LT Line via Metering Box &amp; LT Protection Kit) SINGLE CIRCUIT</t>
  </si>
  <si>
    <t>11KV 45 KN Polymeric Insulator</t>
  </si>
  <si>
    <t>Guy set complete for HT</t>
  </si>
  <si>
    <t>PART - D : Providing LED street light  fitting</t>
  </si>
  <si>
    <t>PART - C : Extension of 3 phase 5 wire secondary circuit with in the Layout.</t>
  </si>
  <si>
    <t>PART-D : Providing LED street light fitting</t>
  </si>
  <si>
    <t>"UNDER SELF- EXECUTION BASIS"</t>
  </si>
  <si>
    <t>PART - C : Extension of 3Phase 5wire LT line.</t>
  </si>
  <si>
    <t xml:space="preserve">        Necessary street light provisions is made in this estimate by using Sheet Metal/Deep Drawn Street Lighting Metering Box with Automatic Control Swith.</t>
  </si>
  <si>
    <t>5HPX746W=3.73KW</t>
  </si>
  <si>
    <t>9 Mtrs Long RCC Pole for Strut</t>
  </si>
  <si>
    <t xml:space="preserve">9 Mtrs Long RCC Pole </t>
  </si>
  <si>
    <t>conductor accessories @ 3%</t>
  </si>
  <si>
    <t>Fish Plate with necessary Clamps, bolts &amp; nuts etc complete.</t>
  </si>
  <si>
    <t>Concreting materials for guy sets without cement.</t>
  </si>
  <si>
    <t>No's.</t>
  </si>
  <si>
    <t>Set's.</t>
  </si>
  <si>
    <t>Kg's.</t>
  </si>
  <si>
    <t>Site No</t>
  </si>
  <si>
    <t>Measurement in mt</t>
  </si>
  <si>
    <t>Area in sq mt</t>
  </si>
  <si>
    <t>Area in sq ft</t>
  </si>
  <si>
    <t>Kws reqd /Applied</t>
  </si>
  <si>
    <t>CA</t>
  </si>
  <si>
    <t>Water supply</t>
  </si>
  <si>
    <t>5 H.P</t>
  </si>
  <si>
    <t>Street light</t>
  </si>
  <si>
    <t xml:space="preserve"> </t>
  </si>
  <si>
    <t>Coil</t>
  </si>
  <si>
    <t>Transparent Alkathine tube 19mm dia, 2mm thick in coils of 30 mtrs</t>
  </si>
  <si>
    <t xml:space="preserve">Estimate No : SOK-                                                                 Date: </t>
  </si>
  <si>
    <t>Government Electric Inspectorate Charges @ Rs.500/- per KM(Route length)</t>
  </si>
  <si>
    <t>CESC,  O&amp;M, CPM Sub-Divison,</t>
  </si>
  <si>
    <t>CESC, O&amp;M-Kadakola Section,</t>
  </si>
  <si>
    <t>H</t>
  </si>
  <si>
    <t>V</t>
  </si>
  <si>
    <t>Set</t>
  </si>
  <si>
    <t>Single H Frame without Transformer Seating and Seating angle support X arm for 11 mtr Spun Pole-GI</t>
  </si>
  <si>
    <t>4 Pin Cross Arm with clamps, bolts, nuts and washers for guarding</t>
  </si>
  <si>
    <t>6.10*9.14</t>
  </si>
  <si>
    <t>PART - B-2 : Erection of 3 Phase, 11kV/433 V, 100kVA BEE – 5 Star Rated Distribution Transformer Centre (Including Transformer as per CDS-26) Under DCW</t>
  </si>
  <si>
    <t>11kV/433V, 100kVA, 3 Phase 50 Cys Distribution Transformer BEE - 5 Star Rated with Oil</t>
  </si>
  <si>
    <t>9*12</t>
  </si>
  <si>
    <t>3)</t>
  </si>
  <si>
    <r>
      <t xml:space="preserve">          Cerrtifying that I have personaly visited the spot and did the estimate in most economical and safeway to execute the work by using current </t>
    </r>
    <r>
      <rPr>
        <b/>
        <sz val="13"/>
        <rFont val="Bookman Old Style"/>
        <family val="1"/>
      </rPr>
      <t>SR Rate of 2023-24.</t>
    </r>
  </si>
  <si>
    <t>MATERIAL COST (Execlusive of 18% GST)</t>
  </si>
  <si>
    <t>LABOUR COST (Execlusive of 18% GST)</t>
  </si>
  <si>
    <t>Material Cost (Execlusive of 18% GST) Material Supplied by Agency</t>
  </si>
  <si>
    <t>Material Cost (Execlusive of 18% GST) Material Supplied by ESCOMs</t>
  </si>
  <si>
    <t>Labour Cost (Execlusive of 18% GST)    Carried out by ESCOMs employees</t>
  </si>
  <si>
    <t>Labour Cost (Execlusive of 18% GST)     Carried out by agency</t>
  </si>
  <si>
    <t>Complete LED (25Watts) fitting with clamp, bend, bracket etc. (As per KPWD Ele SR 2-23-24)</t>
  </si>
  <si>
    <t>11 kV, Horizontal Cross Arm with HT Single Top supports, clamps, bolts, nuts &amp; washers - GI for RCC Pole - 9 Mtr Long, 145 Kg WL</t>
  </si>
  <si>
    <t>Special cross arm with cross arm for EG Stirrups,braces, clamps, bolts nuts and washers complete. GI</t>
  </si>
  <si>
    <t>LT 4 Pin Cross Arm with clamps, bolts, nuts &amp; washers with brace - GI</t>
  </si>
  <si>
    <t>LT 2 Pin Aross Arm with clamps, bolts, nuts &amp; washers with braces - GI</t>
  </si>
  <si>
    <t>Area Specific Loading on Basic Rates (Sl No. 3) wherever applicable</t>
  </si>
  <si>
    <t>1a</t>
  </si>
  <si>
    <t>2a</t>
  </si>
  <si>
    <t>21% of overhead Charges &amp; Contractor's profit deloaded on Material Cost.</t>
  </si>
  <si>
    <t>21% of overhead Charges &amp; Contractor's profit deloaded on Labour Charges.</t>
  </si>
  <si>
    <t>1b</t>
  </si>
  <si>
    <t>2b</t>
  </si>
  <si>
    <t>Upto 1200 sq ft 3 KWs</t>
  </si>
  <si>
    <t xml:space="preserve">    Above 1200 and Up to 2400 sq ft 4 KWs</t>
  </si>
  <si>
    <t xml:space="preserve">    Above 2400 and Up to 4000 sq ft 6 KWs</t>
  </si>
  <si>
    <t>Above 4000 sq ft 6 Kw + 1 KW for addl 700 sq ft</t>
  </si>
  <si>
    <t>Estimate for providing Electrical infrastructure for the newly developed residential layout in fovour of Smt.Lakshmishivakumar Sy No-43/1 at Gejjagalli Village limits (Mandakalli Survey Number)  Kasaba Hobli, Mysuru(Tq), pertains to O&amp;M Kadakola Section, Chamundipuram Sub-division.</t>
  </si>
  <si>
    <t>Load calculation sheet for the proposed residential layout developed by  Smt.Lakshmishivakumar Sy No-43/1 at Gejjagalli Village limits (Mandakalli Survey Number)  Kasaba Hobli, Mysuru(Tq), pertains to O&amp;M Kadakola Section, Chamundipuram Sub-division.</t>
  </si>
  <si>
    <t>Total Kw as per the latest amendment of KERC is 113.73Kws and after taking into consideration of the diversity factor and conversion to Kva the load will be 89KVA</t>
  </si>
  <si>
    <t>1.1 kV Polymeric Pin Insulator</t>
  </si>
  <si>
    <t>Guarding between HT&amp;LT line/Road guarding (including Xarm ,clamp &amp; B&amp;N)</t>
  </si>
  <si>
    <t>Cost of Estimate (Sum of Sl No. 3 to 5)</t>
  </si>
  <si>
    <t>Basic Rate (Sum of Sl No. 1 &amp; 2)</t>
  </si>
  <si>
    <t>Total Cost of Estimate (Sum of Sl No. 6 &amp; 7)</t>
  </si>
  <si>
    <t>Basic Rate (Sum of Sl No. 1a, 1b, 2a &amp; 2b)</t>
  </si>
  <si>
    <t xml:space="preserve">Applicable 18% GST on Sum of Sl No. 3 &amp; 4 </t>
  </si>
  <si>
    <t>Applicable 18% GST on Sum of Sl No. 3 &amp; 4</t>
  </si>
  <si>
    <t>Cost of Estimate (Sum of Sl No. 3 to 5)
(Amount Put To Tender)</t>
  </si>
  <si>
    <t xml:space="preserve">Government Electric Inspectorate Charges </t>
  </si>
  <si>
    <r>
      <t xml:space="preserve">        The Estimate amounting </t>
    </r>
    <r>
      <rPr>
        <b/>
        <sz val="16"/>
        <rFont val="Garamond"/>
        <family val="1"/>
      </rPr>
      <t>Rs.7,30,706.00</t>
    </r>
    <r>
      <rPr>
        <sz val="16"/>
        <rFont val="Garamond"/>
        <family val="1"/>
      </rPr>
      <t xml:space="preserve"> is prepared for providing Electrical infrastructure for the newly developed residential layout in fovour of Smt.Lakshmishivakumar Sy No-43/1 at Gejjagalli Village limits (Mandakalli Survey Number)  Kasaba Hobli, Mysuru(Tq), pertains to O&amp;M Kadakola Section, Chamundipuram Sub-division.</t>
    </r>
  </si>
  <si>
    <t>The proposed 1Nos of 100 KVA transformers, comes on existing 11kV Gejjagalli NJY feeder fed from 66/11kV Koppaluru-Mandakalli MUSS.</t>
  </si>
  <si>
    <t xml:space="preserve">        There are 25+1 no of CA sites of different measurement and the total assessed load is 113.73Kw's/89KVA, including water supply and street lights.</t>
  </si>
  <si>
    <t>2)</t>
  </si>
  <si>
    <t>Clause 3.2.1[d] and this Plan is sanctioned by Mysore Urban Development Authority Mysuru.</t>
  </si>
  <si>
    <t>4KWX24=</t>
  </si>
  <si>
    <t>6KWX1  =</t>
  </si>
  <si>
    <t>CA site 12.61*28.13 X1 =</t>
  </si>
  <si>
    <t>1KW</t>
  </si>
  <si>
    <t>109KW</t>
  </si>
  <si>
    <t>113.73KW</t>
  </si>
  <si>
    <t>113.73KW/1.5(Load/DF)=75.82KW</t>
  </si>
  <si>
    <t>75.82KW/0.85=89.20KVA=89KVA</t>
  </si>
  <si>
    <t>for sites having 30X40 sq.ft, 30XOdd sq.ft, load calculation sheet enclosed Total 109KW's.</t>
  </si>
  <si>
    <t xml:space="preserve">For street light and water supply say,                                         = 1KW +5HP                                               </t>
  </si>
  <si>
    <t>Total assessed load = 110KW+5HP</t>
  </si>
  <si>
    <t>Hence, cosidering 90% load on  transformer, so 1No's of 100KVA distribution transformer is proposed on double pole transformer structure at  location viz., as shown in the sketch.</t>
  </si>
  <si>
    <t xml:space="preserve">        For all the secondary circuits it is also proposed to extend LT 3Phase 5wire line by using 2 no's of 9Mtrs long RCC poles, Rabbit ACSR conductor with all the associated materials.</t>
  </si>
  <si>
    <t xml:space="preserve">       For this, it is proposed to tap the 11kV Gejjagalli NJY feeder, by providing 1 no of 9Mtrs long RCC pole as intermediate at point "A", which is running near to this proposed layout area. Further it is proposed to extend the 11kV HT line to a distanc of 12Mtrs from point "A" to "B", then it is proposed to provide 1no of 11Mtrs long Spun pole with GOS for isolation purpose at the enterance of the layout at Point "B",. Further it is proposed to extend 11kV overhead line with in layout to a distance of 113Mtrs. from point "B" to TC1by using 9Mtrs long RCC poles &amp; Rabbit ACSR conductor with all the associated materials.</t>
  </si>
  <si>
    <t xml:space="preserve">Total 1X100KVA tr. Is proposed as per KERC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</si>
</sst>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x14ac:knownFonts="1">
    <font>
      <sz val="10"/>
      <name val="Arial"/>
    </font>
    <font>
      <sz val="12"/>
      <name val="Arial"/>
      <family val="2"/>
    </font>
    <font>
      <sz val="10"/>
      <name val="Arial"/>
      <family val="2"/>
    </font>
    <font>
      <sz val="12"/>
      <name val="Bookman Old Style"/>
      <family val="1"/>
    </font>
    <font>
      <b/>
      <sz val="12"/>
      <name val="Bookman Old Style"/>
      <family val="1"/>
    </font>
    <font>
      <b/>
      <sz val="12"/>
      <name val="Arial"/>
      <family val="2"/>
    </font>
    <font>
      <b/>
      <u/>
      <sz val="12"/>
      <name val="Bookman Old Style"/>
      <family val="1"/>
    </font>
    <font>
      <sz val="8"/>
      <name val="Arial"/>
      <family val="2"/>
    </font>
    <font>
      <b/>
      <sz val="14"/>
      <name val="Bookman Old Style"/>
      <family val="1"/>
    </font>
    <font>
      <sz val="14"/>
      <name val="Arial"/>
      <family val="2"/>
    </font>
    <font>
      <b/>
      <u/>
      <sz val="14"/>
      <name val="Arial"/>
      <family val="2"/>
    </font>
    <font>
      <b/>
      <sz val="14"/>
      <name val="Arial"/>
      <family val="2"/>
    </font>
    <font>
      <b/>
      <sz val="18"/>
      <name val="Arial"/>
      <family val="2"/>
    </font>
    <font>
      <b/>
      <sz val="10"/>
      <name val="Arial"/>
      <family val="2"/>
    </font>
    <font>
      <sz val="12"/>
      <color theme="1"/>
      <name val="Bookman Old Style"/>
      <family val="1"/>
    </font>
    <font>
      <sz val="12"/>
      <color indexed="8"/>
      <name val="Bookman Old Style"/>
      <family val="1"/>
    </font>
    <font>
      <sz val="11"/>
      <color indexed="8"/>
      <name val="Calibri"/>
      <family val="2"/>
    </font>
    <font>
      <sz val="16"/>
      <name val="Garamond"/>
      <family val="1"/>
    </font>
    <font>
      <sz val="13"/>
      <name val="Bookman Old Style"/>
      <family val="1"/>
    </font>
    <font>
      <b/>
      <sz val="13"/>
      <name val="Bookman Old Style"/>
      <family val="1"/>
    </font>
    <font>
      <b/>
      <sz val="14"/>
      <name val="Garamond"/>
      <family val="1"/>
    </font>
    <font>
      <sz val="10"/>
      <name val="Bookman Old Style"/>
      <family val="1"/>
    </font>
    <font>
      <b/>
      <u/>
      <sz val="16"/>
      <name val="Garamond"/>
      <family val="1"/>
    </font>
    <font>
      <b/>
      <sz val="16"/>
      <name val="Garamond"/>
      <family val="1"/>
    </font>
    <font>
      <b/>
      <sz val="16"/>
      <name val="Bookman Old Style"/>
      <family val="1"/>
    </font>
    <font>
      <b/>
      <sz val="12"/>
      <color theme="1"/>
      <name val="Bookman Old Style"/>
      <family val="1"/>
    </font>
    <font>
      <b/>
      <sz val="14"/>
      <color theme="1"/>
      <name val="Bookman Old Style"/>
      <family val="1"/>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ashed">
        <color indexed="64"/>
      </left>
      <right style="medium">
        <color indexed="64"/>
      </right>
      <top style="medium">
        <color indexed="64"/>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ed">
        <color indexed="64"/>
      </right>
      <top style="dashed">
        <color indexed="64"/>
      </top>
      <bottom style="dashed">
        <color indexed="64"/>
      </bottom>
      <diagonal/>
    </border>
  </borders>
  <cellStyleXfs count="3">
    <xf numFmtId="0" fontId="0" fillId="0" borderId="0"/>
    <xf numFmtId="0" fontId="2" fillId="0" borderId="0"/>
    <xf numFmtId="0" fontId="16" fillId="0" borderId="0"/>
  </cellStyleXfs>
  <cellXfs count="17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wrapText="1"/>
    </xf>
    <xf numFmtId="0" fontId="3" fillId="0" borderId="0" xfId="0" applyFont="1" applyFill="1" applyBorder="1" applyAlignment="1">
      <alignment horizontal="center" vertical="center" wrapText="1"/>
    </xf>
    <xf numFmtId="0" fontId="3" fillId="0" borderId="0" xfId="0" applyFont="1"/>
    <xf numFmtId="2" fontId="1" fillId="0" borderId="0" xfId="0" applyNumberFormat="1" applyFont="1"/>
    <xf numFmtId="2" fontId="1" fillId="0" borderId="0" xfId="0" applyNumberFormat="1" applyFont="1" applyAlignment="1">
      <alignment vertical="center" wrapText="1"/>
    </xf>
    <xf numFmtId="0" fontId="5" fillId="0" borderId="0" xfId="0" applyFont="1"/>
    <xf numFmtId="0" fontId="0" fillId="0" borderId="0" xfId="0" applyAlignment="1">
      <alignment vertical="center" wrapText="1"/>
    </xf>
    <xf numFmtId="0" fontId="0" fillId="0" borderId="0" xfId="0" applyAlignment="1">
      <alignment horizontal="center" vertical="center" wrapText="1"/>
    </xf>
    <xf numFmtId="2" fontId="0" fillId="0" borderId="0" xfId="0" applyNumberFormat="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0" fillId="0" borderId="0" xfId="0" applyBorder="1" applyAlignment="1">
      <alignment vertical="center" wrapText="1"/>
    </xf>
    <xf numFmtId="0" fontId="9" fillId="0" borderId="0" xfId="0" applyFont="1"/>
    <xf numFmtId="0" fontId="12" fillId="0" borderId="0" xfId="0" applyFont="1" applyAlignment="1"/>
    <xf numFmtId="0" fontId="9" fillId="0" borderId="0" xfId="0" applyFont="1" applyAlignment="1">
      <alignment horizontal="left"/>
    </xf>
    <xf numFmtId="0" fontId="11" fillId="0" borderId="0" xfId="0" applyFont="1"/>
    <xf numFmtId="0" fontId="10" fillId="0" borderId="0" xfId="0" applyFont="1"/>
    <xf numFmtId="0" fontId="13" fillId="0" borderId="0" xfId="0" applyFont="1"/>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2" fontId="15" fillId="0" borderId="3" xfId="0" applyNumberFormat="1" applyFont="1" applyBorder="1" applyAlignment="1">
      <alignment horizontal="center" vertical="center" wrapText="1"/>
    </xf>
    <xf numFmtId="2" fontId="3" fillId="0" borderId="3" xfId="0" applyNumberFormat="1" applyFont="1" applyBorder="1" applyAlignment="1">
      <alignment horizontal="center" vertical="center"/>
    </xf>
    <xf numFmtId="0" fontId="15" fillId="0" borderId="2" xfId="0" applyFont="1" applyBorder="1" applyAlignment="1">
      <alignment horizontal="left" vertical="center" wrapText="1"/>
    </xf>
    <xf numFmtId="0" fontId="15" fillId="0" borderId="2" xfId="2" applyFont="1" applyBorder="1" applyAlignment="1">
      <alignment horizontal="center" vertical="center" wrapText="1"/>
    </xf>
    <xf numFmtId="1" fontId="15" fillId="0" borderId="2" xfId="0" applyNumberFormat="1" applyFont="1" applyBorder="1" applyAlignment="1">
      <alignment horizontal="center" vertical="center" wrapText="1"/>
    </xf>
    <xf numFmtId="2" fontId="15" fillId="0" borderId="2" xfId="2" applyNumberFormat="1" applyFont="1" applyFill="1" applyBorder="1" applyAlignment="1">
      <alignment horizontal="center" vertical="center" wrapText="1"/>
    </xf>
    <xf numFmtId="2" fontId="15" fillId="0" borderId="2" xfId="2" applyNumberFormat="1" applyFont="1" applyBorder="1" applyAlignment="1">
      <alignment horizontal="center" vertical="center" wrapText="1"/>
    </xf>
    <xf numFmtId="0" fontId="14" fillId="0" borderId="2" xfId="0" applyFont="1" applyBorder="1" applyAlignment="1">
      <alignment horizontal="center" vertical="center"/>
    </xf>
    <xf numFmtId="0" fontId="3" fillId="0" borderId="2" xfId="2" applyFont="1" applyBorder="1" applyAlignment="1">
      <alignment horizontal="left" vertical="center" wrapText="1"/>
    </xf>
    <xf numFmtId="2" fontId="15" fillId="0" borderId="3" xfId="2" applyNumberFormat="1" applyFont="1" applyBorder="1" applyAlignment="1">
      <alignment horizontal="center" vertical="center" wrapText="1"/>
    </xf>
    <xf numFmtId="0" fontId="15" fillId="0" borderId="2" xfId="0" applyFont="1" applyBorder="1" applyAlignment="1">
      <alignment horizontal="center" vertical="center" wrapText="1"/>
    </xf>
    <xf numFmtId="2" fontId="15" fillId="0" borderId="2" xfId="0" applyNumberFormat="1"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4" fillId="0" borderId="2" xfId="0" applyFont="1" applyBorder="1" applyAlignment="1">
      <alignment vertical="center" wrapText="1"/>
    </xf>
    <xf numFmtId="0" fontId="1"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21" fillId="0" borderId="0" xfId="0" applyFont="1"/>
    <xf numFmtId="0" fontId="17" fillId="0" borderId="0" xfId="0" applyFont="1" applyAlignment="1">
      <alignment vertical="center" wrapText="1"/>
    </xf>
    <xf numFmtId="0" fontId="17" fillId="0" borderId="0" xfId="0" applyFont="1"/>
    <xf numFmtId="0" fontId="20" fillId="0" borderId="0" xfId="0" applyFont="1" applyBorder="1" applyAlignment="1">
      <alignment horizontal="center" vertical="center"/>
    </xf>
    <xf numFmtId="0" fontId="3" fillId="0" borderId="0" xfId="0" applyFont="1" applyBorder="1" applyAlignment="1">
      <alignment horizontal="center"/>
    </xf>
    <xf numFmtId="2" fontId="4" fillId="0" borderId="0" xfId="0" applyNumberFormat="1" applyFont="1" applyBorder="1" applyAlignment="1">
      <alignment horizontal="center" vertical="center" wrapText="1"/>
    </xf>
    <xf numFmtId="2" fontId="3" fillId="0" borderId="18" xfId="0" applyNumberFormat="1" applyFont="1" applyBorder="1" applyAlignment="1">
      <alignment vertical="center" wrapText="1"/>
    </xf>
    <xf numFmtId="2" fontId="4" fillId="0" borderId="21" xfId="0" applyNumberFormat="1" applyFont="1" applyBorder="1" applyAlignment="1">
      <alignment vertical="center" wrapText="1"/>
    </xf>
    <xf numFmtId="2" fontId="3" fillId="0" borderId="2" xfId="0" applyNumberFormat="1" applyFont="1" applyBorder="1" applyAlignment="1">
      <alignment horizontal="center" vertical="center"/>
    </xf>
    <xf numFmtId="0" fontId="14" fillId="0" borderId="0" xfId="0" applyFont="1" applyFill="1"/>
    <xf numFmtId="0" fontId="14" fillId="0" borderId="0" xfId="0" applyFont="1" applyFill="1" applyAlignment="1">
      <alignment vertical="center"/>
    </xf>
    <xf numFmtId="2" fontId="14" fillId="2" borderId="1" xfId="0" applyNumberFormat="1" applyFont="1" applyFill="1" applyBorder="1" applyAlignment="1">
      <alignment vertical="center"/>
    </xf>
    <xf numFmtId="0" fontId="14" fillId="2" borderId="18" xfId="0" applyFont="1" applyFill="1" applyBorder="1" applyAlignment="1">
      <alignment horizontal="center" vertical="center"/>
    </xf>
    <xf numFmtId="2" fontId="14" fillId="0" borderId="0" xfId="0" applyNumberFormat="1" applyFont="1" applyFill="1" applyAlignment="1">
      <alignment vertical="center"/>
    </xf>
    <xf numFmtId="0" fontId="14" fillId="2" borderId="1" xfId="0" applyFont="1" applyFill="1" applyBorder="1" applyAlignment="1">
      <alignment vertical="center"/>
    </xf>
    <xf numFmtId="0" fontId="14" fillId="0" borderId="17"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2" fontId="14" fillId="0" borderId="1" xfId="0" applyNumberFormat="1" applyFont="1" applyFill="1" applyBorder="1" applyAlignment="1">
      <alignment vertical="center"/>
    </xf>
    <xf numFmtId="0" fontId="14" fillId="0" borderId="18" xfId="0" applyFont="1" applyFill="1" applyBorder="1" applyAlignment="1">
      <alignment horizontal="center" vertical="center"/>
    </xf>
    <xf numFmtId="0" fontId="25" fillId="0" borderId="21" xfId="0" applyFont="1" applyFill="1" applyBorder="1" applyAlignment="1">
      <alignment horizontal="center" vertical="center"/>
    </xf>
    <xf numFmtId="0" fontId="14"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14" fillId="0" borderId="0" xfId="0" applyFont="1" applyFill="1" applyBorder="1"/>
    <xf numFmtId="1" fontId="14" fillId="0" borderId="0" xfId="0" applyNumberFormat="1" applyFont="1" applyFill="1" applyBorder="1"/>
    <xf numFmtId="0" fontId="25" fillId="0" borderId="0" xfId="0" applyFont="1" applyFill="1" applyBorder="1" applyAlignment="1">
      <alignment horizontal="center"/>
    </xf>
    <xf numFmtId="0" fontId="14" fillId="0" borderId="0" xfId="0" applyFont="1" applyFill="1" applyAlignment="1">
      <alignment horizontal="center"/>
    </xf>
    <xf numFmtId="0" fontId="3" fillId="0" borderId="2" xfId="0" applyFont="1" applyBorder="1" applyAlignment="1">
      <alignment horizontal="justify" vertical="center" wrapText="1"/>
    </xf>
    <xf numFmtId="164" fontId="3" fillId="0" borderId="2" xfId="0" applyNumberFormat="1" applyFont="1" applyBorder="1" applyAlignment="1">
      <alignment horizontal="center" vertical="center" wrapText="1"/>
    </xf>
    <xf numFmtId="0" fontId="17" fillId="0" borderId="24" xfId="0" applyFont="1" applyBorder="1"/>
    <xf numFmtId="2" fontId="17" fillId="0" borderId="26" xfId="0" applyNumberFormat="1" applyFont="1" applyBorder="1" applyAlignment="1">
      <alignment vertical="center" wrapText="1"/>
    </xf>
    <xf numFmtId="2" fontId="23" fillId="0" borderId="29" xfId="0" applyNumberFormat="1" applyFont="1" applyBorder="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vertical="center" wrapText="1"/>
    </xf>
    <xf numFmtId="0" fontId="14" fillId="0" borderId="33" xfId="0" applyFont="1" applyFill="1" applyBorder="1" applyAlignment="1">
      <alignment horizontal="center" vertical="center" wrapText="1"/>
    </xf>
    <xf numFmtId="2" fontId="14" fillId="0" borderId="23" xfId="0" applyNumberFormat="1" applyFont="1" applyFill="1" applyBorder="1" applyAlignment="1">
      <alignment horizontal="center" vertical="center" wrapText="1"/>
    </xf>
    <xf numFmtId="0" fontId="14" fillId="0" borderId="34" xfId="0"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vertical="center"/>
    </xf>
    <xf numFmtId="2" fontId="3" fillId="0" borderId="39"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9" fontId="3" fillId="0" borderId="2"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14" fillId="0" borderId="0" xfId="0" applyFont="1" applyFill="1" applyAlignment="1">
      <alignment horizontal="center" vertical="center"/>
    </xf>
    <xf numFmtId="0" fontId="14" fillId="0" borderId="23"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4" fillId="0" borderId="2" xfId="0"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4" fillId="0" borderId="2"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1" fillId="0" borderId="0" xfId="0" applyFont="1" applyAlignment="1">
      <alignment horizontal="left"/>
    </xf>
    <xf numFmtId="0" fontId="14" fillId="0" borderId="17" xfId="0" applyFont="1" applyFill="1" applyBorder="1" applyAlignment="1">
      <alignment horizontal="center" vertical="center" wrapText="1"/>
    </xf>
    <xf numFmtId="2" fontId="14" fillId="2" borderId="1" xfId="0" applyNumberFormat="1" applyFont="1" applyFill="1" applyBorder="1" applyAlignment="1">
      <alignment horizontal="center" vertical="center"/>
    </xf>
    <xf numFmtId="0" fontId="4" fillId="0" borderId="2" xfId="0" applyFont="1" applyBorder="1" applyAlignment="1">
      <alignment vertical="center"/>
    </xf>
    <xf numFmtId="2" fontId="4" fillId="0" borderId="2"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xf>
    <xf numFmtId="0" fontId="8" fillId="0" borderId="0" xfId="0" applyFont="1" applyBorder="1" applyAlignment="1">
      <alignment horizontal="center"/>
    </xf>
    <xf numFmtId="0" fontId="4" fillId="0" borderId="0" xfId="0" applyFont="1" applyAlignment="1">
      <alignment horizontal="left" vertical="center" wrapText="1"/>
    </xf>
    <xf numFmtId="0" fontId="18" fillId="0" borderId="0"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2" fontId="4" fillId="0" borderId="8"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0" fontId="24" fillId="0" borderId="0" xfId="0" applyFont="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0"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3" fillId="0" borderId="25" xfId="0" applyFont="1" applyBorder="1" applyAlignment="1">
      <alignment horizontal="left" vertical="center" wrapText="1"/>
    </xf>
    <xf numFmtId="0" fontId="23" fillId="0" borderId="1"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justify"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17" fillId="0" borderId="0" xfId="0" applyFont="1" applyAlignment="1">
      <alignment horizontal="center" vertical="center" wrapText="1"/>
    </xf>
    <xf numFmtId="0" fontId="22" fillId="0" borderId="0" xfId="0" applyFont="1" applyAlignment="1">
      <alignment horizontal="left" vertical="center" wrapText="1"/>
    </xf>
    <xf numFmtId="0" fontId="17" fillId="0" borderId="0" xfId="0" applyFont="1" applyAlignment="1">
      <alignment horizontal="justify" vertical="justify" wrapText="1"/>
    </xf>
    <xf numFmtId="0" fontId="10" fillId="0" borderId="0" xfId="0" applyFont="1" applyAlignment="1">
      <alignment horizontal="center" vertical="center" wrapText="1"/>
    </xf>
    <xf numFmtId="0" fontId="11" fillId="0" borderId="0" xfId="0" applyFont="1" applyAlignment="1">
      <alignment horizontal="left"/>
    </xf>
    <xf numFmtId="0" fontId="10" fillId="0" borderId="0" xfId="0" applyFont="1" applyAlignment="1">
      <alignment horizontal="center" vertical="center"/>
    </xf>
    <xf numFmtId="0" fontId="14" fillId="0" borderId="0" xfId="0" applyFont="1" applyFill="1" applyAlignment="1">
      <alignment horizontal="center" vertical="center"/>
    </xf>
    <xf numFmtId="0" fontId="26" fillId="0" borderId="30" xfId="0" applyFont="1" applyFill="1" applyBorder="1" applyAlignment="1">
      <alignment horizontal="justify" vertical="center" wrapText="1"/>
    </xf>
    <xf numFmtId="0" fontId="26" fillId="0" borderId="31" xfId="0" applyFont="1" applyFill="1" applyBorder="1" applyAlignment="1">
      <alignment horizontal="justify" vertical="center" wrapText="1"/>
    </xf>
    <xf numFmtId="0" fontId="26" fillId="0" borderId="32" xfId="0" applyFont="1" applyFill="1" applyBorder="1" applyAlignment="1">
      <alignment horizontal="justify" vertical="center" wrapText="1"/>
    </xf>
    <xf numFmtId="0" fontId="14" fillId="0" borderId="23"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cellXfs>
  <cellStyles count="3">
    <cellStyle name="Normal" xfId="0" builtinId="0"/>
    <cellStyle name="Normal 2" xfId="1"/>
    <cellStyle name="Normal_aryahalli uaip"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371475</xdr:colOff>
      <xdr:row>0</xdr:row>
      <xdr:rowOff>47625</xdr:rowOff>
    </xdr:from>
    <xdr:to>
      <xdr:col>1</xdr:col>
      <xdr:colOff>1123950</xdr:colOff>
      <xdr:row>1</xdr:row>
      <xdr:rowOff>266700</xdr:rowOff>
    </xdr:to>
    <xdr:pic>
      <xdr:nvPicPr>
        <xdr:cNvPr id="3" name="Picture 5" descr="CES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369"/>
        <a:stretch>
          <a:fillRect/>
        </a:stretch>
      </xdr:blipFill>
      <xdr:spPr bwMode="auto">
        <a:xfrm>
          <a:off x="800100" y="47625"/>
          <a:ext cx="7524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63"/>
  <sheetViews>
    <sheetView tabSelected="1" zoomScaleNormal="100" workbookViewId="0">
      <selection activeCell="J3" sqref="J3"/>
    </sheetView>
  </sheetViews>
  <sheetFormatPr defaultRowHeight="15" x14ac:dyDescent="0.2"/>
  <cols>
    <col min="1" max="1" width="6.42578125" style="2" customWidth="1"/>
    <col min="2" max="2" width="52.7109375" style="1" customWidth="1"/>
    <col min="3" max="3" width="14.42578125" style="1" customWidth="1"/>
    <col min="4" max="4" width="9.140625" style="1"/>
    <col min="5" max="5" width="15.28515625" style="1" customWidth="1"/>
    <col min="6" max="6" width="17.140625" style="1" customWidth="1"/>
    <col min="7" max="7" width="14.140625" style="1" customWidth="1"/>
    <col min="8" max="8" width="14.7109375" style="1" customWidth="1"/>
    <col min="9" max="9" width="9.140625" style="1"/>
    <col min="10" max="11" width="9.5703125" style="1" bestFit="1" customWidth="1"/>
    <col min="12" max="12" width="11.5703125" style="1" bestFit="1" customWidth="1"/>
    <col min="13" max="16384" width="9.140625" style="1"/>
  </cols>
  <sheetData>
    <row r="1" spans="1:25" s="9" customFormat="1" ht="29.25" customHeight="1" thickBot="1" x14ac:dyDescent="0.25">
      <c r="A1" s="137" t="s">
        <v>42</v>
      </c>
      <c r="B1" s="137"/>
      <c r="C1" s="137"/>
      <c r="D1" s="137"/>
      <c r="E1" s="137"/>
      <c r="F1" s="137"/>
      <c r="G1" s="137"/>
      <c r="H1" s="137"/>
    </row>
    <row r="2" spans="1:25" s="9" customFormat="1" ht="27" customHeight="1" thickTop="1" thickBot="1" x14ac:dyDescent="0.25">
      <c r="A2" s="138" t="s">
        <v>126</v>
      </c>
      <c r="B2" s="139"/>
      <c r="C2" s="139"/>
      <c r="D2" s="139"/>
      <c r="E2" s="139"/>
      <c r="F2" s="139"/>
      <c r="G2" s="139"/>
      <c r="H2" s="140"/>
    </row>
    <row r="3" spans="1:25" s="14" customFormat="1" ht="68.25" customHeight="1" thickTop="1" thickBot="1" x14ac:dyDescent="0.25">
      <c r="A3" s="138" t="s">
        <v>163</v>
      </c>
      <c r="B3" s="139"/>
      <c r="C3" s="139"/>
      <c r="D3" s="139"/>
      <c r="E3" s="139"/>
      <c r="F3" s="139"/>
      <c r="G3" s="139"/>
      <c r="H3" s="140"/>
      <c r="I3" s="9"/>
      <c r="J3" s="9"/>
      <c r="K3" s="9"/>
      <c r="L3" s="9">
        <v>440</v>
      </c>
      <c r="M3" s="9"/>
      <c r="N3" s="9"/>
      <c r="O3" s="9"/>
    </row>
    <row r="4" spans="1:25" s="9" customFormat="1" ht="32.25" customHeight="1" thickTop="1" thickBot="1" x14ac:dyDescent="0.25">
      <c r="A4" s="138" t="s">
        <v>102</v>
      </c>
      <c r="B4" s="139"/>
      <c r="C4" s="139"/>
      <c r="D4" s="139"/>
      <c r="E4" s="139"/>
      <c r="F4" s="139"/>
      <c r="G4" s="139"/>
      <c r="H4" s="140"/>
      <c r="L4" s="9">
        <f>L3/1.5</f>
        <v>293.33333333333331</v>
      </c>
    </row>
    <row r="5" spans="1:25" s="9" customFormat="1" ht="32.25" customHeight="1" thickTop="1" thickBot="1" x14ac:dyDescent="0.25">
      <c r="A5" s="141" t="s">
        <v>41</v>
      </c>
      <c r="B5" s="141"/>
      <c r="C5" s="141"/>
      <c r="D5" s="141"/>
      <c r="E5" s="141"/>
      <c r="F5" s="141"/>
      <c r="G5" s="141"/>
      <c r="H5" s="141"/>
      <c r="L5" s="9">
        <f>L4/0.85</f>
        <v>345.09803921568624</v>
      </c>
    </row>
    <row r="6" spans="1:25" s="9" customFormat="1" ht="24.75" customHeight="1" x14ac:dyDescent="0.2">
      <c r="A6" s="131" t="s">
        <v>19</v>
      </c>
      <c r="B6" s="116" t="s">
        <v>18</v>
      </c>
      <c r="C6" s="116" t="s">
        <v>17</v>
      </c>
      <c r="D6" s="116" t="s">
        <v>16</v>
      </c>
      <c r="E6" s="116" t="s">
        <v>15</v>
      </c>
      <c r="F6" s="116"/>
      <c r="G6" s="116" t="s">
        <v>14</v>
      </c>
      <c r="H6" s="117"/>
      <c r="P6" s="13"/>
      <c r="Q6" s="13"/>
      <c r="R6" s="13"/>
      <c r="S6" s="13"/>
      <c r="T6" s="13"/>
      <c r="U6" s="13"/>
      <c r="V6" s="13"/>
      <c r="W6" s="12"/>
      <c r="X6" s="12"/>
      <c r="Y6" s="12"/>
    </row>
    <row r="7" spans="1:25" s="9" customFormat="1" ht="23.25" customHeight="1" x14ac:dyDescent="0.2">
      <c r="A7" s="132"/>
      <c r="B7" s="118"/>
      <c r="C7" s="118"/>
      <c r="D7" s="118"/>
      <c r="E7" s="101" t="s">
        <v>13</v>
      </c>
      <c r="F7" s="101" t="s">
        <v>11</v>
      </c>
      <c r="G7" s="101" t="s">
        <v>13</v>
      </c>
      <c r="H7" s="107" t="s">
        <v>11</v>
      </c>
      <c r="P7" s="10"/>
      <c r="Q7" s="10"/>
      <c r="R7" s="10"/>
      <c r="S7" s="10"/>
      <c r="T7" s="10"/>
      <c r="U7" s="10"/>
      <c r="V7" s="10"/>
      <c r="W7" s="10"/>
      <c r="X7" s="10"/>
      <c r="Y7" s="10"/>
    </row>
    <row r="8" spans="1:25" s="9" customFormat="1" ht="47.25" customHeight="1" x14ac:dyDescent="0.2">
      <c r="A8" s="22">
        <v>1</v>
      </c>
      <c r="B8" s="91" t="s">
        <v>55</v>
      </c>
      <c r="C8" s="21" t="s">
        <v>112</v>
      </c>
      <c r="D8" s="21">
        <v>0</v>
      </c>
      <c r="E8" s="102">
        <v>56654</v>
      </c>
      <c r="F8" s="102">
        <f t="shared" ref="F8:F12" si="0">E8*D8</f>
        <v>0</v>
      </c>
      <c r="G8" s="102">
        <v>9182</v>
      </c>
      <c r="H8" s="103">
        <f t="shared" ref="H8:H17" si="1">G8*D8</f>
        <v>0</v>
      </c>
      <c r="P8" s="10"/>
      <c r="Q8" s="10"/>
      <c r="R8" s="10"/>
      <c r="S8" s="10"/>
      <c r="T8" s="10"/>
      <c r="U8" s="10"/>
      <c r="V8" s="10"/>
      <c r="W8" s="10"/>
      <c r="X8" s="10"/>
      <c r="Y8" s="10"/>
    </row>
    <row r="9" spans="1:25" s="9" customFormat="1" ht="34.5" customHeight="1" x14ac:dyDescent="0.2">
      <c r="A9" s="22">
        <v>2</v>
      </c>
      <c r="B9" s="91" t="s">
        <v>40</v>
      </c>
      <c r="C9" s="21" t="s">
        <v>111</v>
      </c>
      <c r="D9" s="21">
        <v>1</v>
      </c>
      <c r="E9" s="102">
        <v>17702</v>
      </c>
      <c r="F9" s="102">
        <f t="shared" si="0"/>
        <v>17702</v>
      </c>
      <c r="G9" s="102">
        <v>4449</v>
      </c>
      <c r="H9" s="103">
        <f t="shared" si="1"/>
        <v>4449</v>
      </c>
      <c r="P9" s="10"/>
      <c r="Q9" s="10"/>
      <c r="R9" s="10"/>
      <c r="S9" s="10"/>
      <c r="T9" s="10"/>
      <c r="U9" s="10"/>
      <c r="V9" s="10"/>
      <c r="W9" s="10"/>
      <c r="X9" s="10"/>
      <c r="Y9" s="10"/>
    </row>
    <row r="10" spans="1:25" s="9" customFormat="1" ht="37.5" customHeight="1" x14ac:dyDescent="0.2">
      <c r="A10" s="22"/>
      <c r="B10" s="91" t="s">
        <v>39</v>
      </c>
      <c r="C10" s="21" t="s">
        <v>36</v>
      </c>
      <c r="D10" s="21">
        <f>D9</f>
        <v>1</v>
      </c>
      <c r="E10" s="102">
        <v>0</v>
      </c>
      <c r="F10" s="102">
        <f t="shared" si="0"/>
        <v>0</v>
      </c>
      <c r="G10" s="102">
        <v>936</v>
      </c>
      <c r="H10" s="103">
        <f t="shared" si="1"/>
        <v>936</v>
      </c>
      <c r="P10" s="10"/>
      <c r="Q10" s="10"/>
      <c r="R10" s="10"/>
      <c r="S10" s="10"/>
      <c r="T10" s="10"/>
      <c r="U10" s="10"/>
      <c r="V10" s="10"/>
      <c r="W10" s="10"/>
      <c r="X10" s="10"/>
      <c r="Y10" s="10"/>
    </row>
    <row r="11" spans="1:25" s="9" customFormat="1" ht="37.5" customHeight="1" x14ac:dyDescent="0.2">
      <c r="A11" s="22"/>
      <c r="B11" s="91" t="s">
        <v>38</v>
      </c>
      <c r="C11" s="21" t="s">
        <v>36</v>
      </c>
      <c r="D11" s="21">
        <f>D9</f>
        <v>1</v>
      </c>
      <c r="E11" s="102">
        <v>0</v>
      </c>
      <c r="F11" s="102">
        <f t="shared" si="0"/>
        <v>0</v>
      </c>
      <c r="G11" s="102">
        <v>15608</v>
      </c>
      <c r="H11" s="103">
        <f t="shared" si="1"/>
        <v>15608</v>
      </c>
      <c r="P11" s="10"/>
      <c r="Q11" s="10"/>
      <c r="R11" s="10"/>
      <c r="S11" s="10"/>
      <c r="T11" s="10"/>
      <c r="U11" s="10"/>
      <c r="V11" s="10"/>
      <c r="W11" s="10"/>
      <c r="X11" s="10"/>
      <c r="Y11" s="10"/>
    </row>
    <row r="12" spans="1:25" s="9" customFormat="1" ht="30" customHeight="1" x14ac:dyDescent="0.2">
      <c r="A12" s="22"/>
      <c r="B12" s="91" t="s">
        <v>37</v>
      </c>
      <c r="C12" s="21" t="s">
        <v>36</v>
      </c>
      <c r="D12" s="21">
        <f>D9</f>
        <v>1</v>
      </c>
      <c r="E12" s="102">
        <v>0</v>
      </c>
      <c r="F12" s="102">
        <f t="shared" si="0"/>
        <v>0</v>
      </c>
      <c r="G12" s="102">
        <v>2372</v>
      </c>
      <c r="H12" s="103">
        <f t="shared" si="1"/>
        <v>2372</v>
      </c>
      <c r="P12" s="10"/>
      <c r="Q12" s="10"/>
      <c r="R12" s="10"/>
      <c r="S12" s="10"/>
      <c r="T12" s="10"/>
      <c r="U12" s="10"/>
      <c r="V12" s="10"/>
      <c r="W12" s="10"/>
      <c r="X12" s="10"/>
      <c r="Y12" s="10"/>
    </row>
    <row r="13" spans="1:25" s="9" customFormat="1" ht="51.75" customHeight="1" x14ac:dyDescent="0.2">
      <c r="A13" s="22">
        <v>3</v>
      </c>
      <c r="B13" s="38" t="s">
        <v>133</v>
      </c>
      <c r="C13" s="39" t="s">
        <v>132</v>
      </c>
      <c r="D13" s="39">
        <v>1</v>
      </c>
      <c r="E13" s="40">
        <v>17987</v>
      </c>
      <c r="F13" s="40">
        <f t="shared" ref="F13:F23" si="2">E13*D13</f>
        <v>17987</v>
      </c>
      <c r="G13" s="40">
        <v>2703</v>
      </c>
      <c r="H13" s="41">
        <f t="shared" si="1"/>
        <v>2703</v>
      </c>
      <c r="P13" s="10"/>
      <c r="Q13" s="10"/>
      <c r="R13" s="10"/>
      <c r="S13" s="10"/>
      <c r="T13" s="10"/>
      <c r="U13" s="10"/>
      <c r="V13" s="10"/>
      <c r="W13" s="10"/>
      <c r="X13" s="10"/>
      <c r="Y13" s="10"/>
    </row>
    <row r="14" spans="1:25" s="9" customFormat="1" ht="28.5" customHeight="1" x14ac:dyDescent="0.2">
      <c r="A14" s="22">
        <v>4</v>
      </c>
      <c r="B14" s="91" t="s">
        <v>63</v>
      </c>
      <c r="C14" s="21" t="s">
        <v>24</v>
      </c>
      <c r="D14" s="21">
        <v>1</v>
      </c>
      <c r="E14" s="102">
        <v>9450</v>
      </c>
      <c r="F14" s="102">
        <f t="shared" si="2"/>
        <v>9450</v>
      </c>
      <c r="G14" s="102">
        <v>1104</v>
      </c>
      <c r="H14" s="103">
        <f>G14*D14</f>
        <v>1104</v>
      </c>
      <c r="P14" s="10"/>
      <c r="Q14" s="10"/>
      <c r="R14" s="10"/>
      <c r="S14" s="10"/>
      <c r="T14" s="10"/>
      <c r="U14" s="10"/>
      <c r="V14" s="10"/>
      <c r="W14" s="10"/>
      <c r="X14" s="10"/>
      <c r="Y14" s="10"/>
    </row>
    <row r="15" spans="1:25" s="9" customFormat="1" ht="28.5" customHeight="1" x14ac:dyDescent="0.2">
      <c r="A15" s="22">
        <v>5</v>
      </c>
      <c r="B15" s="23" t="s">
        <v>107</v>
      </c>
      <c r="C15" s="21" t="s">
        <v>111</v>
      </c>
      <c r="D15" s="21">
        <v>6</v>
      </c>
      <c r="E15" s="102">
        <v>7076</v>
      </c>
      <c r="F15" s="102">
        <f t="shared" si="2"/>
        <v>42456</v>
      </c>
      <c r="G15" s="102">
        <v>1742</v>
      </c>
      <c r="H15" s="103">
        <f t="shared" si="1"/>
        <v>10452</v>
      </c>
      <c r="P15" s="10"/>
      <c r="Q15" s="10"/>
      <c r="R15" s="10"/>
      <c r="S15" s="10"/>
      <c r="T15" s="10"/>
      <c r="U15" s="10"/>
      <c r="V15" s="10"/>
      <c r="W15" s="10"/>
      <c r="X15" s="10"/>
      <c r="Y15" s="10"/>
    </row>
    <row r="16" spans="1:25" s="9" customFormat="1" ht="28.5" customHeight="1" x14ac:dyDescent="0.2">
      <c r="A16" s="22"/>
      <c r="B16" s="91" t="s">
        <v>35</v>
      </c>
      <c r="C16" s="21" t="s">
        <v>111</v>
      </c>
      <c r="D16" s="21">
        <f>D15</f>
        <v>6</v>
      </c>
      <c r="E16" s="102">
        <v>0</v>
      </c>
      <c r="F16" s="102">
        <f t="shared" si="2"/>
        <v>0</v>
      </c>
      <c r="G16" s="102">
        <v>312</v>
      </c>
      <c r="H16" s="103">
        <f t="shared" si="1"/>
        <v>1872</v>
      </c>
      <c r="P16" s="10"/>
      <c r="Q16" s="10"/>
      <c r="R16" s="10"/>
      <c r="S16" s="10"/>
      <c r="T16" s="10"/>
      <c r="U16" s="10"/>
      <c r="V16" s="10"/>
      <c r="W16" s="10"/>
      <c r="X16" s="10"/>
      <c r="Y16" s="10"/>
    </row>
    <row r="17" spans="1:25" s="9" customFormat="1" ht="28.5" customHeight="1" x14ac:dyDescent="0.2">
      <c r="A17" s="22">
        <v>6</v>
      </c>
      <c r="B17" s="23" t="s">
        <v>106</v>
      </c>
      <c r="C17" s="21" t="s">
        <v>111</v>
      </c>
      <c r="D17" s="25">
        <v>0</v>
      </c>
      <c r="E17" s="102">
        <v>7076</v>
      </c>
      <c r="F17" s="102">
        <f t="shared" si="2"/>
        <v>0</v>
      </c>
      <c r="G17" s="102">
        <v>1742</v>
      </c>
      <c r="H17" s="103">
        <f t="shared" si="1"/>
        <v>0</v>
      </c>
      <c r="P17" s="10"/>
      <c r="Q17" s="10"/>
      <c r="R17" s="10"/>
      <c r="S17" s="10"/>
      <c r="T17" s="10"/>
      <c r="U17" s="10"/>
      <c r="V17" s="10"/>
      <c r="W17" s="10"/>
      <c r="X17" s="10"/>
      <c r="Y17" s="10"/>
    </row>
    <row r="18" spans="1:25" s="9" customFormat="1" ht="28.5" customHeight="1" x14ac:dyDescent="0.2">
      <c r="A18" s="22">
        <v>7</v>
      </c>
      <c r="B18" s="91" t="s">
        <v>64</v>
      </c>
      <c r="C18" s="25" t="s">
        <v>94</v>
      </c>
      <c r="D18" s="21">
        <v>1</v>
      </c>
      <c r="E18" s="102">
        <v>1729</v>
      </c>
      <c r="F18" s="102">
        <f t="shared" si="2"/>
        <v>1729</v>
      </c>
      <c r="G18" s="102">
        <v>949</v>
      </c>
      <c r="H18" s="103">
        <f>G18*D18</f>
        <v>949</v>
      </c>
      <c r="P18" s="10"/>
      <c r="Q18" s="10"/>
      <c r="R18" s="10"/>
      <c r="S18" s="10"/>
      <c r="T18" s="10"/>
      <c r="U18" s="10"/>
      <c r="V18" s="10"/>
      <c r="W18" s="10"/>
      <c r="X18" s="10"/>
      <c r="Y18" s="10"/>
    </row>
    <row r="19" spans="1:25" s="9" customFormat="1" ht="29.25" customHeight="1" x14ac:dyDescent="0.2">
      <c r="A19" s="22">
        <v>8</v>
      </c>
      <c r="B19" s="91" t="s">
        <v>34</v>
      </c>
      <c r="C19" s="21" t="s">
        <v>112</v>
      </c>
      <c r="D19" s="21">
        <f>D15+D9</f>
        <v>7</v>
      </c>
      <c r="E19" s="102">
        <v>239</v>
      </c>
      <c r="F19" s="102">
        <f t="shared" si="2"/>
        <v>1673</v>
      </c>
      <c r="G19" s="102">
        <v>93</v>
      </c>
      <c r="H19" s="103">
        <f>G19*D19</f>
        <v>651</v>
      </c>
      <c r="O19" s="10"/>
      <c r="P19" s="10"/>
      <c r="Q19" s="10"/>
      <c r="R19" s="10"/>
      <c r="S19" s="10"/>
      <c r="T19" s="10"/>
      <c r="U19" s="10"/>
      <c r="V19" s="10"/>
      <c r="W19" s="10"/>
      <c r="X19" s="10"/>
      <c r="Y19" s="10"/>
    </row>
    <row r="20" spans="1:25" s="9" customFormat="1" ht="54" customHeight="1" x14ac:dyDescent="0.2">
      <c r="A20" s="22">
        <v>9</v>
      </c>
      <c r="B20" s="91" t="s">
        <v>149</v>
      </c>
      <c r="C20" s="21" t="s">
        <v>112</v>
      </c>
      <c r="D20" s="21">
        <v>2</v>
      </c>
      <c r="E20" s="102">
        <v>1434</v>
      </c>
      <c r="F20" s="102">
        <f t="shared" si="2"/>
        <v>2868</v>
      </c>
      <c r="G20" s="102">
        <v>463</v>
      </c>
      <c r="H20" s="103">
        <f>G20*D20</f>
        <v>926</v>
      </c>
      <c r="O20" s="10"/>
      <c r="P20" s="10"/>
      <c r="Q20" s="10"/>
      <c r="R20" s="10"/>
      <c r="S20" s="10"/>
      <c r="T20" s="10"/>
      <c r="U20" s="10"/>
      <c r="V20" s="10"/>
      <c r="W20" s="10"/>
      <c r="X20" s="10"/>
      <c r="Y20" s="10"/>
    </row>
    <row r="21" spans="1:25" s="9" customFormat="1" ht="56.25" customHeight="1" x14ac:dyDescent="0.2">
      <c r="A21" s="22">
        <v>10</v>
      </c>
      <c r="B21" s="91" t="s">
        <v>148</v>
      </c>
      <c r="C21" s="21" t="s">
        <v>112</v>
      </c>
      <c r="D21" s="21">
        <v>9</v>
      </c>
      <c r="E21" s="102">
        <v>850</v>
      </c>
      <c r="F21" s="102">
        <f t="shared" si="2"/>
        <v>7650</v>
      </c>
      <c r="G21" s="102">
        <v>272</v>
      </c>
      <c r="H21" s="103">
        <f>G21*D21</f>
        <v>2448</v>
      </c>
      <c r="O21" s="10"/>
      <c r="P21" s="10"/>
      <c r="Q21" s="10"/>
      <c r="R21" s="10"/>
      <c r="S21" s="10"/>
      <c r="T21" s="10"/>
      <c r="U21" s="10"/>
      <c r="V21" s="10"/>
      <c r="W21" s="10"/>
      <c r="X21" s="10"/>
      <c r="Y21" s="10"/>
    </row>
    <row r="22" spans="1:25" s="9" customFormat="1" ht="27" customHeight="1" x14ac:dyDescent="0.2">
      <c r="A22" s="22">
        <v>11</v>
      </c>
      <c r="B22" s="91" t="s">
        <v>97</v>
      </c>
      <c r="C22" s="21" t="s">
        <v>111</v>
      </c>
      <c r="D22" s="21">
        <v>9</v>
      </c>
      <c r="E22" s="102">
        <v>186</v>
      </c>
      <c r="F22" s="102">
        <f t="shared" si="2"/>
        <v>1674</v>
      </c>
      <c r="G22" s="102">
        <v>0</v>
      </c>
      <c r="H22" s="103">
        <f>G22*D22</f>
        <v>0</v>
      </c>
      <c r="O22" s="10"/>
      <c r="P22" s="10"/>
      <c r="Q22" s="10"/>
      <c r="R22" s="10"/>
      <c r="S22" s="10"/>
      <c r="T22" s="10"/>
      <c r="U22" s="10"/>
      <c r="V22" s="10"/>
      <c r="W22" s="10"/>
      <c r="X22" s="10"/>
      <c r="Y22" s="10"/>
    </row>
    <row r="23" spans="1:25" s="9" customFormat="1" ht="36.75" customHeight="1" x14ac:dyDescent="0.2">
      <c r="A23" s="22">
        <v>12</v>
      </c>
      <c r="B23" s="91" t="s">
        <v>33</v>
      </c>
      <c r="C23" s="21" t="s">
        <v>111</v>
      </c>
      <c r="D23" s="21">
        <v>24</v>
      </c>
      <c r="E23" s="102">
        <v>205</v>
      </c>
      <c r="F23" s="102">
        <f t="shared" si="2"/>
        <v>4920</v>
      </c>
      <c r="G23" s="102">
        <v>0</v>
      </c>
      <c r="H23" s="103">
        <f t="shared" ref="H23" si="3">G23*D23</f>
        <v>0</v>
      </c>
      <c r="O23" s="10"/>
      <c r="P23" s="10"/>
      <c r="Q23" s="10"/>
      <c r="R23" s="10"/>
      <c r="S23" s="10"/>
      <c r="T23" s="10"/>
      <c r="U23" s="10"/>
      <c r="V23" s="10"/>
      <c r="W23" s="10"/>
      <c r="X23" s="10"/>
      <c r="Y23" s="10"/>
    </row>
    <row r="24" spans="1:25" s="9" customFormat="1" ht="27" customHeight="1" x14ac:dyDescent="0.2">
      <c r="A24" s="22">
        <v>13</v>
      </c>
      <c r="B24" s="91" t="s">
        <v>32</v>
      </c>
      <c r="C24" s="21" t="s">
        <v>72</v>
      </c>
      <c r="D24" s="21">
        <v>0.41</v>
      </c>
      <c r="E24" s="102">
        <v>46234</v>
      </c>
      <c r="F24" s="102">
        <f>E24*D24</f>
        <v>18955.939999999999</v>
      </c>
      <c r="G24" s="102">
        <v>4361</v>
      </c>
      <c r="H24" s="103">
        <f>G24*D24</f>
        <v>1788.01</v>
      </c>
      <c r="O24" s="10"/>
      <c r="P24" s="10"/>
      <c r="Q24" s="10"/>
      <c r="R24" s="10"/>
      <c r="S24" s="10"/>
      <c r="T24" s="10"/>
      <c r="U24" s="10"/>
      <c r="V24" s="10"/>
      <c r="W24" s="10"/>
      <c r="X24" s="10"/>
      <c r="Y24" s="10"/>
    </row>
    <row r="25" spans="1:25" s="9" customFormat="1" ht="27" customHeight="1" x14ac:dyDescent="0.2">
      <c r="A25" s="22"/>
      <c r="B25" s="91" t="s">
        <v>108</v>
      </c>
      <c r="C25" s="21"/>
      <c r="D25" s="21"/>
      <c r="E25" s="102"/>
      <c r="F25" s="102">
        <f>F24*0.03</f>
        <v>568.67819999999995</v>
      </c>
      <c r="G25" s="102"/>
      <c r="H25" s="103"/>
      <c r="O25" s="10"/>
      <c r="P25" s="10"/>
      <c r="Q25" s="10"/>
      <c r="R25" s="10"/>
      <c r="S25" s="10"/>
      <c r="T25" s="10"/>
      <c r="U25" s="10"/>
      <c r="V25" s="10"/>
      <c r="W25" s="10"/>
      <c r="X25" s="10"/>
      <c r="Y25" s="10"/>
    </row>
    <row r="26" spans="1:25" s="9" customFormat="1" ht="31.5" customHeight="1" x14ac:dyDescent="0.2">
      <c r="A26" s="22">
        <v>14</v>
      </c>
      <c r="B26" s="91" t="s">
        <v>31</v>
      </c>
      <c r="C26" s="21" t="s">
        <v>111</v>
      </c>
      <c r="D26" s="21">
        <v>24</v>
      </c>
      <c r="E26" s="102">
        <v>102</v>
      </c>
      <c r="F26" s="102">
        <f t="shared" ref="F26:F29" si="4">E26*D26</f>
        <v>2448</v>
      </c>
      <c r="G26" s="102">
        <v>0</v>
      </c>
      <c r="H26" s="103">
        <f t="shared" ref="H26:H29" si="5">G26*D26</f>
        <v>0</v>
      </c>
      <c r="O26" s="10"/>
      <c r="P26" s="10"/>
      <c r="Q26" s="10"/>
      <c r="R26" s="10"/>
      <c r="S26" s="10"/>
      <c r="T26" s="10"/>
      <c r="U26" s="10"/>
      <c r="V26" s="10"/>
      <c r="W26" s="10"/>
      <c r="X26" s="10"/>
      <c r="Y26" s="10"/>
    </row>
    <row r="27" spans="1:25" s="9" customFormat="1" ht="31.5" customHeight="1" x14ac:dyDescent="0.2">
      <c r="A27" s="22">
        <v>15</v>
      </c>
      <c r="B27" s="91" t="s">
        <v>65</v>
      </c>
      <c r="C27" s="21" t="s">
        <v>24</v>
      </c>
      <c r="D27" s="21">
        <v>1</v>
      </c>
      <c r="E27" s="102">
        <v>150</v>
      </c>
      <c r="F27" s="102">
        <f t="shared" si="4"/>
        <v>150</v>
      </c>
      <c r="G27" s="102">
        <v>80</v>
      </c>
      <c r="H27" s="103">
        <f t="shared" si="5"/>
        <v>80</v>
      </c>
      <c r="O27" s="10"/>
      <c r="P27" s="10"/>
      <c r="Q27" s="10"/>
      <c r="R27" s="10"/>
      <c r="S27" s="10"/>
      <c r="T27" s="10"/>
      <c r="U27" s="10"/>
      <c r="V27" s="10"/>
      <c r="W27" s="10"/>
      <c r="X27" s="10"/>
      <c r="Y27" s="10"/>
    </row>
    <row r="28" spans="1:25" s="9" customFormat="1" ht="45.75" customHeight="1" x14ac:dyDescent="0.2">
      <c r="A28" s="22">
        <v>16</v>
      </c>
      <c r="B28" s="91" t="s">
        <v>167</v>
      </c>
      <c r="C28" s="21" t="s">
        <v>30</v>
      </c>
      <c r="D28" s="21">
        <v>6</v>
      </c>
      <c r="E28" s="102">
        <v>4650</v>
      </c>
      <c r="F28" s="102">
        <f t="shared" si="4"/>
        <v>27900</v>
      </c>
      <c r="G28" s="102">
        <v>1804</v>
      </c>
      <c r="H28" s="103">
        <f t="shared" si="5"/>
        <v>10824</v>
      </c>
      <c r="O28" s="10"/>
      <c r="P28" s="10"/>
      <c r="Q28" s="10"/>
      <c r="R28" s="10"/>
      <c r="S28" s="10"/>
      <c r="T28" s="10"/>
      <c r="U28" s="10"/>
      <c r="V28" s="10"/>
      <c r="W28" s="10"/>
      <c r="X28" s="10"/>
      <c r="Y28" s="10"/>
    </row>
    <row r="29" spans="1:25" s="9" customFormat="1" ht="40.5" customHeight="1" x14ac:dyDescent="0.2">
      <c r="A29" s="22">
        <v>17</v>
      </c>
      <c r="B29" s="91" t="s">
        <v>134</v>
      </c>
      <c r="C29" s="21" t="s">
        <v>132</v>
      </c>
      <c r="D29" s="21">
        <v>8</v>
      </c>
      <c r="E29" s="102">
        <v>420</v>
      </c>
      <c r="F29" s="102">
        <f t="shared" si="4"/>
        <v>3360</v>
      </c>
      <c r="G29" s="102">
        <v>160</v>
      </c>
      <c r="H29" s="103">
        <f t="shared" si="5"/>
        <v>1280</v>
      </c>
      <c r="O29" s="10"/>
      <c r="P29" s="10"/>
      <c r="Q29" s="10"/>
      <c r="R29" s="10"/>
      <c r="S29" s="10"/>
      <c r="T29" s="10"/>
      <c r="U29" s="10"/>
      <c r="V29" s="10"/>
      <c r="W29" s="10"/>
      <c r="X29" s="10"/>
      <c r="Y29" s="10"/>
    </row>
    <row r="30" spans="1:25" s="9" customFormat="1" ht="36" customHeight="1" x14ac:dyDescent="0.2">
      <c r="A30" s="22">
        <v>18</v>
      </c>
      <c r="B30" s="34" t="s">
        <v>166</v>
      </c>
      <c r="C30" s="21" t="s">
        <v>24</v>
      </c>
      <c r="D30" s="29">
        <v>0</v>
      </c>
      <c r="E30" s="32">
        <v>87</v>
      </c>
      <c r="F30" s="32">
        <f>E30*D30</f>
        <v>0</v>
      </c>
      <c r="G30" s="32">
        <v>0</v>
      </c>
      <c r="H30" s="35">
        <v>0</v>
      </c>
      <c r="O30" s="10"/>
      <c r="P30" s="10"/>
      <c r="Q30" s="10"/>
      <c r="R30" s="10"/>
      <c r="S30" s="10"/>
      <c r="T30" s="10"/>
      <c r="U30" s="10"/>
      <c r="V30" s="10"/>
      <c r="W30" s="10"/>
      <c r="X30" s="10"/>
      <c r="Y30" s="10"/>
    </row>
    <row r="31" spans="1:25" s="9" customFormat="1" ht="36" customHeight="1" x14ac:dyDescent="0.2">
      <c r="A31" s="22">
        <v>19</v>
      </c>
      <c r="B31" s="91" t="s">
        <v>98</v>
      </c>
      <c r="C31" s="21" t="s">
        <v>112</v>
      </c>
      <c r="D31" s="21">
        <v>1</v>
      </c>
      <c r="E31" s="102">
        <v>1170</v>
      </c>
      <c r="F31" s="102">
        <f t="shared" ref="F31:F33" si="6">E31*D31</f>
        <v>1170</v>
      </c>
      <c r="G31" s="102">
        <v>593</v>
      </c>
      <c r="H31" s="103">
        <f t="shared" ref="H31:H34" si="7">G31*D31</f>
        <v>593</v>
      </c>
      <c r="O31" s="10"/>
      <c r="P31" s="10"/>
      <c r="Q31" s="10"/>
      <c r="R31" s="10"/>
      <c r="S31" s="10"/>
      <c r="T31" s="10"/>
      <c r="U31" s="10"/>
      <c r="V31" s="10"/>
      <c r="W31" s="10"/>
      <c r="X31" s="10"/>
      <c r="Y31" s="10"/>
    </row>
    <row r="32" spans="1:25" s="9" customFormat="1" ht="42" customHeight="1" x14ac:dyDescent="0.2">
      <c r="A32" s="22">
        <v>20</v>
      </c>
      <c r="B32" s="91" t="s">
        <v>110</v>
      </c>
      <c r="C32" s="21" t="s">
        <v>112</v>
      </c>
      <c r="D32" s="21">
        <f>D31</f>
        <v>1</v>
      </c>
      <c r="E32" s="102">
        <v>0</v>
      </c>
      <c r="F32" s="102">
        <f t="shared" si="6"/>
        <v>0</v>
      </c>
      <c r="G32" s="102">
        <v>250</v>
      </c>
      <c r="H32" s="103">
        <f t="shared" si="7"/>
        <v>250</v>
      </c>
      <c r="J32" s="10"/>
      <c r="K32" s="10"/>
      <c r="L32" s="10"/>
      <c r="N32" s="10"/>
      <c r="O32" s="10"/>
      <c r="P32" s="10"/>
      <c r="Q32" s="10"/>
      <c r="R32" s="10"/>
      <c r="S32" s="10"/>
      <c r="T32" s="10"/>
      <c r="U32" s="10"/>
      <c r="V32" s="10"/>
      <c r="W32" s="10"/>
      <c r="X32" s="10"/>
      <c r="Y32" s="10"/>
    </row>
    <row r="33" spans="1:25" s="9" customFormat="1" ht="42" customHeight="1" x14ac:dyDescent="0.2">
      <c r="A33" s="22">
        <v>21</v>
      </c>
      <c r="B33" s="91" t="s">
        <v>109</v>
      </c>
      <c r="C33" s="21" t="s">
        <v>111</v>
      </c>
      <c r="D33" s="21">
        <f>D17*2</f>
        <v>0</v>
      </c>
      <c r="E33" s="102">
        <v>264</v>
      </c>
      <c r="F33" s="102">
        <f t="shared" si="6"/>
        <v>0</v>
      </c>
      <c r="G33" s="102">
        <v>122</v>
      </c>
      <c r="H33" s="103">
        <f t="shared" si="7"/>
        <v>0</v>
      </c>
      <c r="J33" s="10"/>
      <c r="K33" s="10"/>
      <c r="L33" s="10"/>
      <c r="N33" s="10"/>
      <c r="O33" s="10"/>
      <c r="P33" s="10"/>
      <c r="Q33" s="10"/>
      <c r="R33" s="10"/>
      <c r="S33" s="10"/>
      <c r="T33" s="10"/>
      <c r="U33" s="10"/>
      <c r="V33" s="10"/>
      <c r="W33" s="10"/>
      <c r="X33" s="10"/>
      <c r="Y33" s="10"/>
    </row>
    <row r="34" spans="1:25" s="9" customFormat="1" ht="42" customHeight="1" x14ac:dyDescent="0.2">
      <c r="A34" s="22">
        <v>22</v>
      </c>
      <c r="B34" s="81" t="s">
        <v>125</v>
      </c>
      <c r="C34" s="36" t="s">
        <v>124</v>
      </c>
      <c r="D34" s="30">
        <v>1</v>
      </c>
      <c r="E34" s="37">
        <v>517</v>
      </c>
      <c r="F34" s="102">
        <f>E34*D34</f>
        <v>517</v>
      </c>
      <c r="G34" s="37">
        <v>0</v>
      </c>
      <c r="H34" s="103">
        <f t="shared" si="7"/>
        <v>0</v>
      </c>
      <c r="P34" s="10"/>
      <c r="Q34" s="10"/>
      <c r="R34" s="10"/>
      <c r="S34" s="10"/>
      <c r="T34" s="10"/>
      <c r="U34" s="10"/>
      <c r="V34" s="10"/>
      <c r="W34" s="10"/>
      <c r="X34" s="10"/>
      <c r="Y34" s="10"/>
    </row>
    <row r="35" spans="1:25" s="9" customFormat="1" ht="30" customHeight="1" x14ac:dyDescent="0.2">
      <c r="A35" s="22">
        <v>23</v>
      </c>
      <c r="B35" s="91" t="s">
        <v>23</v>
      </c>
      <c r="C35" s="21"/>
      <c r="D35" s="21"/>
      <c r="E35" s="102"/>
      <c r="F35" s="102">
        <v>321.38</v>
      </c>
      <c r="G35" s="102"/>
      <c r="H35" s="103">
        <v>214.99</v>
      </c>
      <c r="P35" s="10"/>
      <c r="Q35" s="10"/>
      <c r="R35" s="10"/>
      <c r="S35" s="10"/>
      <c r="T35" s="10"/>
      <c r="U35" s="10"/>
      <c r="V35" s="10"/>
      <c r="W35" s="10"/>
      <c r="X35" s="10"/>
      <c r="Y35" s="10"/>
    </row>
    <row r="36" spans="1:25" s="9" customFormat="1" ht="30" customHeight="1" x14ac:dyDescent="0.2">
      <c r="A36" s="22"/>
      <c r="B36" s="43" t="s">
        <v>8</v>
      </c>
      <c r="C36" s="21"/>
      <c r="D36" s="21"/>
      <c r="E36" s="102"/>
      <c r="F36" s="105">
        <f>SUM(F8:F35)</f>
        <v>163499.9982</v>
      </c>
      <c r="G36" s="102"/>
      <c r="H36" s="106">
        <f>SUM(H8:H35)</f>
        <v>59500</v>
      </c>
      <c r="P36" s="10"/>
      <c r="Q36" s="10"/>
      <c r="R36" s="10"/>
      <c r="S36" s="10"/>
      <c r="T36" s="10"/>
      <c r="U36" s="10"/>
      <c r="V36" s="10"/>
      <c r="W36" s="10"/>
      <c r="X36" s="10"/>
      <c r="Y36" s="10"/>
    </row>
    <row r="37" spans="1:25" s="9" customFormat="1" ht="30" customHeight="1" x14ac:dyDescent="0.2">
      <c r="A37" s="22">
        <v>1</v>
      </c>
      <c r="B37" s="91" t="s">
        <v>141</v>
      </c>
      <c r="C37" s="21"/>
      <c r="D37" s="21"/>
      <c r="E37" s="114">
        <f>F36</f>
        <v>163499.9982</v>
      </c>
      <c r="F37" s="114"/>
      <c r="G37" s="114"/>
      <c r="H37" s="115"/>
      <c r="P37" s="10"/>
      <c r="Q37" s="10"/>
      <c r="R37" s="10"/>
      <c r="S37" s="10"/>
      <c r="T37" s="10"/>
      <c r="U37" s="10"/>
      <c r="V37" s="10"/>
      <c r="W37" s="10"/>
      <c r="X37" s="10"/>
      <c r="Y37" s="10"/>
    </row>
    <row r="38" spans="1:25" s="9" customFormat="1" ht="24" customHeight="1" x14ac:dyDescent="0.2">
      <c r="A38" s="22">
        <v>2</v>
      </c>
      <c r="B38" s="45" t="s">
        <v>142</v>
      </c>
      <c r="C38" s="21"/>
      <c r="D38" s="21"/>
      <c r="E38" s="114">
        <f>H36</f>
        <v>59500</v>
      </c>
      <c r="F38" s="114"/>
      <c r="G38" s="114"/>
      <c r="H38" s="115"/>
      <c r="L38" s="10"/>
      <c r="M38" s="10"/>
      <c r="N38" s="10"/>
      <c r="O38" s="10"/>
      <c r="P38" s="10"/>
      <c r="Q38" s="10"/>
      <c r="R38" s="10"/>
      <c r="S38" s="10"/>
      <c r="T38" s="10"/>
      <c r="U38" s="10"/>
      <c r="V38" s="10"/>
      <c r="W38" s="10"/>
      <c r="X38" s="10"/>
      <c r="Y38" s="10"/>
    </row>
    <row r="39" spans="1:25" s="9" customFormat="1" ht="24" customHeight="1" x14ac:dyDescent="0.2">
      <c r="A39" s="22">
        <v>3</v>
      </c>
      <c r="B39" s="94" t="s">
        <v>169</v>
      </c>
      <c r="C39" s="21"/>
      <c r="D39" s="21"/>
      <c r="E39" s="112">
        <f>E37+E38</f>
        <v>222999.9982</v>
      </c>
      <c r="F39" s="112"/>
      <c r="G39" s="112"/>
      <c r="H39" s="113"/>
      <c r="L39" s="10"/>
      <c r="M39" s="10"/>
      <c r="N39" s="10"/>
      <c r="O39" s="10"/>
      <c r="P39" s="10"/>
      <c r="Q39" s="10"/>
      <c r="R39" s="10"/>
      <c r="S39" s="10"/>
      <c r="T39" s="10"/>
      <c r="U39" s="10"/>
      <c r="V39" s="10"/>
      <c r="W39" s="10"/>
      <c r="X39" s="10"/>
      <c r="Y39" s="10"/>
    </row>
    <row r="40" spans="1:25" s="9" customFormat="1" ht="33" customHeight="1" x14ac:dyDescent="0.2">
      <c r="A40" s="22">
        <v>4</v>
      </c>
      <c r="B40" s="45" t="s">
        <v>152</v>
      </c>
      <c r="C40" s="21"/>
      <c r="D40" s="95">
        <v>0</v>
      </c>
      <c r="E40" s="114">
        <v>0</v>
      </c>
      <c r="F40" s="114"/>
      <c r="G40" s="114"/>
      <c r="H40" s="115"/>
      <c r="I40" s="11"/>
      <c r="L40" s="10"/>
      <c r="M40" s="10"/>
      <c r="N40" s="10"/>
      <c r="O40" s="10"/>
      <c r="P40" s="10"/>
      <c r="Q40" s="10"/>
      <c r="R40" s="10"/>
      <c r="S40" s="10"/>
      <c r="T40" s="10"/>
      <c r="U40" s="10"/>
      <c r="V40" s="10"/>
      <c r="W40" s="10"/>
      <c r="X40" s="10"/>
      <c r="Y40" s="10"/>
    </row>
    <row r="41" spans="1:25" s="9" customFormat="1" ht="28.5" customHeight="1" x14ac:dyDescent="0.2">
      <c r="A41" s="22">
        <v>5</v>
      </c>
      <c r="B41" s="24" t="s">
        <v>173</v>
      </c>
      <c r="C41" s="24"/>
      <c r="D41" s="24"/>
      <c r="E41" s="114">
        <f>(E39+E40)*0.18</f>
        <v>40139.999675999999</v>
      </c>
      <c r="F41" s="114"/>
      <c r="G41" s="114"/>
      <c r="H41" s="115"/>
      <c r="L41" s="10"/>
      <c r="M41" s="10"/>
      <c r="N41" s="10"/>
      <c r="O41" s="10"/>
      <c r="P41" s="10"/>
      <c r="Q41" s="10"/>
      <c r="R41" s="10"/>
      <c r="S41" s="10"/>
      <c r="T41" s="10"/>
      <c r="U41" s="10"/>
      <c r="V41" s="10"/>
      <c r="W41" s="10"/>
      <c r="X41" s="10"/>
      <c r="Y41" s="10"/>
    </row>
    <row r="42" spans="1:25" s="9" customFormat="1" ht="26.25" customHeight="1" x14ac:dyDescent="0.2">
      <c r="A42" s="22">
        <v>6</v>
      </c>
      <c r="B42" s="111" t="s">
        <v>168</v>
      </c>
      <c r="C42" s="24"/>
      <c r="D42" s="24"/>
      <c r="E42" s="112">
        <f>+E39+E40+E41</f>
        <v>263139.99787600001</v>
      </c>
      <c r="F42" s="112"/>
      <c r="G42" s="112"/>
      <c r="H42" s="113"/>
      <c r="L42" s="10"/>
      <c r="M42" s="10"/>
      <c r="N42" s="10"/>
      <c r="O42" s="10"/>
      <c r="P42" s="10"/>
      <c r="Q42" s="10"/>
      <c r="R42" s="10"/>
      <c r="S42" s="10"/>
      <c r="T42" s="10"/>
      <c r="U42" s="10"/>
      <c r="V42" s="10"/>
      <c r="W42" s="10"/>
      <c r="X42" s="10"/>
      <c r="Y42" s="10"/>
    </row>
    <row r="43" spans="1:25" s="9" customFormat="1" ht="35.25" customHeight="1" x14ac:dyDescent="0.2">
      <c r="A43" s="22">
        <v>7</v>
      </c>
      <c r="B43" s="23" t="s">
        <v>21</v>
      </c>
      <c r="C43" s="21" t="s">
        <v>20</v>
      </c>
      <c r="D43" s="82">
        <v>0.13</v>
      </c>
      <c r="E43" s="114">
        <v>1000</v>
      </c>
      <c r="F43" s="114"/>
      <c r="G43" s="114"/>
      <c r="H43" s="115"/>
      <c r="L43" s="10"/>
      <c r="M43" s="10"/>
      <c r="N43" s="10"/>
      <c r="O43" s="10"/>
      <c r="P43" s="10"/>
      <c r="Q43" s="10"/>
      <c r="R43" s="10"/>
      <c r="S43" s="10"/>
      <c r="T43" s="10"/>
      <c r="U43" s="10"/>
      <c r="V43" s="10"/>
      <c r="W43" s="10"/>
      <c r="X43" s="10"/>
      <c r="Y43" s="10"/>
    </row>
    <row r="44" spans="1:25" s="9" customFormat="1" ht="24.75" customHeight="1" thickBot="1" x14ac:dyDescent="0.25">
      <c r="A44" s="47">
        <v>8</v>
      </c>
      <c r="B44" s="46" t="s">
        <v>170</v>
      </c>
      <c r="C44" s="48"/>
      <c r="D44" s="48"/>
      <c r="E44" s="135">
        <f>SUM(E42:H43)</f>
        <v>264139.99787600001</v>
      </c>
      <c r="F44" s="135"/>
      <c r="G44" s="135"/>
      <c r="H44" s="136"/>
      <c r="L44" s="10"/>
      <c r="M44" s="10"/>
      <c r="N44" s="10"/>
      <c r="O44" s="10"/>
      <c r="P44" s="10"/>
      <c r="Q44" s="10"/>
      <c r="R44" s="10"/>
      <c r="S44" s="10"/>
      <c r="T44" s="10"/>
      <c r="U44" s="10"/>
      <c r="V44" s="10"/>
      <c r="W44" s="10"/>
      <c r="X44" s="10"/>
      <c r="Y44" s="10"/>
    </row>
    <row r="45" spans="1:25" ht="36" customHeight="1" x14ac:dyDescent="0.2">
      <c r="A45" s="142" t="s">
        <v>78</v>
      </c>
      <c r="B45" s="143"/>
      <c r="C45" s="143"/>
      <c r="D45" s="143"/>
      <c r="E45" s="143"/>
      <c r="F45" s="143"/>
      <c r="G45" s="143"/>
      <c r="H45" s="144"/>
    </row>
    <row r="46" spans="1:25" ht="20.25" customHeight="1" x14ac:dyDescent="0.2">
      <c r="A46" s="132" t="s">
        <v>19</v>
      </c>
      <c r="B46" s="118" t="s">
        <v>18</v>
      </c>
      <c r="C46" s="118" t="s">
        <v>17</v>
      </c>
      <c r="D46" s="118" t="s">
        <v>16</v>
      </c>
      <c r="E46" s="118" t="s">
        <v>15</v>
      </c>
      <c r="F46" s="118"/>
      <c r="G46" s="118" t="s">
        <v>14</v>
      </c>
      <c r="H46" s="145"/>
    </row>
    <row r="47" spans="1:25" ht="21" customHeight="1" x14ac:dyDescent="0.2">
      <c r="A47" s="132"/>
      <c r="B47" s="118"/>
      <c r="C47" s="118"/>
      <c r="D47" s="118"/>
      <c r="E47" s="101" t="s">
        <v>13</v>
      </c>
      <c r="F47" s="101" t="s">
        <v>11</v>
      </c>
      <c r="G47" s="101" t="s">
        <v>12</v>
      </c>
      <c r="H47" s="107" t="s">
        <v>11</v>
      </c>
    </row>
    <row r="48" spans="1:25" ht="43.5" customHeight="1" x14ac:dyDescent="0.2">
      <c r="A48" s="22">
        <v>1</v>
      </c>
      <c r="B48" s="38" t="s">
        <v>79</v>
      </c>
      <c r="C48" s="21" t="s">
        <v>111</v>
      </c>
      <c r="D48" s="39">
        <v>1</v>
      </c>
      <c r="E48" s="40">
        <v>31554</v>
      </c>
      <c r="F48" s="40">
        <f t="shared" ref="F48:F54" si="8">E48*D48</f>
        <v>31554</v>
      </c>
      <c r="G48" s="40">
        <v>6983</v>
      </c>
      <c r="H48" s="41">
        <f t="shared" ref="H48:H54" si="9">G48*D48</f>
        <v>6983</v>
      </c>
      <c r="K48" s="6"/>
    </row>
    <row r="49" spans="1:11" ht="45.75" customHeight="1" x14ac:dyDescent="0.2">
      <c r="A49" s="22">
        <v>2</v>
      </c>
      <c r="B49" s="38" t="s">
        <v>80</v>
      </c>
      <c r="C49" s="21" t="s">
        <v>112</v>
      </c>
      <c r="D49" s="39">
        <f>D48*3</f>
        <v>3</v>
      </c>
      <c r="E49" s="40">
        <v>205</v>
      </c>
      <c r="F49" s="40">
        <f t="shared" si="8"/>
        <v>615</v>
      </c>
      <c r="G49" s="40">
        <v>0</v>
      </c>
      <c r="H49" s="41">
        <f t="shared" si="9"/>
        <v>0</v>
      </c>
      <c r="K49" s="6"/>
    </row>
    <row r="50" spans="1:11" ht="37.5" customHeight="1" x14ac:dyDescent="0.2">
      <c r="A50" s="22">
        <v>3</v>
      </c>
      <c r="B50" s="38" t="s">
        <v>81</v>
      </c>
      <c r="C50" s="21" t="s">
        <v>112</v>
      </c>
      <c r="D50" s="39">
        <f>D48*3</f>
        <v>3</v>
      </c>
      <c r="E50" s="40">
        <v>186</v>
      </c>
      <c r="F50" s="40">
        <f t="shared" si="8"/>
        <v>558</v>
      </c>
      <c r="G50" s="40">
        <v>0</v>
      </c>
      <c r="H50" s="41">
        <f t="shared" si="9"/>
        <v>0</v>
      </c>
      <c r="K50" s="6"/>
    </row>
    <row r="51" spans="1:11" ht="45" customHeight="1" x14ac:dyDescent="0.2">
      <c r="A51" s="22">
        <v>4</v>
      </c>
      <c r="B51" s="38" t="s">
        <v>82</v>
      </c>
      <c r="C51" s="21" t="s">
        <v>112</v>
      </c>
      <c r="D51" s="39">
        <f>D48*4</f>
        <v>4</v>
      </c>
      <c r="E51" s="40">
        <v>1170</v>
      </c>
      <c r="F51" s="40">
        <f t="shared" si="8"/>
        <v>4680</v>
      </c>
      <c r="G51" s="40">
        <v>593</v>
      </c>
      <c r="H51" s="41">
        <f t="shared" si="9"/>
        <v>2372</v>
      </c>
      <c r="K51" s="6"/>
    </row>
    <row r="52" spans="1:11" ht="43.5" customHeight="1" x14ac:dyDescent="0.2">
      <c r="A52" s="22">
        <v>5</v>
      </c>
      <c r="B52" s="38" t="s">
        <v>75</v>
      </c>
      <c r="C52" s="21" t="s">
        <v>112</v>
      </c>
      <c r="D52" s="39">
        <f>D48*4</f>
        <v>4</v>
      </c>
      <c r="E52" s="40">
        <v>0</v>
      </c>
      <c r="F52" s="40">
        <f t="shared" si="8"/>
        <v>0</v>
      </c>
      <c r="G52" s="40">
        <v>250</v>
      </c>
      <c r="H52" s="41">
        <f t="shared" si="9"/>
        <v>1000</v>
      </c>
      <c r="K52" s="6"/>
    </row>
    <row r="53" spans="1:11" ht="39.75" customHeight="1" x14ac:dyDescent="0.2">
      <c r="A53" s="22">
        <v>6</v>
      </c>
      <c r="B53" s="38" t="s">
        <v>76</v>
      </c>
      <c r="C53" s="39" t="s">
        <v>113</v>
      </c>
      <c r="D53" s="39">
        <f>D48*5</f>
        <v>5</v>
      </c>
      <c r="E53" s="40">
        <v>75.040000000000006</v>
      </c>
      <c r="F53" s="102">
        <f t="shared" si="8"/>
        <v>375.20000000000005</v>
      </c>
      <c r="G53" s="40">
        <v>0</v>
      </c>
      <c r="H53" s="103">
        <f t="shared" si="9"/>
        <v>0</v>
      </c>
      <c r="K53" s="6"/>
    </row>
    <row r="54" spans="1:11" ht="39.75" customHeight="1" x14ac:dyDescent="0.2">
      <c r="A54" s="22">
        <v>7</v>
      </c>
      <c r="B54" s="38" t="s">
        <v>77</v>
      </c>
      <c r="C54" s="39" t="s">
        <v>113</v>
      </c>
      <c r="D54" s="39">
        <f>D48*10</f>
        <v>10</v>
      </c>
      <c r="E54" s="40">
        <v>77.23</v>
      </c>
      <c r="F54" s="102">
        <f t="shared" si="8"/>
        <v>772.30000000000007</v>
      </c>
      <c r="G54" s="40">
        <v>0</v>
      </c>
      <c r="H54" s="103">
        <f t="shared" si="9"/>
        <v>0</v>
      </c>
      <c r="K54" s="6"/>
    </row>
    <row r="55" spans="1:11" ht="35.25" customHeight="1" x14ac:dyDescent="0.2">
      <c r="A55" s="22">
        <v>8</v>
      </c>
      <c r="B55" s="91" t="s">
        <v>23</v>
      </c>
      <c r="C55" s="21"/>
      <c r="D55" s="21"/>
      <c r="E55" s="102"/>
      <c r="F55" s="102">
        <v>445.5</v>
      </c>
      <c r="G55" s="102"/>
      <c r="H55" s="103">
        <v>145</v>
      </c>
      <c r="I55" s="93"/>
      <c r="K55" s="6"/>
    </row>
    <row r="56" spans="1:11" ht="30" customHeight="1" x14ac:dyDescent="0.2">
      <c r="A56" s="42"/>
      <c r="B56" s="43" t="s">
        <v>8</v>
      </c>
      <c r="C56" s="44"/>
      <c r="D56" s="44"/>
      <c r="E56" s="102"/>
      <c r="F56" s="105">
        <f>SUM(F48:F55)</f>
        <v>39000</v>
      </c>
      <c r="G56" s="105"/>
      <c r="H56" s="106">
        <f>SUM(H48:H55)</f>
        <v>10500</v>
      </c>
      <c r="I56" s="96"/>
      <c r="K56" s="6"/>
    </row>
    <row r="57" spans="1:11" ht="34.5" customHeight="1" x14ac:dyDescent="0.2">
      <c r="A57" s="22">
        <v>1</v>
      </c>
      <c r="B57" s="91" t="s">
        <v>141</v>
      </c>
      <c r="C57" s="21"/>
      <c r="D57" s="21"/>
      <c r="E57" s="114">
        <f>F56</f>
        <v>39000</v>
      </c>
      <c r="F57" s="114"/>
      <c r="G57" s="114"/>
      <c r="H57" s="115"/>
      <c r="I57" s="96"/>
      <c r="K57" s="6"/>
    </row>
    <row r="58" spans="1:11" ht="35.25" customHeight="1" x14ac:dyDescent="0.2">
      <c r="A58" s="22">
        <v>2</v>
      </c>
      <c r="B58" s="45" t="s">
        <v>142</v>
      </c>
      <c r="C58" s="21"/>
      <c r="D58" s="21"/>
      <c r="E58" s="114">
        <f>H56</f>
        <v>10500</v>
      </c>
      <c r="F58" s="114"/>
      <c r="G58" s="114"/>
      <c r="H58" s="115"/>
      <c r="I58" s="96"/>
      <c r="K58" s="6"/>
    </row>
    <row r="59" spans="1:11" ht="34.5" customHeight="1" x14ac:dyDescent="0.2">
      <c r="A59" s="22">
        <v>3</v>
      </c>
      <c r="B59" s="94" t="s">
        <v>169</v>
      </c>
      <c r="C59" s="21"/>
      <c r="D59" s="21"/>
      <c r="E59" s="112">
        <f>E57+E58</f>
        <v>49500</v>
      </c>
      <c r="F59" s="112"/>
      <c r="G59" s="112"/>
      <c r="H59" s="113"/>
      <c r="I59" s="96"/>
      <c r="K59" s="6"/>
    </row>
    <row r="60" spans="1:11" ht="39" customHeight="1" x14ac:dyDescent="0.2">
      <c r="A60" s="22">
        <v>4</v>
      </c>
      <c r="B60" s="45" t="s">
        <v>152</v>
      </c>
      <c r="C60" s="21"/>
      <c r="D60" s="95">
        <v>0</v>
      </c>
      <c r="E60" s="114">
        <v>0</v>
      </c>
      <c r="F60" s="114"/>
      <c r="G60" s="114"/>
      <c r="H60" s="115"/>
      <c r="I60" s="96"/>
      <c r="K60" s="6"/>
    </row>
    <row r="61" spans="1:11" ht="33.75" customHeight="1" x14ac:dyDescent="0.2">
      <c r="A61" s="22">
        <v>5</v>
      </c>
      <c r="B61" s="24" t="s">
        <v>173</v>
      </c>
      <c r="C61" s="24"/>
      <c r="D61" s="24"/>
      <c r="E61" s="114">
        <f>(E59+E60)*0.18</f>
        <v>8910</v>
      </c>
      <c r="F61" s="114"/>
      <c r="G61" s="114"/>
      <c r="H61" s="115"/>
      <c r="I61" s="96"/>
      <c r="K61" s="6"/>
    </row>
    <row r="62" spans="1:11" ht="30.75" customHeight="1" x14ac:dyDescent="0.2">
      <c r="A62" s="22">
        <v>6</v>
      </c>
      <c r="B62" s="111" t="s">
        <v>168</v>
      </c>
      <c r="C62" s="24"/>
      <c r="D62" s="24"/>
      <c r="E62" s="112">
        <f>+E59+E60+E61</f>
        <v>58410</v>
      </c>
      <c r="F62" s="112"/>
      <c r="G62" s="112"/>
      <c r="H62" s="113"/>
      <c r="I62" s="96"/>
      <c r="K62" s="6"/>
    </row>
    <row r="63" spans="1:11" ht="37.5" customHeight="1" x14ac:dyDescent="0.2">
      <c r="A63" s="22">
        <v>7</v>
      </c>
      <c r="B63" s="23" t="s">
        <v>175</v>
      </c>
      <c r="C63" s="21"/>
      <c r="D63" s="82"/>
      <c r="E63" s="114">
        <v>0</v>
      </c>
      <c r="F63" s="114"/>
      <c r="G63" s="114"/>
      <c r="H63" s="115"/>
      <c r="I63" s="96"/>
      <c r="K63" s="6"/>
    </row>
    <row r="64" spans="1:11" ht="29.25" customHeight="1" thickBot="1" x14ac:dyDescent="0.25">
      <c r="A64" s="47">
        <v>8</v>
      </c>
      <c r="B64" s="46" t="s">
        <v>170</v>
      </c>
      <c r="C64" s="48"/>
      <c r="D64" s="48"/>
      <c r="E64" s="135">
        <f>SUM(E62:H63)</f>
        <v>58410</v>
      </c>
      <c r="F64" s="135"/>
      <c r="G64" s="135"/>
      <c r="H64" s="136"/>
      <c r="I64" s="6"/>
    </row>
    <row r="65" spans="1:8" ht="48.75" customHeight="1" thickBot="1" x14ac:dyDescent="0.25">
      <c r="A65" s="128" t="s">
        <v>136</v>
      </c>
      <c r="B65" s="129"/>
      <c r="C65" s="129"/>
      <c r="D65" s="129"/>
      <c r="E65" s="129"/>
      <c r="F65" s="129"/>
      <c r="G65" s="129"/>
      <c r="H65" s="130"/>
    </row>
    <row r="66" spans="1:8" ht="28.5" customHeight="1" x14ac:dyDescent="0.2">
      <c r="A66" s="131" t="s">
        <v>19</v>
      </c>
      <c r="B66" s="116" t="s">
        <v>18</v>
      </c>
      <c r="C66" s="116" t="s">
        <v>17</v>
      </c>
      <c r="D66" s="116" t="s">
        <v>16</v>
      </c>
      <c r="E66" s="116" t="s">
        <v>15</v>
      </c>
      <c r="F66" s="116"/>
      <c r="G66" s="116" t="s">
        <v>14</v>
      </c>
      <c r="H66" s="117"/>
    </row>
    <row r="67" spans="1:8" ht="24.75" customHeight="1" x14ac:dyDescent="0.2">
      <c r="A67" s="132"/>
      <c r="B67" s="118"/>
      <c r="C67" s="118"/>
      <c r="D67" s="118"/>
      <c r="E67" s="101" t="s">
        <v>13</v>
      </c>
      <c r="F67" s="101" t="s">
        <v>11</v>
      </c>
      <c r="G67" s="101" t="s">
        <v>12</v>
      </c>
      <c r="H67" s="107" t="s">
        <v>11</v>
      </c>
    </row>
    <row r="68" spans="1:8" ht="51" customHeight="1" x14ac:dyDescent="0.2">
      <c r="A68" s="22">
        <v>1</v>
      </c>
      <c r="B68" s="91" t="s">
        <v>137</v>
      </c>
      <c r="C68" s="21" t="s">
        <v>24</v>
      </c>
      <c r="D68" s="21">
        <v>1</v>
      </c>
      <c r="E68" s="102">
        <v>221952</v>
      </c>
      <c r="F68" s="102">
        <f t="shared" ref="F68:F73" si="10">E68*D68</f>
        <v>221952</v>
      </c>
      <c r="G68" s="102">
        <v>1590</v>
      </c>
      <c r="H68" s="103">
        <f t="shared" ref="H68:H73" si="11">G68*D68</f>
        <v>1590</v>
      </c>
    </row>
    <row r="69" spans="1:8" ht="28.5" customHeight="1" x14ac:dyDescent="0.2">
      <c r="A69" s="22">
        <v>2</v>
      </c>
      <c r="B69" s="91" t="s">
        <v>64</v>
      </c>
      <c r="C69" s="25" t="s">
        <v>94</v>
      </c>
      <c r="D69" s="21">
        <f>D68*3</f>
        <v>3</v>
      </c>
      <c r="E69" s="102">
        <v>1729</v>
      </c>
      <c r="F69" s="102">
        <f t="shared" si="10"/>
        <v>5187</v>
      </c>
      <c r="G69" s="102">
        <v>949</v>
      </c>
      <c r="H69" s="103">
        <f t="shared" si="11"/>
        <v>2847</v>
      </c>
    </row>
    <row r="70" spans="1:8" ht="28.5" customHeight="1" x14ac:dyDescent="0.2">
      <c r="A70" s="22">
        <v>3</v>
      </c>
      <c r="B70" s="91" t="s">
        <v>65</v>
      </c>
      <c r="C70" s="21" t="s">
        <v>24</v>
      </c>
      <c r="D70" s="21">
        <f>D68*1</f>
        <v>1</v>
      </c>
      <c r="E70" s="102">
        <v>150</v>
      </c>
      <c r="F70" s="102">
        <f t="shared" si="10"/>
        <v>150</v>
      </c>
      <c r="G70" s="102">
        <v>80</v>
      </c>
      <c r="H70" s="103">
        <f t="shared" si="11"/>
        <v>80</v>
      </c>
    </row>
    <row r="71" spans="1:8" ht="36.75" customHeight="1" x14ac:dyDescent="0.2">
      <c r="A71" s="22">
        <v>4</v>
      </c>
      <c r="B71" s="91" t="s">
        <v>66</v>
      </c>
      <c r="C71" s="21" t="s">
        <v>28</v>
      </c>
      <c r="D71" s="21">
        <f>D68*2</f>
        <v>2</v>
      </c>
      <c r="E71" s="102">
        <v>89</v>
      </c>
      <c r="F71" s="102">
        <f t="shared" si="10"/>
        <v>178</v>
      </c>
      <c r="G71" s="102">
        <v>42</v>
      </c>
      <c r="H71" s="103">
        <f t="shared" si="11"/>
        <v>84</v>
      </c>
    </row>
    <row r="72" spans="1:8" ht="49.5" customHeight="1" x14ac:dyDescent="0.2">
      <c r="A72" s="22">
        <v>5</v>
      </c>
      <c r="B72" s="91" t="s">
        <v>83</v>
      </c>
      <c r="C72" s="25" t="s">
        <v>94</v>
      </c>
      <c r="D72" s="21">
        <f>D68*1</f>
        <v>1</v>
      </c>
      <c r="E72" s="102">
        <v>4752</v>
      </c>
      <c r="F72" s="102">
        <f t="shared" si="10"/>
        <v>4752</v>
      </c>
      <c r="G72" s="102">
        <v>119</v>
      </c>
      <c r="H72" s="103">
        <f t="shared" si="11"/>
        <v>119</v>
      </c>
    </row>
    <row r="73" spans="1:8" ht="37.5" customHeight="1" x14ac:dyDescent="0.2">
      <c r="A73" s="22">
        <v>6</v>
      </c>
      <c r="B73" s="91" t="s">
        <v>95</v>
      </c>
      <c r="C73" s="21" t="s">
        <v>24</v>
      </c>
      <c r="D73" s="21">
        <f>D68*1</f>
        <v>1</v>
      </c>
      <c r="E73" s="102">
        <v>22686</v>
      </c>
      <c r="F73" s="102">
        <f t="shared" si="10"/>
        <v>22686</v>
      </c>
      <c r="G73" s="102">
        <v>385</v>
      </c>
      <c r="H73" s="103">
        <f t="shared" si="11"/>
        <v>385</v>
      </c>
    </row>
    <row r="74" spans="1:8" ht="48" customHeight="1" x14ac:dyDescent="0.2">
      <c r="A74" s="22">
        <v>7</v>
      </c>
      <c r="B74" s="91" t="s">
        <v>96</v>
      </c>
      <c r="C74" s="21"/>
      <c r="D74" s="21"/>
      <c r="E74" s="102"/>
      <c r="F74" s="102"/>
      <c r="G74" s="102"/>
      <c r="H74" s="103"/>
    </row>
    <row r="75" spans="1:8" ht="28.5" customHeight="1" x14ac:dyDescent="0.2">
      <c r="A75" s="22"/>
      <c r="B75" s="91" t="s">
        <v>56</v>
      </c>
      <c r="C75" s="21" t="s">
        <v>57</v>
      </c>
      <c r="D75" s="21">
        <f>D68*45</f>
        <v>45</v>
      </c>
      <c r="E75" s="102">
        <v>143.19</v>
      </c>
      <c r="F75" s="102">
        <f t="shared" ref="F75:F84" si="12">E75*D75</f>
        <v>6443.55</v>
      </c>
      <c r="G75" s="114">
        <v>949</v>
      </c>
      <c r="H75" s="115">
        <f>G75*D68</f>
        <v>949</v>
      </c>
    </row>
    <row r="76" spans="1:8" ht="28.5" customHeight="1" x14ac:dyDescent="0.2">
      <c r="A76" s="22"/>
      <c r="B76" s="91" t="s">
        <v>58</v>
      </c>
      <c r="C76" s="21" t="s">
        <v>10</v>
      </c>
      <c r="D76" s="21">
        <f>D68*12</f>
        <v>12</v>
      </c>
      <c r="E76" s="102">
        <v>140</v>
      </c>
      <c r="F76" s="102">
        <f t="shared" si="12"/>
        <v>1680</v>
      </c>
      <c r="G76" s="114"/>
      <c r="H76" s="115"/>
    </row>
    <row r="77" spans="1:8" ht="28.5" customHeight="1" x14ac:dyDescent="0.2">
      <c r="A77" s="22"/>
      <c r="B77" s="91" t="s">
        <v>59</v>
      </c>
      <c r="C77" s="21" t="s">
        <v>10</v>
      </c>
      <c r="D77" s="21">
        <f>D68*4</f>
        <v>4</v>
      </c>
      <c r="E77" s="102">
        <v>273</v>
      </c>
      <c r="F77" s="102">
        <f t="shared" si="12"/>
        <v>1092</v>
      </c>
      <c r="G77" s="114"/>
      <c r="H77" s="115"/>
    </row>
    <row r="78" spans="1:8" ht="28.5" customHeight="1" x14ac:dyDescent="0.2">
      <c r="A78" s="22"/>
      <c r="B78" s="91" t="s">
        <v>60</v>
      </c>
      <c r="C78" s="21" t="s">
        <v>10</v>
      </c>
      <c r="D78" s="21">
        <f>D68*8</f>
        <v>8</v>
      </c>
      <c r="E78" s="102">
        <v>42</v>
      </c>
      <c r="F78" s="102">
        <f t="shared" si="12"/>
        <v>336</v>
      </c>
      <c r="G78" s="114"/>
      <c r="H78" s="115"/>
    </row>
    <row r="79" spans="1:8" ht="33.75" customHeight="1" x14ac:dyDescent="0.2">
      <c r="A79" s="22"/>
      <c r="B79" s="91" t="s">
        <v>61</v>
      </c>
      <c r="C79" s="21" t="s">
        <v>24</v>
      </c>
      <c r="D79" s="21">
        <f>D68*2</f>
        <v>2</v>
      </c>
      <c r="E79" s="102">
        <v>264</v>
      </c>
      <c r="F79" s="102">
        <f t="shared" si="12"/>
        <v>528</v>
      </c>
      <c r="G79" s="114"/>
      <c r="H79" s="115"/>
    </row>
    <row r="80" spans="1:8" ht="39" customHeight="1" x14ac:dyDescent="0.2">
      <c r="A80" s="22">
        <v>8</v>
      </c>
      <c r="B80" s="91" t="s">
        <v>84</v>
      </c>
      <c r="C80" s="21" t="s">
        <v>24</v>
      </c>
      <c r="D80" s="21">
        <f>D68*1</f>
        <v>1</v>
      </c>
      <c r="E80" s="102">
        <v>5126</v>
      </c>
      <c r="F80" s="102">
        <f t="shared" si="12"/>
        <v>5126</v>
      </c>
      <c r="G80" s="102">
        <v>865</v>
      </c>
      <c r="H80" s="103">
        <f>G80*D80</f>
        <v>865</v>
      </c>
    </row>
    <row r="81" spans="1:8" ht="35.25" customHeight="1" x14ac:dyDescent="0.2">
      <c r="A81" s="22">
        <v>9</v>
      </c>
      <c r="B81" s="91" t="s">
        <v>85</v>
      </c>
      <c r="C81" s="21" t="s">
        <v>24</v>
      </c>
      <c r="D81" s="21">
        <f>D68*1</f>
        <v>1</v>
      </c>
      <c r="E81" s="102">
        <v>3396</v>
      </c>
      <c r="F81" s="102">
        <f t="shared" si="12"/>
        <v>3396</v>
      </c>
      <c r="G81" s="102">
        <v>480</v>
      </c>
      <c r="H81" s="103">
        <f>G81*D81</f>
        <v>480</v>
      </c>
    </row>
    <row r="82" spans="1:8" ht="28.5" customHeight="1" x14ac:dyDescent="0.2">
      <c r="A82" s="22">
        <v>10</v>
      </c>
      <c r="B82" s="91" t="s">
        <v>62</v>
      </c>
      <c r="C82" s="21" t="s">
        <v>26</v>
      </c>
      <c r="D82" s="21">
        <f>D68*1</f>
        <v>1</v>
      </c>
      <c r="E82" s="102">
        <v>1069</v>
      </c>
      <c r="F82" s="102">
        <f t="shared" si="12"/>
        <v>1069</v>
      </c>
      <c r="G82" s="102">
        <v>237</v>
      </c>
      <c r="H82" s="103">
        <f>G82*D82</f>
        <v>237</v>
      </c>
    </row>
    <row r="83" spans="1:8" ht="28.5" customHeight="1" x14ac:dyDescent="0.2">
      <c r="A83" s="22">
        <v>11</v>
      </c>
      <c r="B83" s="91" t="s">
        <v>63</v>
      </c>
      <c r="C83" s="21" t="s">
        <v>24</v>
      </c>
      <c r="D83" s="21">
        <f>D68*1</f>
        <v>1</v>
      </c>
      <c r="E83" s="102">
        <v>9450</v>
      </c>
      <c r="F83" s="102">
        <f t="shared" si="12"/>
        <v>9450</v>
      </c>
      <c r="G83" s="102">
        <v>1104</v>
      </c>
      <c r="H83" s="103">
        <f>G83*D83</f>
        <v>1104</v>
      </c>
    </row>
    <row r="84" spans="1:8" ht="28.5" customHeight="1" x14ac:dyDescent="0.2">
      <c r="A84" s="22">
        <v>12</v>
      </c>
      <c r="B84" s="91" t="s">
        <v>25</v>
      </c>
      <c r="C84" s="21" t="s">
        <v>24</v>
      </c>
      <c r="D84" s="21">
        <f>D68*1</f>
        <v>1</v>
      </c>
      <c r="E84" s="102">
        <v>14415</v>
      </c>
      <c r="F84" s="102">
        <f t="shared" si="12"/>
        <v>14415</v>
      </c>
      <c r="G84" s="102">
        <v>1346</v>
      </c>
      <c r="H84" s="103">
        <f>G84*D84</f>
        <v>1346</v>
      </c>
    </row>
    <row r="85" spans="1:8" ht="28.5" customHeight="1" x14ac:dyDescent="0.2">
      <c r="A85" s="22">
        <v>13</v>
      </c>
      <c r="B85" s="91" t="s">
        <v>23</v>
      </c>
      <c r="C85" s="21"/>
      <c r="D85" s="21"/>
      <c r="E85" s="102"/>
      <c r="F85" s="102">
        <v>559.45000000000005</v>
      </c>
      <c r="G85" s="102"/>
      <c r="H85" s="103">
        <v>414</v>
      </c>
    </row>
    <row r="86" spans="1:8" ht="28.5" customHeight="1" x14ac:dyDescent="0.2">
      <c r="A86" s="42"/>
      <c r="B86" s="43" t="s">
        <v>8</v>
      </c>
      <c r="C86" s="44"/>
      <c r="D86" s="44"/>
      <c r="E86" s="49"/>
      <c r="F86" s="105">
        <f>SUM(F68:F85)</f>
        <v>299000</v>
      </c>
      <c r="G86" s="21"/>
      <c r="H86" s="106">
        <f>SUM(H68:H85)</f>
        <v>10500</v>
      </c>
    </row>
    <row r="87" spans="1:8" ht="38.25" customHeight="1" x14ac:dyDescent="0.2">
      <c r="A87" s="22" t="s">
        <v>153</v>
      </c>
      <c r="B87" s="91" t="s">
        <v>144</v>
      </c>
      <c r="C87" s="21"/>
      <c r="D87" s="21"/>
      <c r="E87" s="114">
        <f>F86</f>
        <v>299000</v>
      </c>
      <c r="F87" s="114"/>
      <c r="G87" s="114"/>
      <c r="H87" s="115"/>
    </row>
    <row r="88" spans="1:8" ht="38.25" customHeight="1" x14ac:dyDescent="0.2">
      <c r="A88" s="22" t="s">
        <v>154</v>
      </c>
      <c r="B88" s="45" t="s">
        <v>145</v>
      </c>
      <c r="C88" s="21"/>
      <c r="D88" s="21"/>
      <c r="E88" s="114">
        <f>H86</f>
        <v>10500</v>
      </c>
      <c r="F88" s="114"/>
      <c r="G88" s="114"/>
      <c r="H88" s="115"/>
    </row>
    <row r="89" spans="1:8" ht="38.25" customHeight="1" x14ac:dyDescent="0.2">
      <c r="A89" s="22"/>
      <c r="B89" s="45" t="s">
        <v>155</v>
      </c>
      <c r="C89" s="21"/>
      <c r="D89" s="21"/>
      <c r="E89" s="114">
        <f>(E87-(21%*E87))</f>
        <v>236210</v>
      </c>
      <c r="F89" s="114"/>
      <c r="G89" s="114"/>
      <c r="H89" s="115"/>
    </row>
    <row r="90" spans="1:8" ht="38.25" customHeight="1" x14ac:dyDescent="0.2">
      <c r="A90" s="22"/>
      <c r="B90" s="45" t="s">
        <v>156</v>
      </c>
      <c r="C90" s="21"/>
      <c r="D90" s="21"/>
      <c r="E90" s="114">
        <f>(E88-(21%*E88))</f>
        <v>8295</v>
      </c>
      <c r="F90" s="114"/>
      <c r="G90" s="114"/>
      <c r="H90" s="115"/>
    </row>
    <row r="91" spans="1:8" ht="34.5" customHeight="1" x14ac:dyDescent="0.2">
      <c r="A91" s="22" t="s">
        <v>157</v>
      </c>
      <c r="B91" s="91" t="s">
        <v>143</v>
      </c>
      <c r="C91" s="21"/>
      <c r="D91" s="21"/>
      <c r="E91" s="114">
        <v>0</v>
      </c>
      <c r="F91" s="114"/>
      <c r="G91" s="114"/>
      <c r="H91" s="115"/>
    </row>
    <row r="92" spans="1:8" ht="33" customHeight="1" x14ac:dyDescent="0.2">
      <c r="A92" s="22" t="s">
        <v>158</v>
      </c>
      <c r="B92" s="45" t="s">
        <v>146</v>
      </c>
      <c r="C92" s="21"/>
      <c r="D92" s="21"/>
      <c r="E92" s="114">
        <v>0</v>
      </c>
      <c r="F92" s="114"/>
      <c r="G92" s="114"/>
      <c r="H92" s="115"/>
    </row>
    <row r="93" spans="1:8" ht="33" customHeight="1" x14ac:dyDescent="0.2">
      <c r="A93" s="22">
        <v>3</v>
      </c>
      <c r="B93" s="94" t="s">
        <v>171</v>
      </c>
      <c r="C93" s="21"/>
      <c r="D93" s="21"/>
      <c r="E93" s="112">
        <f>E89+E90+E91+E92</f>
        <v>244505</v>
      </c>
      <c r="F93" s="112"/>
      <c r="G93" s="112"/>
      <c r="H93" s="113"/>
    </row>
    <row r="94" spans="1:8" ht="33" customHeight="1" x14ac:dyDescent="0.2">
      <c r="A94" s="22">
        <v>4</v>
      </c>
      <c r="B94" s="45" t="s">
        <v>152</v>
      </c>
      <c r="C94" s="21"/>
      <c r="D94" s="95">
        <v>0</v>
      </c>
      <c r="E94" s="114">
        <v>0</v>
      </c>
      <c r="F94" s="114"/>
      <c r="G94" s="114"/>
      <c r="H94" s="115"/>
    </row>
    <row r="95" spans="1:8" ht="28.5" customHeight="1" x14ac:dyDescent="0.2">
      <c r="A95" s="22">
        <v>5</v>
      </c>
      <c r="B95" s="24" t="s">
        <v>172</v>
      </c>
      <c r="C95" s="24"/>
      <c r="D95" s="24"/>
      <c r="E95" s="114">
        <f>(E93+E94)*0.18</f>
        <v>44010.9</v>
      </c>
      <c r="F95" s="114"/>
      <c r="G95" s="114"/>
      <c r="H95" s="115"/>
    </row>
    <row r="96" spans="1:8" ht="35.25" customHeight="1" x14ac:dyDescent="0.2">
      <c r="A96" s="22">
        <v>6</v>
      </c>
      <c r="B96" s="43" t="s">
        <v>174</v>
      </c>
      <c r="C96" s="24"/>
      <c r="D96" s="24"/>
      <c r="E96" s="112">
        <f>+E93+E94+E95</f>
        <v>288515.90000000002</v>
      </c>
      <c r="F96" s="112"/>
      <c r="G96" s="112"/>
      <c r="H96" s="113"/>
    </row>
    <row r="97" spans="1:8" ht="37.5" customHeight="1" x14ac:dyDescent="0.2">
      <c r="A97" s="22">
        <v>7</v>
      </c>
      <c r="B97" s="23" t="s">
        <v>22</v>
      </c>
      <c r="C97" s="21" t="s">
        <v>24</v>
      </c>
      <c r="D97" s="21">
        <f>D68</f>
        <v>1</v>
      </c>
      <c r="E97" s="114">
        <f>D97*3500</f>
        <v>3500</v>
      </c>
      <c r="F97" s="114"/>
      <c r="G97" s="114"/>
      <c r="H97" s="115"/>
    </row>
    <row r="98" spans="1:8" ht="28.5" customHeight="1" thickBot="1" x14ac:dyDescent="0.25">
      <c r="A98" s="47">
        <v>8</v>
      </c>
      <c r="B98" s="46" t="s">
        <v>170</v>
      </c>
      <c r="C98" s="48"/>
      <c r="D98" s="48"/>
      <c r="E98" s="135">
        <f>SUM(E96:H97)</f>
        <v>292015.90000000002</v>
      </c>
      <c r="F98" s="135"/>
      <c r="G98" s="135"/>
      <c r="H98" s="136"/>
    </row>
    <row r="99" spans="1:8" ht="29.25" customHeight="1" thickBot="1" x14ac:dyDescent="0.25">
      <c r="A99" s="128" t="s">
        <v>100</v>
      </c>
      <c r="B99" s="129"/>
      <c r="C99" s="129"/>
      <c r="D99" s="129"/>
      <c r="E99" s="129"/>
      <c r="F99" s="129"/>
      <c r="G99" s="129"/>
      <c r="H99" s="130"/>
    </row>
    <row r="100" spans="1:8" s="8" customFormat="1" ht="27.75" customHeight="1" x14ac:dyDescent="0.25">
      <c r="A100" s="131" t="s">
        <v>19</v>
      </c>
      <c r="B100" s="116" t="s">
        <v>18</v>
      </c>
      <c r="C100" s="116" t="s">
        <v>17</v>
      </c>
      <c r="D100" s="116" t="s">
        <v>16</v>
      </c>
      <c r="E100" s="116" t="s">
        <v>15</v>
      </c>
      <c r="F100" s="116"/>
      <c r="G100" s="116" t="s">
        <v>14</v>
      </c>
      <c r="H100" s="117"/>
    </row>
    <row r="101" spans="1:8" s="8" customFormat="1" ht="25.5" customHeight="1" x14ac:dyDescent="0.25">
      <c r="A101" s="132"/>
      <c r="B101" s="118"/>
      <c r="C101" s="118"/>
      <c r="D101" s="118"/>
      <c r="E101" s="101" t="s">
        <v>13</v>
      </c>
      <c r="F101" s="101" t="s">
        <v>11</v>
      </c>
      <c r="G101" s="101" t="s">
        <v>12</v>
      </c>
      <c r="H101" s="107" t="s">
        <v>11</v>
      </c>
    </row>
    <row r="102" spans="1:8" s="8" customFormat="1" ht="25.5" customHeight="1" x14ac:dyDescent="0.25">
      <c r="A102" s="22">
        <v>1</v>
      </c>
      <c r="B102" s="91" t="s">
        <v>40</v>
      </c>
      <c r="C102" s="21" t="s">
        <v>111</v>
      </c>
      <c r="D102" s="21">
        <v>0</v>
      </c>
      <c r="E102" s="102">
        <v>17702</v>
      </c>
      <c r="F102" s="102">
        <f t="shared" ref="F102:F107" si="13">E102*D102</f>
        <v>0</v>
      </c>
      <c r="G102" s="102">
        <v>4449</v>
      </c>
      <c r="H102" s="103">
        <f t="shared" ref="H102:H107" si="14">G102*D102</f>
        <v>0</v>
      </c>
    </row>
    <row r="103" spans="1:8" s="8" customFormat="1" ht="33" customHeight="1" x14ac:dyDescent="0.25">
      <c r="A103" s="104"/>
      <c r="B103" s="91" t="s">
        <v>39</v>
      </c>
      <c r="C103" s="21" t="s">
        <v>36</v>
      </c>
      <c r="D103" s="21">
        <f>D102</f>
        <v>0</v>
      </c>
      <c r="E103" s="102">
        <v>0</v>
      </c>
      <c r="F103" s="102">
        <f t="shared" si="13"/>
        <v>0</v>
      </c>
      <c r="G103" s="102">
        <v>936</v>
      </c>
      <c r="H103" s="103">
        <f t="shared" si="14"/>
        <v>0</v>
      </c>
    </row>
    <row r="104" spans="1:8" s="8" customFormat="1" ht="35.25" customHeight="1" x14ac:dyDescent="0.25">
      <c r="A104" s="104"/>
      <c r="B104" s="91" t="s">
        <v>38</v>
      </c>
      <c r="C104" s="21" t="s">
        <v>36</v>
      </c>
      <c r="D104" s="21">
        <f>D102</f>
        <v>0</v>
      </c>
      <c r="E104" s="102">
        <v>0</v>
      </c>
      <c r="F104" s="102">
        <f t="shared" si="13"/>
        <v>0</v>
      </c>
      <c r="G104" s="102">
        <v>15608</v>
      </c>
      <c r="H104" s="103">
        <f t="shared" si="14"/>
        <v>0</v>
      </c>
    </row>
    <row r="105" spans="1:8" s="8" customFormat="1" ht="23.25" customHeight="1" x14ac:dyDescent="0.25">
      <c r="A105" s="104"/>
      <c r="B105" s="91" t="s">
        <v>37</v>
      </c>
      <c r="C105" s="21" t="s">
        <v>36</v>
      </c>
      <c r="D105" s="21">
        <f>D102</f>
        <v>0</v>
      </c>
      <c r="E105" s="102">
        <v>0</v>
      </c>
      <c r="F105" s="102">
        <f t="shared" si="13"/>
        <v>0</v>
      </c>
      <c r="G105" s="102">
        <v>2372</v>
      </c>
      <c r="H105" s="103">
        <f t="shared" si="14"/>
        <v>0</v>
      </c>
    </row>
    <row r="106" spans="1:8" s="3" customFormat="1" ht="36.75" customHeight="1" x14ac:dyDescent="0.2">
      <c r="A106" s="22">
        <v>2</v>
      </c>
      <c r="B106" s="23" t="s">
        <v>67</v>
      </c>
      <c r="C106" s="21" t="s">
        <v>24</v>
      </c>
      <c r="D106" s="21">
        <v>2</v>
      </c>
      <c r="E106" s="102">
        <v>7076</v>
      </c>
      <c r="F106" s="102">
        <f t="shared" si="13"/>
        <v>14152</v>
      </c>
      <c r="G106" s="102">
        <v>1742</v>
      </c>
      <c r="H106" s="103">
        <f t="shared" si="14"/>
        <v>3484</v>
      </c>
    </row>
    <row r="107" spans="1:8" s="3" customFormat="1" ht="38.25" customHeight="1" x14ac:dyDescent="0.2">
      <c r="A107" s="22">
        <v>3</v>
      </c>
      <c r="B107" s="23" t="s">
        <v>68</v>
      </c>
      <c r="C107" s="21" t="s">
        <v>24</v>
      </c>
      <c r="D107" s="21">
        <v>0</v>
      </c>
      <c r="E107" s="102">
        <v>7076</v>
      </c>
      <c r="F107" s="102">
        <f t="shared" si="13"/>
        <v>0</v>
      </c>
      <c r="G107" s="102">
        <v>1742</v>
      </c>
      <c r="H107" s="103">
        <f t="shared" si="14"/>
        <v>0</v>
      </c>
    </row>
    <row r="108" spans="1:8" s="3" customFormat="1" ht="38.25" customHeight="1" x14ac:dyDescent="0.2">
      <c r="A108" s="22"/>
      <c r="B108" s="91" t="s">
        <v>35</v>
      </c>
      <c r="C108" s="21" t="s">
        <v>24</v>
      </c>
      <c r="D108" s="21">
        <f>D106</f>
        <v>2</v>
      </c>
      <c r="E108" s="102">
        <v>0</v>
      </c>
      <c r="F108" s="102">
        <f>E108*D108</f>
        <v>0</v>
      </c>
      <c r="G108" s="102">
        <v>312</v>
      </c>
      <c r="H108" s="103">
        <f>G108*D108</f>
        <v>624</v>
      </c>
    </row>
    <row r="109" spans="1:8" s="3" customFormat="1" ht="38.25" customHeight="1" x14ac:dyDescent="0.2">
      <c r="A109" s="22">
        <v>4</v>
      </c>
      <c r="B109" s="91" t="s">
        <v>34</v>
      </c>
      <c r="C109" s="21" t="s">
        <v>112</v>
      </c>
      <c r="D109" s="21">
        <f>D106+D102</f>
        <v>2</v>
      </c>
      <c r="E109" s="102">
        <v>239</v>
      </c>
      <c r="F109" s="102">
        <f t="shared" ref="F109:F110" si="15">E109*D109</f>
        <v>478</v>
      </c>
      <c r="G109" s="102">
        <v>93</v>
      </c>
      <c r="H109" s="103">
        <f t="shared" ref="H109:H110" si="16">G109*D109</f>
        <v>186</v>
      </c>
    </row>
    <row r="110" spans="1:8" s="3" customFormat="1" ht="38.25" customHeight="1" x14ac:dyDescent="0.2">
      <c r="A110" s="22">
        <v>5</v>
      </c>
      <c r="B110" s="23" t="s">
        <v>150</v>
      </c>
      <c r="C110" s="25" t="s">
        <v>27</v>
      </c>
      <c r="D110" s="25">
        <v>9</v>
      </c>
      <c r="E110" s="102">
        <v>554</v>
      </c>
      <c r="F110" s="102">
        <f t="shared" si="15"/>
        <v>4986</v>
      </c>
      <c r="G110" s="102">
        <v>160</v>
      </c>
      <c r="H110" s="103">
        <f t="shared" si="16"/>
        <v>1440</v>
      </c>
    </row>
    <row r="111" spans="1:8" s="3" customFormat="1" ht="38.25" customHeight="1" x14ac:dyDescent="0.2">
      <c r="A111" s="22">
        <v>6</v>
      </c>
      <c r="B111" s="28" t="s">
        <v>151</v>
      </c>
      <c r="C111" s="25" t="s">
        <v>27</v>
      </c>
      <c r="D111" s="30">
        <v>9</v>
      </c>
      <c r="E111" s="31">
        <v>348</v>
      </c>
      <c r="F111" s="32">
        <f>D111*E111</f>
        <v>3132</v>
      </c>
      <c r="G111" s="32">
        <v>160</v>
      </c>
      <c r="H111" s="26">
        <f>D111*G111</f>
        <v>1440</v>
      </c>
    </row>
    <row r="112" spans="1:8" s="3" customFormat="1" ht="38.25" customHeight="1" x14ac:dyDescent="0.2">
      <c r="A112" s="22">
        <v>7</v>
      </c>
      <c r="B112" s="28" t="s">
        <v>69</v>
      </c>
      <c r="C112" s="25" t="s">
        <v>27</v>
      </c>
      <c r="D112" s="33">
        <v>0</v>
      </c>
      <c r="E112" s="31">
        <v>266</v>
      </c>
      <c r="F112" s="32">
        <f>D112*E112</f>
        <v>0</v>
      </c>
      <c r="G112" s="32">
        <v>160</v>
      </c>
      <c r="H112" s="26">
        <f>D112*G112</f>
        <v>0</v>
      </c>
    </row>
    <row r="113" spans="1:9" s="3" customFormat="1" ht="38.25" customHeight="1" x14ac:dyDescent="0.2">
      <c r="A113" s="22">
        <v>8</v>
      </c>
      <c r="B113" s="34" t="s">
        <v>70</v>
      </c>
      <c r="C113" s="21" t="s">
        <v>24</v>
      </c>
      <c r="D113" s="29">
        <v>20</v>
      </c>
      <c r="E113" s="32">
        <v>27</v>
      </c>
      <c r="F113" s="32">
        <f>E113*D113</f>
        <v>540</v>
      </c>
      <c r="G113" s="32">
        <v>0</v>
      </c>
      <c r="H113" s="35">
        <v>0</v>
      </c>
    </row>
    <row r="114" spans="1:9" s="3" customFormat="1" ht="38.25" customHeight="1" x14ac:dyDescent="0.2">
      <c r="A114" s="22">
        <v>9</v>
      </c>
      <c r="B114" s="34" t="s">
        <v>166</v>
      </c>
      <c r="C114" s="21" t="s">
        <v>24</v>
      </c>
      <c r="D114" s="29">
        <v>25</v>
      </c>
      <c r="E114" s="32">
        <v>87</v>
      </c>
      <c r="F114" s="32">
        <f>E114*D114</f>
        <v>2175</v>
      </c>
      <c r="G114" s="32">
        <v>0</v>
      </c>
      <c r="H114" s="35">
        <v>0</v>
      </c>
    </row>
    <row r="115" spans="1:9" s="3" customFormat="1" ht="38.25" customHeight="1" x14ac:dyDescent="0.2">
      <c r="A115" s="22">
        <v>10</v>
      </c>
      <c r="B115" s="28" t="s">
        <v>71</v>
      </c>
      <c r="C115" s="36" t="s">
        <v>72</v>
      </c>
      <c r="D115" s="37">
        <v>0.72</v>
      </c>
      <c r="E115" s="102">
        <v>46234</v>
      </c>
      <c r="F115" s="102">
        <f t="shared" ref="F115" si="17">E115*D115</f>
        <v>33288.479999999996</v>
      </c>
      <c r="G115" s="102">
        <v>4361</v>
      </c>
      <c r="H115" s="103">
        <f t="shared" ref="H115" si="18">G115*D115</f>
        <v>3139.92</v>
      </c>
    </row>
    <row r="116" spans="1:9" s="3" customFormat="1" ht="25.5" customHeight="1" x14ac:dyDescent="0.2">
      <c r="A116" s="22"/>
      <c r="B116" s="28" t="s">
        <v>73</v>
      </c>
      <c r="C116" s="36"/>
      <c r="D116" s="30"/>
      <c r="E116" s="37"/>
      <c r="F116" s="37">
        <f>(F115*0.03)</f>
        <v>998.6543999999999</v>
      </c>
      <c r="G116" s="37">
        <v>0</v>
      </c>
      <c r="H116" s="26">
        <f>D116*G116</f>
        <v>0</v>
      </c>
    </row>
    <row r="117" spans="1:9" s="3" customFormat="1" ht="26.25" customHeight="1" x14ac:dyDescent="0.2">
      <c r="A117" s="22">
        <v>11</v>
      </c>
      <c r="B117" s="34" t="s">
        <v>74</v>
      </c>
      <c r="C117" s="25" t="s">
        <v>27</v>
      </c>
      <c r="D117" s="29">
        <v>1</v>
      </c>
      <c r="E117" s="60">
        <v>1138</v>
      </c>
      <c r="F117" s="60">
        <f>SUM(D117*E117)</f>
        <v>1138</v>
      </c>
      <c r="G117" s="60">
        <v>593</v>
      </c>
      <c r="H117" s="27">
        <f>SUM(D117*G117)</f>
        <v>593</v>
      </c>
    </row>
    <row r="118" spans="1:9" s="3" customFormat="1" ht="38.25" customHeight="1" x14ac:dyDescent="0.2">
      <c r="A118" s="22">
        <v>12</v>
      </c>
      <c r="B118" s="91" t="s">
        <v>29</v>
      </c>
      <c r="C118" s="25" t="s">
        <v>27</v>
      </c>
      <c r="D118" s="21">
        <f>D117</f>
        <v>1</v>
      </c>
      <c r="E118" s="102">
        <v>0</v>
      </c>
      <c r="F118" s="102">
        <f>E118*D118</f>
        <v>0</v>
      </c>
      <c r="G118" s="102">
        <v>250</v>
      </c>
      <c r="H118" s="103">
        <f>G118*D118</f>
        <v>250</v>
      </c>
    </row>
    <row r="119" spans="1:9" s="3" customFormat="1" ht="38.25" customHeight="1" x14ac:dyDescent="0.2">
      <c r="A119" s="22">
        <v>13</v>
      </c>
      <c r="B119" s="38" t="s">
        <v>9</v>
      </c>
      <c r="C119" s="39"/>
      <c r="D119" s="39"/>
      <c r="E119" s="39"/>
      <c r="F119" s="40">
        <v>111.87</v>
      </c>
      <c r="G119" s="40"/>
      <c r="H119" s="41">
        <v>343.08</v>
      </c>
      <c r="I119" s="7"/>
    </row>
    <row r="120" spans="1:9" s="3" customFormat="1" ht="38.25" customHeight="1" x14ac:dyDescent="0.2">
      <c r="A120" s="50"/>
      <c r="B120" s="43" t="s">
        <v>8</v>
      </c>
      <c r="C120" s="21"/>
      <c r="D120" s="21"/>
      <c r="E120" s="102"/>
      <c r="F120" s="105">
        <f>SUM(F102:F119)</f>
        <v>61000.004399999998</v>
      </c>
      <c r="G120" s="102"/>
      <c r="H120" s="106">
        <f>SUM(H102:H119)</f>
        <v>11500</v>
      </c>
      <c r="I120" s="7"/>
    </row>
    <row r="121" spans="1:9" s="3" customFormat="1" ht="38.25" customHeight="1" x14ac:dyDescent="0.2">
      <c r="A121" s="22">
        <v>1</v>
      </c>
      <c r="B121" s="91" t="s">
        <v>141</v>
      </c>
      <c r="C121" s="21"/>
      <c r="D121" s="21"/>
      <c r="E121" s="114">
        <f>F120</f>
        <v>61000.004399999998</v>
      </c>
      <c r="F121" s="114"/>
      <c r="G121" s="114"/>
      <c r="H121" s="115"/>
      <c r="I121" s="7"/>
    </row>
    <row r="122" spans="1:9" s="3" customFormat="1" ht="38.25" customHeight="1" x14ac:dyDescent="0.2">
      <c r="A122" s="22">
        <v>2</v>
      </c>
      <c r="B122" s="45" t="s">
        <v>142</v>
      </c>
      <c r="C122" s="21"/>
      <c r="D122" s="21"/>
      <c r="E122" s="114">
        <f>H120</f>
        <v>11500</v>
      </c>
      <c r="F122" s="114"/>
      <c r="G122" s="114"/>
      <c r="H122" s="115"/>
      <c r="I122" s="7"/>
    </row>
    <row r="123" spans="1:9" s="3" customFormat="1" ht="38.25" customHeight="1" x14ac:dyDescent="0.2">
      <c r="A123" s="22">
        <v>3</v>
      </c>
      <c r="B123" s="94" t="s">
        <v>169</v>
      </c>
      <c r="C123" s="21"/>
      <c r="D123" s="21"/>
      <c r="E123" s="112">
        <f>E121+E122</f>
        <v>72500.004400000005</v>
      </c>
      <c r="F123" s="112"/>
      <c r="G123" s="112"/>
      <c r="H123" s="113"/>
      <c r="I123" s="7"/>
    </row>
    <row r="124" spans="1:9" s="3" customFormat="1" ht="38.25" customHeight="1" x14ac:dyDescent="0.2">
      <c r="A124" s="22">
        <v>4</v>
      </c>
      <c r="B124" s="45" t="s">
        <v>152</v>
      </c>
      <c r="C124" s="21"/>
      <c r="D124" s="95">
        <v>0</v>
      </c>
      <c r="E124" s="114">
        <v>0</v>
      </c>
      <c r="F124" s="114"/>
      <c r="G124" s="114"/>
      <c r="H124" s="115"/>
      <c r="I124" s="7"/>
    </row>
    <row r="125" spans="1:9" s="3" customFormat="1" ht="38.25" customHeight="1" x14ac:dyDescent="0.2">
      <c r="A125" s="22">
        <v>5</v>
      </c>
      <c r="B125" s="24" t="s">
        <v>173</v>
      </c>
      <c r="C125" s="24"/>
      <c r="D125" s="24"/>
      <c r="E125" s="114">
        <f>(E123+E124)*0.18</f>
        <v>13050.000792000001</v>
      </c>
      <c r="F125" s="114"/>
      <c r="G125" s="114"/>
      <c r="H125" s="115"/>
      <c r="I125" s="7"/>
    </row>
    <row r="126" spans="1:9" s="3" customFormat="1" ht="38.25" customHeight="1" x14ac:dyDescent="0.2">
      <c r="A126" s="22">
        <v>6</v>
      </c>
      <c r="B126" s="111" t="s">
        <v>168</v>
      </c>
      <c r="C126" s="24"/>
      <c r="D126" s="24"/>
      <c r="E126" s="112">
        <f>+E123+E124+E125</f>
        <v>85550.005192000011</v>
      </c>
      <c r="F126" s="112"/>
      <c r="G126" s="112"/>
      <c r="H126" s="113"/>
      <c r="I126" s="7"/>
    </row>
    <row r="127" spans="1:9" s="3" customFormat="1" ht="36" customHeight="1" x14ac:dyDescent="0.2">
      <c r="A127" s="22">
        <v>7</v>
      </c>
      <c r="B127" s="23" t="s">
        <v>127</v>
      </c>
      <c r="C127" s="21" t="s">
        <v>20</v>
      </c>
      <c r="D127" s="82">
        <v>0.2</v>
      </c>
      <c r="E127" s="114">
        <v>500</v>
      </c>
      <c r="F127" s="114"/>
      <c r="G127" s="114"/>
      <c r="H127" s="115"/>
      <c r="I127" s="7"/>
    </row>
    <row r="128" spans="1:9" s="3" customFormat="1" ht="39" customHeight="1" thickBot="1" x14ac:dyDescent="0.25">
      <c r="A128" s="47">
        <v>8</v>
      </c>
      <c r="B128" s="46" t="s">
        <v>170</v>
      </c>
      <c r="C128" s="48"/>
      <c r="D128" s="48"/>
      <c r="E128" s="135">
        <f>SUM(E126:H127)</f>
        <v>86050.005192000011</v>
      </c>
      <c r="F128" s="135"/>
      <c r="G128" s="135"/>
      <c r="H128" s="136"/>
      <c r="I128" s="7"/>
    </row>
    <row r="129" spans="1:8" ht="28.5" customHeight="1" thickBot="1" x14ac:dyDescent="0.25">
      <c r="A129" s="128" t="s">
        <v>99</v>
      </c>
      <c r="B129" s="129"/>
      <c r="C129" s="129"/>
      <c r="D129" s="129"/>
      <c r="E129" s="129"/>
      <c r="F129" s="129"/>
      <c r="G129" s="129"/>
      <c r="H129" s="130"/>
    </row>
    <row r="130" spans="1:8" ht="27" customHeight="1" x14ac:dyDescent="0.2">
      <c r="A130" s="131" t="s">
        <v>19</v>
      </c>
      <c r="B130" s="116" t="s">
        <v>18</v>
      </c>
      <c r="C130" s="116" t="s">
        <v>17</v>
      </c>
      <c r="D130" s="116" t="s">
        <v>16</v>
      </c>
      <c r="E130" s="116" t="s">
        <v>15</v>
      </c>
      <c r="F130" s="116"/>
      <c r="G130" s="116" t="s">
        <v>14</v>
      </c>
      <c r="H130" s="117"/>
    </row>
    <row r="131" spans="1:8" ht="24" customHeight="1" x14ac:dyDescent="0.2">
      <c r="A131" s="132"/>
      <c r="B131" s="118"/>
      <c r="C131" s="118"/>
      <c r="D131" s="118"/>
      <c r="E131" s="101" t="s">
        <v>13</v>
      </c>
      <c r="F131" s="101" t="s">
        <v>11</v>
      </c>
      <c r="G131" s="101" t="s">
        <v>12</v>
      </c>
      <c r="H131" s="107" t="s">
        <v>11</v>
      </c>
    </row>
    <row r="132" spans="1:8" ht="51.75" customHeight="1" x14ac:dyDescent="0.2">
      <c r="A132" s="22">
        <v>1</v>
      </c>
      <c r="B132" s="91" t="s">
        <v>147</v>
      </c>
      <c r="C132" s="21" t="s">
        <v>24</v>
      </c>
      <c r="D132" s="21">
        <v>5</v>
      </c>
      <c r="E132" s="21">
        <v>2425</v>
      </c>
      <c r="F132" s="102">
        <f>E132*D132</f>
        <v>12125</v>
      </c>
      <c r="G132" s="102">
        <v>490</v>
      </c>
      <c r="H132" s="103">
        <f>G132*D132</f>
        <v>2450</v>
      </c>
    </row>
    <row r="133" spans="1:8" ht="53.25" customHeight="1" x14ac:dyDescent="0.2">
      <c r="A133" s="22">
        <v>2</v>
      </c>
      <c r="B133" s="91" t="s">
        <v>86</v>
      </c>
      <c r="C133" s="21" t="s">
        <v>24</v>
      </c>
      <c r="D133" s="39">
        <v>1</v>
      </c>
      <c r="E133" s="39">
        <v>5984</v>
      </c>
      <c r="F133" s="40">
        <f>E133*D133</f>
        <v>5984</v>
      </c>
      <c r="G133" s="40">
        <v>952</v>
      </c>
      <c r="H133" s="41">
        <f>G133*D133</f>
        <v>952</v>
      </c>
    </row>
    <row r="134" spans="1:8" ht="50.25" customHeight="1" x14ac:dyDescent="0.2">
      <c r="A134" s="22">
        <v>3</v>
      </c>
      <c r="B134" s="91" t="s">
        <v>87</v>
      </c>
      <c r="C134" s="21" t="s">
        <v>24</v>
      </c>
      <c r="D134" s="21">
        <v>1</v>
      </c>
      <c r="E134" s="21">
        <v>2303</v>
      </c>
      <c r="F134" s="102">
        <f>D134*E134</f>
        <v>2303</v>
      </c>
      <c r="G134" s="102">
        <v>0</v>
      </c>
      <c r="H134" s="103">
        <f>G134*D134</f>
        <v>0</v>
      </c>
    </row>
    <row r="135" spans="1:8" ht="50.25" customHeight="1" x14ac:dyDescent="0.2">
      <c r="A135" s="22">
        <v>4</v>
      </c>
      <c r="B135" s="91" t="s">
        <v>88</v>
      </c>
      <c r="C135" s="21" t="s">
        <v>57</v>
      </c>
      <c r="D135" s="21">
        <v>6</v>
      </c>
      <c r="E135" s="21">
        <v>60</v>
      </c>
      <c r="F135" s="102">
        <f>D135*E135</f>
        <v>360</v>
      </c>
      <c r="G135" s="102">
        <v>0</v>
      </c>
      <c r="H135" s="103">
        <f>G135*D135</f>
        <v>0</v>
      </c>
    </row>
    <row r="136" spans="1:8" ht="50.25" customHeight="1" x14ac:dyDescent="0.2">
      <c r="A136" s="22">
        <v>5</v>
      </c>
      <c r="B136" s="91" t="s">
        <v>89</v>
      </c>
      <c r="C136" s="21" t="s">
        <v>57</v>
      </c>
      <c r="D136" s="21">
        <v>25</v>
      </c>
      <c r="E136" s="21">
        <v>47.33</v>
      </c>
      <c r="F136" s="102">
        <f>D136*E136</f>
        <v>1183.25</v>
      </c>
      <c r="G136" s="102">
        <v>0</v>
      </c>
      <c r="H136" s="103">
        <f>G136*D136</f>
        <v>0</v>
      </c>
    </row>
    <row r="137" spans="1:8" ht="50.25" customHeight="1" x14ac:dyDescent="0.2">
      <c r="A137" s="22">
        <v>6</v>
      </c>
      <c r="B137" s="91" t="s">
        <v>9</v>
      </c>
      <c r="C137" s="21"/>
      <c r="D137" s="21"/>
      <c r="E137" s="21"/>
      <c r="F137" s="102">
        <v>44.75</v>
      </c>
      <c r="G137" s="102"/>
      <c r="H137" s="103">
        <v>98</v>
      </c>
    </row>
    <row r="138" spans="1:8" ht="28.5" customHeight="1" x14ac:dyDescent="0.2">
      <c r="A138" s="22"/>
      <c r="B138" s="51" t="s">
        <v>8</v>
      </c>
      <c r="C138" s="21"/>
      <c r="D138" s="21"/>
      <c r="E138" s="21"/>
      <c r="F138" s="105">
        <f>SUM(F132:F137)</f>
        <v>22000</v>
      </c>
      <c r="G138" s="105"/>
      <c r="H138" s="106">
        <f>SUM(H132:H137)</f>
        <v>3500</v>
      </c>
    </row>
    <row r="139" spans="1:8" ht="28.5" customHeight="1" x14ac:dyDescent="0.2">
      <c r="A139" s="22">
        <v>1</v>
      </c>
      <c r="B139" s="91" t="s">
        <v>141</v>
      </c>
      <c r="C139" s="21"/>
      <c r="D139" s="21"/>
      <c r="E139" s="114">
        <f>F138</f>
        <v>22000</v>
      </c>
      <c r="F139" s="114"/>
      <c r="G139" s="114"/>
      <c r="H139" s="115"/>
    </row>
    <row r="140" spans="1:8" ht="28.5" customHeight="1" x14ac:dyDescent="0.2">
      <c r="A140" s="22">
        <v>2</v>
      </c>
      <c r="B140" s="45" t="s">
        <v>142</v>
      </c>
      <c r="C140" s="21"/>
      <c r="D140" s="21"/>
      <c r="E140" s="114">
        <f>H138</f>
        <v>3500</v>
      </c>
      <c r="F140" s="114"/>
      <c r="G140" s="114"/>
      <c r="H140" s="115"/>
    </row>
    <row r="141" spans="1:8" ht="28.5" customHeight="1" x14ac:dyDescent="0.2">
      <c r="A141" s="22">
        <v>3</v>
      </c>
      <c r="B141" s="94" t="s">
        <v>169</v>
      </c>
      <c r="C141" s="21"/>
      <c r="D141" s="21"/>
      <c r="E141" s="112">
        <f>E139+E140</f>
        <v>25500</v>
      </c>
      <c r="F141" s="112"/>
      <c r="G141" s="112"/>
      <c r="H141" s="113"/>
    </row>
    <row r="142" spans="1:8" ht="28.5" customHeight="1" x14ac:dyDescent="0.2">
      <c r="A142" s="22">
        <v>4</v>
      </c>
      <c r="B142" s="45" t="s">
        <v>152</v>
      </c>
      <c r="C142" s="21"/>
      <c r="D142" s="95">
        <v>0</v>
      </c>
      <c r="E142" s="114">
        <v>0</v>
      </c>
      <c r="F142" s="114"/>
      <c r="G142" s="114"/>
      <c r="H142" s="115"/>
    </row>
    <row r="143" spans="1:8" ht="28.5" customHeight="1" x14ac:dyDescent="0.2">
      <c r="A143" s="22">
        <v>5</v>
      </c>
      <c r="B143" s="24" t="s">
        <v>173</v>
      </c>
      <c r="C143" s="24"/>
      <c r="D143" s="24"/>
      <c r="E143" s="114">
        <f>(E141+E142)*0.18</f>
        <v>4590</v>
      </c>
      <c r="F143" s="114"/>
      <c r="G143" s="114"/>
      <c r="H143" s="115"/>
    </row>
    <row r="144" spans="1:8" ht="28.5" customHeight="1" x14ac:dyDescent="0.2">
      <c r="A144" s="22">
        <v>6</v>
      </c>
      <c r="B144" s="111" t="s">
        <v>168</v>
      </c>
      <c r="C144" s="24"/>
      <c r="D144" s="24"/>
      <c r="E144" s="112">
        <f>+E141+E142+E143</f>
        <v>30090</v>
      </c>
      <c r="F144" s="112"/>
      <c r="G144" s="112"/>
      <c r="H144" s="113"/>
    </row>
    <row r="145" spans="1:9" ht="28.5" customHeight="1" x14ac:dyDescent="0.2">
      <c r="A145" s="22">
        <v>7</v>
      </c>
      <c r="B145" s="23" t="s">
        <v>175</v>
      </c>
      <c r="C145" s="21"/>
      <c r="D145" s="82"/>
      <c r="E145" s="114">
        <v>0</v>
      </c>
      <c r="F145" s="114"/>
      <c r="G145" s="114"/>
      <c r="H145" s="115"/>
    </row>
    <row r="146" spans="1:9" ht="37.5" customHeight="1" thickBot="1" x14ac:dyDescent="0.25">
      <c r="A146" s="47">
        <v>8</v>
      </c>
      <c r="B146" s="46" t="s">
        <v>170</v>
      </c>
      <c r="C146" s="48"/>
      <c r="D146" s="48"/>
      <c r="E146" s="135">
        <f>SUM(E144:H145)</f>
        <v>30090</v>
      </c>
      <c r="F146" s="135"/>
      <c r="G146" s="135"/>
      <c r="H146" s="136"/>
      <c r="I146" s="6"/>
    </row>
    <row r="147" spans="1:9" ht="27" customHeight="1" x14ac:dyDescent="0.25">
      <c r="A147" s="56"/>
      <c r="B147" s="86"/>
      <c r="C147" s="87"/>
      <c r="D147" s="87"/>
      <c r="E147" s="57"/>
      <c r="F147" s="57"/>
      <c r="G147" s="57"/>
      <c r="H147" s="57"/>
    </row>
    <row r="148" spans="1:9" ht="18" customHeight="1" thickBot="1" x14ac:dyDescent="0.25"/>
    <row r="149" spans="1:9" ht="24" customHeight="1" x14ac:dyDescent="0.25">
      <c r="B149" s="125" t="s">
        <v>7</v>
      </c>
      <c r="C149" s="126"/>
      <c r="D149" s="126"/>
      <c r="E149" s="126"/>
      <c r="F149" s="127"/>
      <c r="G149" s="5"/>
    </row>
    <row r="150" spans="1:9" ht="35.25" customHeight="1" x14ac:dyDescent="0.25">
      <c r="B150" s="123" t="s">
        <v>6</v>
      </c>
      <c r="C150" s="124"/>
      <c r="D150" s="124"/>
      <c r="E150" s="124"/>
      <c r="F150" s="58">
        <f>E44</f>
        <v>264139.99787600001</v>
      </c>
      <c r="G150" s="5"/>
    </row>
    <row r="151" spans="1:9" ht="35.25" customHeight="1" x14ac:dyDescent="0.25">
      <c r="B151" s="123" t="s">
        <v>5</v>
      </c>
      <c r="C151" s="124"/>
      <c r="D151" s="124"/>
      <c r="E151" s="124"/>
      <c r="F151" s="58">
        <f>E64</f>
        <v>58410</v>
      </c>
      <c r="G151" s="5"/>
    </row>
    <row r="152" spans="1:9" ht="35.25" customHeight="1" x14ac:dyDescent="0.25">
      <c r="B152" s="123" t="s">
        <v>4</v>
      </c>
      <c r="C152" s="124"/>
      <c r="D152" s="124"/>
      <c r="E152" s="124"/>
      <c r="F152" s="58">
        <f>E98</f>
        <v>292015.90000000002</v>
      </c>
      <c r="G152" s="5"/>
    </row>
    <row r="153" spans="1:9" ht="35.25" customHeight="1" x14ac:dyDescent="0.25">
      <c r="B153" s="123" t="s">
        <v>3</v>
      </c>
      <c r="C153" s="124"/>
      <c r="D153" s="124"/>
      <c r="E153" s="124"/>
      <c r="F153" s="58">
        <f>E128</f>
        <v>86050.005192000011</v>
      </c>
      <c r="G153" s="5"/>
    </row>
    <row r="154" spans="1:9" ht="35.25" customHeight="1" x14ac:dyDescent="0.25">
      <c r="B154" s="123" t="s">
        <v>101</v>
      </c>
      <c r="C154" s="124"/>
      <c r="D154" s="124"/>
      <c r="E154" s="124"/>
      <c r="F154" s="58">
        <f>E146</f>
        <v>30090</v>
      </c>
      <c r="G154" s="5"/>
    </row>
    <row r="155" spans="1:9" ht="35.25" customHeight="1" thickBot="1" x14ac:dyDescent="0.3">
      <c r="B155" s="133" t="s">
        <v>1</v>
      </c>
      <c r="C155" s="134"/>
      <c r="D155" s="134"/>
      <c r="E155" s="134"/>
      <c r="F155" s="59">
        <f>SUM(F150:F154)</f>
        <v>730705.90306799999</v>
      </c>
      <c r="G155" s="5"/>
    </row>
    <row r="156" spans="1:9" ht="24.75" customHeight="1" x14ac:dyDescent="0.2"/>
    <row r="157" spans="1:9" s="3" customFormat="1" ht="25.5" customHeight="1" x14ac:dyDescent="0.2">
      <c r="A157" s="121" t="s">
        <v>0</v>
      </c>
      <c r="B157" s="121"/>
      <c r="C157" s="121"/>
      <c r="D157" s="121"/>
      <c r="E157" s="121"/>
      <c r="F157" s="121"/>
      <c r="G157" s="121"/>
      <c r="H157" s="121"/>
    </row>
    <row r="158" spans="1:9" s="3" customFormat="1" ht="48.75" customHeight="1" x14ac:dyDescent="0.2">
      <c r="A158" s="122" t="s">
        <v>140</v>
      </c>
      <c r="B158" s="122"/>
      <c r="C158" s="122"/>
      <c r="D158" s="122"/>
      <c r="E158" s="122"/>
      <c r="F158" s="122"/>
      <c r="G158" s="122"/>
      <c r="H158" s="122"/>
    </row>
    <row r="159" spans="1:9" s="3" customFormat="1" ht="29.25" customHeight="1" x14ac:dyDescent="0.2">
      <c r="A159" s="4"/>
      <c r="B159" s="4"/>
      <c r="C159" s="4"/>
      <c r="D159" s="4"/>
      <c r="E159" s="4"/>
      <c r="F159" s="4"/>
      <c r="G159" s="4"/>
      <c r="H159" s="4"/>
    </row>
    <row r="160" spans="1:9" s="3" customFormat="1" ht="29.25" customHeight="1" x14ac:dyDescent="0.2">
      <c r="A160" s="4"/>
      <c r="B160" s="4"/>
      <c r="C160" s="4"/>
      <c r="D160" s="4"/>
      <c r="E160" s="4"/>
      <c r="F160" s="4"/>
      <c r="G160" s="4"/>
      <c r="H160" s="4"/>
    </row>
    <row r="161" spans="1:8" s="3" customFormat="1" ht="18.75" customHeight="1" x14ac:dyDescent="0.3">
      <c r="A161" s="4"/>
      <c r="B161" s="119" t="s">
        <v>90</v>
      </c>
      <c r="C161" s="119"/>
      <c r="D161" s="52"/>
      <c r="E161" s="52"/>
      <c r="F161" s="120" t="s">
        <v>91</v>
      </c>
      <c r="G161" s="120"/>
      <c r="H161" s="120"/>
    </row>
    <row r="162" spans="1:8" s="3" customFormat="1" ht="18.75" customHeight="1" x14ac:dyDescent="0.3">
      <c r="A162" s="4"/>
      <c r="B162" s="119" t="s">
        <v>128</v>
      </c>
      <c r="C162" s="119"/>
      <c r="D162" s="52"/>
      <c r="E162" s="52"/>
      <c r="F162" s="120" t="s">
        <v>129</v>
      </c>
      <c r="G162" s="120"/>
      <c r="H162" s="120"/>
    </row>
    <row r="163" spans="1:8" s="3" customFormat="1" ht="18.75" customHeight="1" x14ac:dyDescent="0.3">
      <c r="A163" s="4"/>
      <c r="B163" s="119" t="s">
        <v>92</v>
      </c>
      <c r="C163" s="119"/>
      <c r="D163" s="52"/>
      <c r="E163" s="52"/>
      <c r="F163" s="120" t="s">
        <v>92</v>
      </c>
      <c r="G163" s="120"/>
      <c r="H163" s="120"/>
    </row>
  </sheetData>
  <mergeCells count="100">
    <mergeCell ref="E143:H143"/>
    <mergeCell ref="E37:H37"/>
    <mergeCell ref="E38:H38"/>
    <mergeCell ref="E39:H39"/>
    <mergeCell ref="E63:H63"/>
    <mergeCell ref="E64:H64"/>
    <mergeCell ref="E44:H44"/>
    <mergeCell ref="E43:H43"/>
    <mergeCell ref="A45:H45"/>
    <mergeCell ref="D46:D47"/>
    <mergeCell ref="E46:F46"/>
    <mergeCell ref="G46:H46"/>
    <mergeCell ref="A46:A47"/>
    <mergeCell ref="B46:B47"/>
    <mergeCell ref="C46:C47"/>
    <mergeCell ref="E40:H40"/>
    <mergeCell ref="E41:H41"/>
    <mergeCell ref="D6:D7"/>
    <mergeCell ref="E6:F6"/>
    <mergeCell ref="A1:H1"/>
    <mergeCell ref="A2:H2"/>
    <mergeCell ref="A3:H3"/>
    <mergeCell ref="A4:H4"/>
    <mergeCell ref="A5:H5"/>
    <mergeCell ref="G6:H6"/>
    <mergeCell ref="A6:A7"/>
    <mergeCell ref="B6:B7"/>
    <mergeCell ref="C6:C7"/>
    <mergeCell ref="B155:E155"/>
    <mergeCell ref="E146:H146"/>
    <mergeCell ref="E97:H97"/>
    <mergeCell ref="E98:H98"/>
    <mergeCell ref="G100:H100"/>
    <mergeCell ref="E128:H128"/>
    <mergeCell ref="A99:H99"/>
    <mergeCell ref="A100:A101"/>
    <mergeCell ref="B100:B101"/>
    <mergeCell ref="C100:C101"/>
    <mergeCell ref="A129:H129"/>
    <mergeCell ref="A130:A131"/>
    <mergeCell ref="E139:H139"/>
    <mergeCell ref="E140:H140"/>
    <mergeCell ref="E141:H141"/>
    <mergeCell ref="E142:H142"/>
    <mergeCell ref="B152:E152"/>
    <mergeCell ref="B153:E153"/>
    <mergeCell ref="B154:E154"/>
    <mergeCell ref="E42:H42"/>
    <mergeCell ref="B149:F149"/>
    <mergeCell ref="B150:E150"/>
    <mergeCell ref="B151:E151"/>
    <mergeCell ref="E87:H87"/>
    <mergeCell ref="A65:H65"/>
    <mergeCell ref="A66:A67"/>
    <mergeCell ref="B66:B67"/>
    <mergeCell ref="C66:C67"/>
    <mergeCell ref="D66:D67"/>
    <mergeCell ref="E66:F66"/>
    <mergeCell ref="G75:G79"/>
    <mergeCell ref="H75:H79"/>
    <mergeCell ref="B163:C163"/>
    <mergeCell ref="F163:H163"/>
    <mergeCell ref="A157:H157"/>
    <mergeCell ref="A158:H158"/>
    <mergeCell ref="F161:H161"/>
    <mergeCell ref="B162:C162"/>
    <mergeCell ref="F162:H162"/>
    <mergeCell ref="B161:C161"/>
    <mergeCell ref="B130:B131"/>
    <mergeCell ref="C130:C131"/>
    <mergeCell ref="D130:D131"/>
    <mergeCell ref="E130:F130"/>
    <mergeCell ref="D100:D101"/>
    <mergeCell ref="E145:H145"/>
    <mergeCell ref="E91:H91"/>
    <mergeCell ref="E92:H92"/>
    <mergeCell ref="E88:H88"/>
    <mergeCell ref="E90:H90"/>
    <mergeCell ref="E89:H89"/>
    <mergeCell ref="E100:F100"/>
    <mergeCell ref="E124:H124"/>
    <mergeCell ref="E125:H125"/>
    <mergeCell ref="E93:H93"/>
    <mergeCell ref="E94:H94"/>
    <mergeCell ref="E126:H126"/>
    <mergeCell ref="E127:H127"/>
    <mergeCell ref="E144:H144"/>
    <mergeCell ref="E95:H95"/>
    <mergeCell ref="G130:H130"/>
    <mergeCell ref="E57:H57"/>
    <mergeCell ref="E58:H58"/>
    <mergeCell ref="E59:H59"/>
    <mergeCell ref="E60:H60"/>
    <mergeCell ref="E61:H61"/>
    <mergeCell ref="E62:H62"/>
    <mergeCell ref="E96:H96"/>
    <mergeCell ref="E121:H121"/>
    <mergeCell ref="E122:H122"/>
    <mergeCell ref="E123:H123"/>
    <mergeCell ref="G66:H66"/>
  </mergeCells>
  <printOptions horizontalCentered="1"/>
  <pageMargins left="0" right="0" top="0.25" bottom="0" header="0.3" footer="0.3"/>
  <pageSetup paperSize="9" scale="70" orientation="portrait" horizontalDpi="4294967293" verticalDpi="300" r:id="rId1"/>
  <headerFooter>
    <oddFooter>Page &amp;P of &amp;N</oddFooter>
  </headerFooter>
  <rowBreaks count="5" manualBreakCount="5">
    <brk id="32" max="7" man="1"/>
    <brk id="44" max="7" man="1"/>
    <brk id="64" max="7" man="1"/>
    <brk id="98" max="7" man="1"/>
    <brk id="12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34"/>
  <sheetViews>
    <sheetView topLeftCell="A22" zoomScaleNormal="100" workbookViewId="0">
      <selection activeCell="B4" sqref="B4:K4"/>
    </sheetView>
  </sheetViews>
  <sheetFormatPr defaultRowHeight="21" x14ac:dyDescent="0.2"/>
  <cols>
    <col min="1" max="1" width="5.140625" style="53" customWidth="1"/>
    <col min="2" max="6" width="10.28515625" style="53" customWidth="1"/>
    <col min="7" max="7" width="18" style="53" bestFit="1" customWidth="1"/>
    <col min="8" max="8" width="10.28515625" style="53" customWidth="1"/>
    <col min="9" max="9" width="9.28515625" style="53" customWidth="1"/>
    <col min="10" max="10" width="10.28515625" style="53" customWidth="1"/>
    <col min="11" max="11" width="9.140625" style="53"/>
    <col min="12" max="12" width="11.28515625" style="53" bestFit="1" customWidth="1"/>
    <col min="13" max="16384" width="9.140625" style="53"/>
  </cols>
  <sheetData>
    <row r="1" spans="2:11" ht="27" customHeight="1" x14ac:dyDescent="0.2">
      <c r="B1" s="157" t="s">
        <v>43</v>
      </c>
      <c r="C1" s="157"/>
      <c r="D1" s="157"/>
      <c r="E1" s="157"/>
      <c r="F1" s="157"/>
      <c r="G1" s="157"/>
      <c r="H1" s="157"/>
      <c r="I1" s="157"/>
      <c r="J1" s="157"/>
      <c r="K1" s="157"/>
    </row>
    <row r="2" spans="2:11" ht="110.25" customHeight="1" x14ac:dyDescent="0.2">
      <c r="B2" s="158" t="s">
        <v>176</v>
      </c>
      <c r="C2" s="158"/>
      <c r="D2" s="158"/>
      <c r="E2" s="158"/>
      <c r="F2" s="158"/>
      <c r="G2" s="158"/>
      <c r="H2" s="158"/>
      <c r="I2" s="158"/>
      <c r="J2" s="158"/>
      <c r="K2" s="158"/>
    </row>
    <row r="3" spans="2:11" ht="28.5" customHeight="1" x14ac:dyDescent="0.2">
      <c r="B3" s="157" t="s">
        <v>44</v>
      </c>
      <c r="C3" s="157"/>
      <c r="D3" s="157"/>
      <c r="E3" s="157"/>
      <c r="F3" s="157"/>
      <c r="G3" s="157"/>
      <c r="H3" s="157"/>
      <c r="I3" s="157"/>
      <c r="J3" s="157"/>
      <c r="K3" s="157"/>
    </row>
    <row r="4" spans="2:11" ht="169.5" customHeight="1" x14ac:dyDescent="0.2">
      <c r="B4" s="153" t="s">
        <v>194</v>
      </c>
      <c r="C4" s="153"/>
      <c r="D4" s="153"/>
      <c r="E4" s="153"/>
      <c r="F4" s="153"/>
      <c r="G4" s="153"/>
      <c r="H4" s="153"/>
      <c r="I4" s="153"/>
      <c r="J4" s="153"/>
      <c r="K4" s="153"/>
    </row>
    <row r="5" spans="2:11" ht="61.5" customHeight="1" x14ac:dyDescent="0.2">
      <c r="B5" s="153" t="s">
        <v>177</v>
      </c>
      <c r="C5" s="153"/>
      <c r="D5" s="153"/>
      <c r="E5" s="153"/>
      <c r="F5" s="153"/>
      <c r="G5" s="153"/>
      <c r="H5" s="153"/>
      <c r="I5" s="153"/>
      <c r="J5" s="153"/>
      <c r="K5" s="153"/>
    </row>
    <row r="6" spans="2:11" ht="18.75" customHeight="1" x14ac:dyDescent="0.2">
      <c r="B6" s="152"/>
      <c r="C6" s="152"/>
      <c r="D6" s="152"/>
      <c r="E6" s="152"/>
      <c r="F6" s="152"/>
      <c r="G6" s="152"/>
      <c r="H6" s="152"/>
      <c r="I6" s="152"/>
      <c r="J6" s="152"/>
      <c r="K6" s="152"/>
    </row>
    <row r="7" spans="2:11" ht="21" customHeight="1" x14ac:dyDescent="0.2">
      <c r="B7" s="157" t="s">
        <v>45</v>
      </c>
      <c r="C7" s="157"/>
      <c r="D7" s="157"/>
      <c r="E7" s="157"/>
      <c r="F7" s="157"/>
      <c r="G7" s="157"/>
      <c r="H7" s="157"/>
      <c r="I7" s="157"/>
      <c r="J7" s="157"/>
      <c r="K7" s="157"/>
    </row>
    <row r="8" spans="2:11" ht="42" customHeight="1" x14ac:dyDescent="0.2">
      <c r="B8" s="153" t="s">
        <v>178</v>
      </c>
      <c r="C8" s="153"/>
      <c r="D8" s="153"/>
      <c r="E8" s="153"/>
      <c r="F8" s="153"/>
      <c r="G8" s="153"/>
      <c r="H8" s="153"/>
      <c r="I8" s="153"/>
      <c r="J8" s="153"/>
      <c r="K8" s="153"/>
    </row>
    <row r="9" spans="2:11" ht="26.25" customHeight="1" x14ac:dyDescent="0.2">
      <c r="B9" s="152" t="s">
        <v>46</v>
      </c>
      <c r="C9" s="152"/>
      <c r="D9" s="152"/>
      <c r="E9" s="152"/>
      <c r="F9" s="152"/>
      <c r="G9" s="152"/>
      <c r="H9" s="152"/>
      <c r="I9" s="152"/>
      <c r="J9" s="152"/>
      <c r="K9" s="152"/>
    </row>
    <row r="10" spans="2:11" ht="44.25" customHeight="1" x14ac:dyDescent="0.2">
      <c r="B10" s="153" t="s">
        <v>189</v>
      </c>
      <c r="C10" s="153"/>
      <c r="D10" s="153"/>
      <c r="E10" s="153"/>
      <c r="F10" s="153"/>
      <c r="G10" s="153"/>
      <c r="H10" s="153"/>
      <c r="I10" s="153"/>
      <c r="J10" s="153"/>
      <c r="K10" s="153"/>
    </row>
    <row r="11" spans="2:11" ht="20.25" customHeight="1" x14ac:dyDescent="0.2">
      <c r="B11" s="153" t="s">
        <v>190</v>
      </c>
      <c r="C11" s="153"/>
      <c r="D11" s="153"/>
      <c r="E11" s="153"/>
      <c r="F11" s="153"/>
      <c r="G11" s="153"/>
      <c r="H11" s="153"/>
      <c r="I11" s="153"/>
      <c r="J11" s="153"/>
      <c r="K11" s="153"/>
    </row>
    <row r="12" spans="2:11" ht="21" customHeight="1" x14ac:dyDescent="0.2">
      <c r="B12" s="153" t="s">
        <v>191</v>
      </c>
      <c r="C12" s="153"/>
      <c r="D12" s="153"/>
      <c r="E12" s="153"/>
      <c r="F12" s="153"/>
      <c r="G12" s="153"/>
      <c r="H12" s="153"/>
      <c r="I12" s="153"/>
      <c r="J12" s="153"/>
      <c r="K12" s="153"/>
    </row>
    <row r="13" spans="2:11" ht="62.25" customHeight="1" x14ac:dyDescent="0.2">
      <c r="B13" s="153" t="s">
        <v>192</v>
      </c>
      <c r="C13" s="153"/>
      <c r="D13" s="153"/>
      <c r="E13" s="153"/>
      <c r="F13" s="153"/>
      <c r="G13" s="153"/>
      <c r="H13" s="153"/>
      <c r="I13" s="153"/>
      <c r="J13" s="153"/>
      <c r="K13" s="153"/>
    </row>
    <row r="14" spans="2:11" ht="15" customHeight="1" x14ac:dyDescent="0.2">
      <c r="B14" s="152"/>
      <c r="C14" s="152"/>
      <c r="D14" s="152"/>
      <c r="E14" s="152"/>
      <c r="F14" s="152"/>
      <c r="G14" s="152"/>
      <c r="H14" s="152"/>
      <c r="I14" s="152"/>
      <c r="J14" s="152"/>
      <c r="K14" s="152"/>
    </row>
    <row r="15" spans="2:11" ht="26.25" customHeight="1" x14ac:dyDescent="0.2">
      <c r="B15" s="157" t="s">
        <v>103</v>
      </c>
      <c r="C15" s="157"/>
      <c r="D15" s="157"/>
      <c r="E15" s="157"/>
      <c r="F15" s="157"/>
      <c r="G15" s="157"/>
      <c r="H15" s="157"/>
      <c r="I15" s="157"/>
      <c r="J15" s="157"/>
      <c r="K15" s="157"/>
    </row>
    <row r="16" spans="2:11" ht="72" customHeight="1" x14ac:dyDescent="0.2">
      <c r="B16" s="153" t="s">
        <v>193</v>
      </c>
      <c r="C16" s="153"/>
      <c r="D16" s="153"/>
      <c r="E16" s="153"/>
      <c r="F16" s="153"/>
      <c r="G16" s="153"/>
      <c r="H16" s="153"/>
      <c r="I16" s="153"/>
      <c r="J16" s="153"/>
      <c r="K16" s="153"/>
    </row>
    <row r="17" spans="2:11" ht="15" customHeight="1" x14ac:dyDescent="0.2">
      <c r="B17" s="152"/>
      <c r="C17" s="152"/>
      <c r="D17" s="152"/>
      <c r="E17" s="152"/>
      <c r="F17" s="152"/>
      <c r="G17" s="152"/>
      <c r="H17" s="152"/>
      <c r="I17" s="152"/>
      <c r="J17" s="152"/>
      <c r="K17" s="152"/>
    </row>
    <row r="18" spans="2:11" ht="31.5" customHeight="1" x14ac:dyDescent="0.2">
      <c r="B18" s="157" t="s">
        <v>47</v>
      </c>
      <c r="C18" s="157"/>
      <c r="D18" s="157"/>
      <c r="E18" s="157"/>
      <c r="F18" s="157"/>
      <c r="G18" s="157"/>
      <c r="H18" s="157"/>
      <c r="I18" s="157"/>
      <c r="J18" s="157"/>
      <c r="K18" s="157"/>
    </row>
    <row r="19" spans="2:11" ht="61.5" customHeight="1" x14ac:dyDescent="0.2">
      <c r="B19" s="153" t="s">
        <v>104</v>
      </c>
      <c r="C19" s="153"/>
      <c r="D19" s="153"/>
      <c r="E19" s="153"/>
      <c r="F19" s="153"/>
      <c r="G19" s="153"/>
      <c r="H19" s="153"/>
      <c r="I19" s="153"/>
      <c r="J19" s="153"/>
      <c r="K19" s="153"/>
    </row>
    <row r="20" spans="2:11" ht="30" customHeight="1" thickBot="1" x14ac:dyDescent="0.25">
      <c r="B20" s="156"/>
      <c r="C20" s="156"/>
      <c r="D20" s="156"/>
      <c r="E20" s="156"/>
      <c r="F20" s="156"/>
      <c r="G20" s="156"/>
      <c r="H20" s="156"/>
      <c r="I20" s="156"/>
      <c r="J20" s="156"/>
      <c r="K20" s="156"/>
    </row>
    <row r="21" spans="2:11" s="54" customFormat="1" ht="19.5" customHeight="1" thickTop="1" x14ac:dyDescent="0.35">
      <c r="B21" s="154" t="s">
        <v>7</v>
      </c>
      <c r="C21" s="155"/>
      <c r="D21" s="155"/>
      <c r="E21" s="155"/>
      <c r="F21" s="155"/>
      <c r="G21" s="83"/>
    </row>
    <row r="22" spans="2:11" s="54" customFormat="1" ht="30" customHeight="1" x14ac:dyDescent="0.35">
      <c r="B22" s="148" t="s">
        <v>6</v>
      </c>
      <c r="C22" s="149"/>
      <c r="D22" s="149"/>
      <c r="E22" s="149"/>
      <c r="F22" s="149"/>
      <c r="G22" s="84">
        <f>Est!F150</f>
        <v>264139.99787600001</v>
      </c>
    </row>
    <row r="23" spans="2:11" s="54" customFormat="1" ht="42.75" customHeight="1" x14ac:dyDescent="0.35">
      <c r="B23" s="148" t="s">
        <v>5</v>
      </c>
      <c r="C23" s="149"/>
      <c r="D23" s="149"/>
      <c r="E23" s="149"/>
      <c r="F23" s="149"/>
      <c r="G23" s="84">
        <f>Est!F151</f>
        <v>58410</v>
      </c>
    </row>
    <row r="24" spans="2:11" s="54" customFormat="1" ht="42.75" customHeight="1" x14ac:dyDescent="0.35">
      <c r="B24" s="148" t="s">
        <v>48</v>
      </c>
      <c r="C24" s="149"/>
      <c r="D24" s="149"/>
      <c r="E24" s="149"/>
      <c r="F24" s="149"/>
      <c r="G24" s="84">
        <f>Est!F152</f>
        <v>292015.90000000002</v>
      </c>
    </row>
    <row r="25" spans="2:11" s="54" customFormat="1" ht="36.75" customHeight="1" x14ac:dyDescent="0.35">
      <c r="B25" s="148" t="s">
        <v>3</v>
      </c>
      <c r="C25" s="149"/>
      <c r="D25" s="149"/>
      <c r="E25" s="149"/>
      <c r="F25" s="149"/>
      <c r="G25" s="84">
        <f>Est!F153</f>
        <v>86050.005192000011</v>
      </c>
    </row>
    <row r="26" spans="2:11" s="54" customFormat="1" ht="38.25" customHeight="1" x14ac:dyDescent="0.35">
      <c r="B26" s="148" t="s">
        <v>2</v>
      </c>
      <c r="C26" s="149"/>
      <c r="D26" s="149"/>
      <c r="E26" s="149"/>
      <c r="F26" s="149"/>
      <c r="G26" s="84">
        <f>Est!F154</f>
        <v>30090</v>
      </c>
    </row>
    <row r="27" spans="2:11" s="54" customFormat="1" ht="28.5" customHeight="1" thickBot="1" x14ac:dyDescent="0.4">
      <c r="B27" s="150" t="s">
        <v>1</v>
      </c>
      <c r="C27" s="151"/>
      <c r="D27" s="151"/>
      <c r="E27" s="151"/>
      <c r="F27" s="151"/>
      <c r="G27" s="85">
        <f>SUM(G22:G26)</f>
        <v>730705.90306799999</v>
      </c>
    </row>
    <row r="28" spans="2:11" s="54" customFormat="1" ht="22.5" customHeight="1" thickTop="1" x14ac:dyDescent="0.35"/>
    <row r="29" spans="2:11" ht="26.25" customHeight="1" x14ac:dyDescent="0.2">
      <c r="B29" s="152" t="s">
        <v>93</v>
      </c>
      <c r="C29" s="152"/>
      <c r="D29" s="152"/>
      <c r="E29" s="152"/>
      <c r="F29" s="152"/>
      <c r="G29" s="152"/>
      <c r="H29" s="152"/>
      <c r="I29" s="152"/>
      <c r="J29" s="152"/>
      <c r="K29" s="152"/>
    </row>
    <row r="30" spans="2:11" s="54" customFormat="1" ht="27.75" customHeight="1" x14ac:dyDescent="0.35"/>
    <row r="31" spans="2:11" s="54" customFormat="1" ht="27.75" customHeight="1" x14ac:dyDescent="0.35"/>
    <row r="32" spans="2:11" ht="18.75" customHeight="1" x14ac:dyDescent="0.2">
      <c r="B32" s="147" t="s">
        <v>90</v>
      </c>
      <c r="C32" s="147"/>
      <c r="D32" s="147"/>
      <c r="E32" s="147"/>
      <c r="F32" s="55"/>
      <c r="G32" s="55"/>
      <c r="H32" s="146" t="s">
        <v>91</v>
      </c>
      <c r="I32" s="146"/>
      <c r="J32" s="146"/>
      <c r="K32" s="146"/>
    </row>
    <row r="33" spans="2:11" ht="18.75" customHeight="1" x14ac:dyDescent="0.2">
      <c r="B33" s="147" t="s">
        <v>128</v>
      </c>
      <c r="C33" s="147"/>
      <c r="D33" s="147"/>
      <c r="E33" s="147"/>
      <c r="F33" s="55"/>
      <c r="G33" s="55"/>
      <c r="H33" s="146" t="s">
        <v>129</v>
      </c>
      <c r="I33" s="146"/>
      <c r="J33" s="146"/>
      <c r="K33" s="146"/>
    </row>
    <row r="34" spans="2:11" ht="18.75" customHeight="1" x14ac:dyDescent="0.2">
      <c r="B34" s="147" t="s">
        <v>92</v>
      </c>
      <c r="C34" s="147"/>
      <c r="D34" s="147"/>
      <c r="E34" s="147"/>
      <c r="F34" s="55"/>
      <c r="G34" s="55"/>
      <c r="H34" s="146" t="s">
        <v>92</v>
      </c>
      <c r="I34" s="146"/>
      <c r="J34" s="146"/>
      <c r="K34" s="146"/>
    </row>
  </sheetData>
  <mergeCells count="34">
    <mergeCell ref="B6:K6"/>
    <mergeCell ref="B1:K1"/>
    <mergeCell ref="B2:K2"/>
    <mergeCell ref="B3:K3"/>
    <mergeCell ref="B5:K5"/>
    <mergeCell ref="B4:K4"/>
    <mergeCell ref="B18:K18"/>
    <mergeCell ref="B7:K7"/>
    <mergeCell ref="B8:K8"/>
    <mergeCell ref="B9:K9"/>
    <mergeCell ref="B10:K10"/>
    <mergeCell ref="B11:K11"/>
    <mergeCell ref="B12:K12"/>
    <mergeCell ref="B13:K13"/>
    <mergeCell ref="B14:K14"/>
    <mergeCell ref="B15:K15"/>
    <mergeCell ref="B16:K16"/>
    <mergeCell ref="B17:K17"/>
    <mergeCell ref="B25:F25"/>
    <mergeCell ref="B26:F26"/>
    <mergeCell ref="B27:F27"/>
    <mergeCell ref="B29:K29"/>
    <mergeCell ref="B19:K19"/>
    <mergeCell ref="B21:F21"/>
    <mergeCell ref="B22:F22"/>
    <mergeCell ref="B23:F23"/>
    <mergeCell ref="B24:F24"/>
    <mergeCell ref="B20:K20"/>
    <mergeCell ref="H32:K32"/>
    <mergeCell ref="H34:K34"/>
    <mergeCell ref="B33:E33"/>
    <mergeCell ref="H33:K33"/>
    <mergeCell ref="B34:E34"/>
    <mergeCell ref="B32:E32"/>
  </mergeCells>
  <printOptions horizontalCentered="1"/>
  <pageMargins left="0" right="0" top="0.5" bottom="0" header="0.3" footer="0.3"/>
  <pageSetup paperSize="9" scale="83" orientation="portrait" horizontalDpi="4294967293" r:id="rId1"/>
  <rowBreaks count="1" manualBreakCount="1">
    <brk id="19" max="10"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5"/>
  <sheetViews>
    <sheetView zoomScaleNormal="100" workbookViewId="0">
      <selection activeCell="A24" sqref="A24:G24"/>
    </sheetView>
  </sheetViews>
  <sheetFormatPr defaultRowHeight="12.75" x14ac:dyDescent="0.2"/>
  <cols>
    <col min="1" max="1" width="8.28515625" customWidth="1"/>
    <col min="2" max="2" width="3.28515625" customWidth="1"/>
    <col min="3" max="3" width="37.5703125" customWidth="1"/>
    <col min="4" max="4" width="20.42578125" customWidth="1"/>
    <col min="5" max="5" width="17.28515625" customWidth="1"/>
    <col min="6" max="6" width="9.85546875" customWidth="1"/>
    <col min="7" max="7" width="10.42578125" customWidth="1"/>
    <col min="8" max="8" width="11.140625" customWidth="1"/>
    <col min="257" max="257" width="8.28515625" customWidth="1"/>
    <col min="258" max="258" width="3.28515625" customWidth="1"/>
    <col min="259" max="259" width="37.5703125" customWidth="1"/>
    <col min="260" max="260" width="20.42578125" customWidth="1"/>
    <col min="261" max="261" width="17.28515625" customWidth="1"/>
    <col min="262" max="262" width="9.85546875" customWidth="1"/>
    <col min="263" max="263" width="10.42578125" customWidth="1"/>
    <col min="264" max="264" width="11.140625" customWidth="1"/>
    <col min="513" max="513" width="8.28515625" customWidth="1"/>
    <col min="514" max="514" width="3.28515625" customWidth="1"/>
    <col min="515" max="515" width="37.5703125" customWidth="1"/>
    <col min="516" max="516" width="20.42578125" customWidth="1"/>
    <col min="517" max="517" width="17.28515625" customWidth="1"/>
    <col min="518" max="518" width="9.85546875" customWidth="1"/>
    <col min="519" max="519" width="10.42578125" customWidth="1"/>
    <col min="520" max="520" width="11.140625" customWidth="1"/>
    <col min="769" max="769" width="8.28515625" customWidth="1"/>
    <col min="770" max="770" width="3.28515625" customWidth="1"/>
    <col min="771" max="771" width="37.5703125" customWidth="1"/>
    <col min="772" max="772" width="20.42578125" customWidth="1"/>
    <col min="773" max="773" width="17.28515625" customWidth="1"/>
    <col min="774" max="774" width="9.85546875" customWidth="1"/>
    <col min="775" max="775" width="10.42578125" customWidth="1"/>
    <col min="776" max="776" width="11.140625" customWidth="1"/>
    <col min="1025" max="1025" width="8.28515625" customWidth="1"/>
    <col min="1026" max="1026" width="3.28515625" customWidth="1"/>
    <col min="1027" max="1027" width="37.5703125" customWidth="1"/>
    <col min="1028" max="1028" width="20.42578125" customWidth="1"/>
    <col min="1029" max="1029" width="17.28515625" customWidth="1"/>
    <col min="1030" max="1030" width="9.85546875" customWidth="1"/>
    <col min="1031" max="1031" width="10.42578125" customWidth="1"/>
    <col min="1032" max="1032" width="11.140625" customWidth="1"/>
    <col min="1281" max="1281" width="8.28515625" customWidth="1"/>
    <col min="1282" max="1282" width="3.28515625" customWidth="1"/>
    <col min="1283" max="1283" width="37.5703125" customWidth="1"/>
    <col min="1284" max="1284" width="20.42578125" customWidth="1"/>
    <col min="1285" max="1285" width="17.28515625" customWidth="1"/>
    <col min="1286" max="1286" width="9.85546875" customWidth="1"/>
    <col min="1287" max="1287" width="10.42578125" customWidth="1"/>
    <col min="1288" max="1288" width="11.140625" customWidth="1"/>
    <col min="1537" max="1537" width="8.28515625" customWidth="1"/>
    <col min="1538" max="1538" width="3.28515625" customWidth="1"/>
    <col min="1539" max="1539" width="37.5703125" customWidth="1"/>
    <col min="1540" max="1540" width="20.42578125" customWidth="1"/>
    <col min="1541" max="1541" width="17.28515625" customWidth="1"/>
    <col min="1542" max="1542" width="9.85546875" customWidth="1"/>
    <col min="1543" max="1543" width="10.42578125" customWidth="1"/>
    <col min="1544" max="1544" width="11.140625" customWidth="1"/>
    <col min="1793" max="1793" width="8.28515625" customWidth="1"/>
    <col min="1794" max="1794" width="3.28515625" customWidth="1"/>
    <col min="1795" max="1795" width="37.5703125" customWidth="1"/>
    <col min="1796" max="1796" width="20.42578125" customWidth="1"/>
    <col min="1797" max="1797" width="17.28515625" customWidth="1"/>
    <col min="1798" max="1798" width="9.85546875" customWidth="1"/>
    <col min="1799" max="1799" width="10.42578125" customWidth="1"/>
    <col min="1800" max="1800" width="11.140625" customWidth="1"/>
    <col min="2049" max="2049" width="8.28515625" customWidth="1"/>
    <col min="2050" max="2050" width="3.28515625" customWidth="1"/>
    <col min="2051" max="2051" width="37.5703125" customWidth="1"/>
    <col min="2052" max="2052" width="20.42578125" customWidth="1"/>
    <col min="2053" max="2053" width="17.28515625" customWidth="1"/>
    <col min="2054" max="2054" width="9.85546875" customWidth="1"/>
    <col min="2055" max="2055" width="10.42578125" customWidth="1"/>
    <col min="2056" max="2056" width="11.140625" customWidth="1"/>
    <col min="2305" max="2305" width="8.28515625" customWidth="1"/>
    <col min="2306" max="2306" width="3.28515625" customWidth="1"/>
    <col min="2307" max="2307" width="37.5703125" customWidth="1"/>
    <col min="2308" max="2308" width="20.42578125" customWidth="1"/>
    <col min="2309" max="2309" width="17.28515625" customWidth="1"/>
    <col min="2310" max="2310" width="9.85546875" customWidth="1"/>
    <col min="2311" max="2311" width="10.42578125" customWidth="1"/>
    <col min="2312" max="2312" width="11.140625" customWidth="1"/>
    <col min="2561" max="2561" width="8.28515625" customWidth="1"/>
    <col min="2562" max="2562" width="3.28515625" customWidth="1"/>
    <col min="2563" max="2563" width="37.5703125" customWidth="1"/>
    <col min="2564" max="2564" width="20.42578125" customWidth="1"/>
    <col min="2565" max="2565" width="17.28515625" customWidth="1"/>
    <col min="2566" max="2566" width="9.85546875" customWidth="1"/>
    <col min="2567" max="2567" width="10.42578125" customWidth="1"/>
    <col min="2568" max="2568" width="11.140625" customWidth="1"/>
    <col min="2817" max="2817" width="8.28515625" customWidth="1"/>
    <col min="2818" max="2818" width="3.28515625" customWidth="1"/>
    <col min="2819" max="2819" width="37.5703125" customWidth="1"/>
    <col min="2820" max="2820" width="20.42578125" customWidth="1"/>
    <col min="2821" max="2821" width="17.28515625" customWidth="1"/>
    <col min="2822" max="2822" width="9.85546875" customWidth="1"/>
    <col min="2823" max="2823" width="10.42578125" customWidth="1"/>
    <col min="2824" max="2824" width="11.140625" customWidth="1"/>
    <col min="3073" max="3073" width="8.28515625" customWidth="1"/>
    <col min="3074" max="3074" width="3.28515625" customWidth="1"/>
    <col min="3075" max="3075" width="37.5703125" customWidth="1"/>
    <col min="3076" max="3076" width="20.42578125" customWidth="1"/>
    <col min="3077" max="3077" width="17.28515625" customWidth="1"/>
    <col min="3078" max="3078" width="9.85546875" customWidth="1"/>
    <col min="3079" max="3079" width="10.42578125" customWidth="1"/>
    <col min="3080" max="3080" width="11.140625" customWidth="1"/>
    <col min="3329" max="3329" width="8.28515625" customWidth="1"/>
    <col min="3330" max="3330" width="3.28515625" customWidth="1"/>
    <col min="3331" max="3331" width="37.5703125" customWidth="1"/>
    <col min="3332" max="3332" width="20.42578125" customWidth="1"/>
    <col min="3333" max="3333" width="17.28515625" customWidth="1"/>
    <col min="3334" max="3334" width="9.85546875" customWidth="1"/>
    <col min="3335" max="3335" width="10.42578125" customWidth="1"/>
    <col min="3336" max="3336" width="11.140625" customWidth="1"/>
    <col min="3585" max="3585" width="8.28515625" customWidth="1"/>
    <col min="3586" max="3586" width="3.28515625" customWidth="1"/>
    <col min="3587" max="3587" width="37.5703125" customWidth="1"/>
    <col min="3588" max="3588" width="20.42578125" customWidth="1"/>
    <col min="3589" max="3589" width="17.28515625" customWidth="1"/>
    <col min="3590" max="3590" width="9.85546875" customWidth="1"/>
    <col min="3591" max="3591" width="10.42578125" customWidth="1"/>
    <col min="3592" max="3592" width="11.140625" customWidth="1"/>
    <col min="3841" max="3841" width="8.28515625" customWidth="1"/>
    <col min="3842" max="3842" width="3.28515625" customWidth="1"/>
    <col min="3843" max="3843" width="37.5703125" customWidth="1"/>
    <col min="3844" max="3844" width="20.42578125" customWidth="1"/>
    <col min="3845" max="3845" width="17.28515625" customWidth="1"/>
    <col min="3846" max="3846" width="9.85546875" customWidth="1"/>
    <col min="3847" max="3847" width="10.42578125" customWidth="1"/>
    <col min="3848" max="3848" width="11.140625" customWidth="1"/>
    <col min="4097" max="4097" width="8.28515625" customWidth="1"/>
    <col min="4098" max="4098" width="3.28515625" customWidth="1"/>
    <col min="4099" max="4099" width="37.5703125" customWidth="1"/>
    <col min="4100" max="4100" width="20.42578125" customWidth="1"/>
    <col min="4101" max="4101" width="17.28515625" customWidth="1"/>
    <col min="4102" max="4102" width="9.85546875" customWidth="1"/>
    <col min="4103" max="4103" width="10.42578125" customWidth="1"/>
    <col min="4104" max="4104" width="11.140625" customWidth="1"/>
    <col min="4353" max="4353" width="8.28515625" customWidth="1"/>
    <col min="4354" max="4354" width="3.28515625" customWidth="1"/>
    <col min="4355" max="4355" width="37.5703125" customWidth="1"/>
    <col min="4356" max="4356" width="20.42578125" customWidth="1"/>
    <col min="4357" max="4357" width="17.28515625" customWidth="1"/>
    <col min="4358" max="4358" width="9.85546875" customWidth="1"/>
    <col min="4359" max="4359" width="10.42578125" customWidth="1"/>
    <col min="4360" max="4360" width="11.140625" customWidth="1"/>
    <col min="4609" max="4609" width="8.28515625" customWidth="1"/>
    <col min="4610" max="4610" width="3.28515625" customWidth="1"/>
    <col min="4611" max="4611" width="37.5703125" customWidth="1"/>
    <col min="4612" max="4612" width="20.42578125" customWidth="1"/>
    <col min="4613" max="4613" width="17.28515625" customWidth="1"/>
    <col min="4614" max="4614" width="9.85546875" customWidth="1"/>
    <col min="4615" max="4615" width="10.42578125" customWidth="1"/>
    <col min="4616" max="4616" width="11.140625" customWidth="1"/>
    <col min="4865" max="4865" width="8.28515625" customWidth="1"/>
    <col min="4866" max="4866" width="3.28515625" customWidth="1"/>
    <col min="4867" max="4867" width="37.5703125" customWidth="1"/>
    <col min="4868" max="4868" width="20.42578125" customWidth="1"/>
    <col min="4869" max="4869" width="17.28515625" customWidth="1"/>
    <col min="4870" max="4870" width="9.85546875" customWidth="1"/>
    <col min="4871" max="4871" width="10.42578125" customWidth="1"/>
    <col min="4872" max="4872" width="11.140625" customWidth="1"/>
    <col min="5121" max="5121" width="8.28515625" customWidth="1"/>
    <col min="5122" max="5122" width="3.28515625" customWidth="1"/>
    <col min="5123" max="5123" width="37.5703125" customWidth="1"/>
    <col min="5124" max="5124" width="20.42578125" customWidth="1"/>
    <col min="5125" max="5125" width="17.28515625" customWidth="1"/>
    <col min="5126" max="5126" width="9.85546875" customWidth="1"/>
    <col min="5127" max="5127" width="10.42578125" customWidth="1"/>
    <col min="5128" max="5128" width="11.140625" customWidth="1"/>
    <col min="5377" max="5377" width="8.28515625" customWidth="1"/>
    <col min="5378" max="5378" width="3.28515625" customWidth="1"/>
    <col min="5379" max="5379" width="37.5703125" customWidth="1"/>
    <col min="5380" max="5380" width="20.42578125" customWidth="1"/>
    <col min="5381" max="5381" width="17.28515625" customWidth="1"/>
    <col min="5382" max="5382" width="9.85546875" customWidth="1"/>
    <col min="5383" max="5383" width="10.42578125" customWidth="1"/>
    <col min="5384" max="5384" width="11.140625" customWidth="1"/>
    <col min="5633" max="5633" width="8.28515625" customWidth="1"/>
    <col min="5634" max="5634" width="3.28515625" customWidth="1"/>
    <col min="5635" max="5635" width="37.5703125" customWidth="1"/>
    <col min="5636" max="5636" width="20.42578125" customWidth="1"/>
    <col min="5637" max="5637" width="17.28515625" customWidth="1"/>
    <col min="5638" max="5638" width="9.85546875" customWidth="1"/>
    <col min="5639" max="5639" width="10.42578125" customWidth="1"/>
    <col min="5640" max="5640" width="11.140625" customWidth="1"/>
    <col min="5889" max="5889" width="8.28515625" customWidth="1"/>
    <col min="5890" max="5890" width="3.28515625" customWidth="1"/>
    <col min="5891" max="5891" width="37.5703125" customWidth="1"/>
    <col min="5892" max="5892" width="20.42578125" customWidth="1"/>
    <col min="5893" max="5893" width="17.28515625" customWidth="1"/>
    <col min="5894" max="5894" width="9.85546875" customWidth="1"/>
    <col min="5895" max="5895" width="10.42578125" customWidth="1"/>
    <col min="5896" max="5896" width="11.140625" customWidth="1"/>
    <col min="6145" max="6145" width="8.28515625" customWidth="1"/>
    <col min="6146" max="6146" width="3.28515625" customWidth="1"/>
    <col min="6147" max="6147" width="37.5703125" customWidth="1"/>
    <col min="6148" max="6148" width="20.42578125" customWidth="1"/>
    <col min="6149" max="6149" width="17.28515625" customWidth="1"/>
    <col min="6150" max="6150" width="9.85546875" customWidth="1"/>
    <col min="6151" max="6151" width="10.42578125" customWidth="1"/>
    <col min="6152" max="6152" width="11.140625" customWidth="1"/>
    <col min="6401" max="6401" width="8.28515625" customWidth="1"/>
    <col min="6402" max="6402" width="3.28515625" customWidth="1"/>
    <col min="6403" max="6403" width="37.5703125" customWidth="1"/>
    <col min="6404" max="6404" width="20.42578125" customWidth="1"/>
    <col min="6405" max="6405" width="17.28515625" customWidth="1"/>
    <col min="6406" max="6406" width="9.85546875" customWidth="1"/>
    <col min="6407" max="6407" width="10.42578125" customWidth="1"/>
    <col min="6408" max="6408" width="11.140625" customWidth="1"/>
    <col min="6657" max="6657" width="8.28515625" customWidth="1"/>
    <col min="6658" max="6658" width="3.28515625" customWidth="1"/>
    <col min="6659" max="6659" width="37.5703125" customWidth="1"/>
    <col min="6660" max="6660" width="20.42578125" customWidth="1"/>
    <col min="6661" max="6661" width="17.28515625" customWidth="1"/>
    <col min="6662" max="6662" width="9.85546875" customWidth="1"/>
    <col min="6663" max="6663" width="10.42578125" customWidth="1"/>
    <col min="6664" max="6664" width="11.140625" customWidth="1"/>
    <col min="6913" max="6913" width="8.28515625" customWidth="1"/>
    <col min="6914" max="6914" width="3.28515625" customWidth="1"/>
    <col min="6915" max="6915" width="37.5703125" customWidth="1"/>
    <col min="6916" max="6916" width="20.42578125" customWidth="1"/>
    <col min="6917" max="6917" width="17.28515625" customWidth="1"/>
    <col min="6918" max="6918" width="9.85546875" customWidth="1"/>
    <col min="6919" max="6919" width="10.42578125" customWidth="1"/>
    <col min="6920" max="6920" width="11.140625" customWidth="1"/>
    <col min="7169" max="7169" width="8.28515625" customWidth="1"/>
    <col min="7170" max="7170" width="3.28515625" customWidth="1"/>
    <col min="7171" max="7171" width="37.5703125" customWidth="1"/>
    <col min="7172" max="7172" width="20.42578125" customWidth="1"/>
    <col min="7173" max="7173" width="17.28515625" customWidth="1"/>
    <col min="7174" max="7174" width="9.85546875" customWidth="1"/>
    <col min="7175" max="7175" width="10.42578125" customWidth="1"/>
    <col min="7176" max="7176" width="11.140625" customWidth="1"/>
    <col min="7425" max="7425" width="8.28515625" customWidth="1"/>
    <col min="7426" max="7426" width="3.28515625" customWidth="1"/>
    <col min="7427" max="7427" width="37.5703125" customWidth="1"/>
    <col min="7428" max="7428" width="20.42578125" customWidth="1"/>
    <col min="7429" max="7429" width="17.28515625" customWidth="1"/>
    <col min="7430" max="7430" width="9.85546875" customWidth="1"/>
    <col min="7431" max="7431" width="10.42578125" customWidth="1"/>
    <col min="7432" max="7432" width="11.140625" customWidth="1"/>
    <col min="7681" max="7681" width="8.28515625" customWidth="1"/>
    <col min="7682" max="7682" width="3.28515625" customWidth="1"/>
    <col min="7683" max="7683" width="37.5703125" customWidth="1"/>
    <col min="7684" max="7684" width="20.42578125" customWidth="1"/>
    <col min="7685" max="7685" width="17.28515625" customWidth="1"/>
    <col min="7686" max="7686" width="9.85546875" customWidth="1"/>
    <col min="7687" max="7687" width="10.42578125" customWidth="1"/>
    <col min="7688" max="7688" width="11.140625" customWidth="1"/>
    <col min="7937" max="7937" width="8.28515625" customWidth="1"/>
    <col min="7938" max="7938" width="3.28515625" customWidth="1"/>
    <col min="7939" max="7939" width="37.5703125" customWidth="1"/>
    <col min="7940" max="7940" width="20.42578125" customWidth="1"/>
    <col min="7941" max="7941" width="17.28515625" customWidth="1"/>
    <col min="7942" max="7942" width="9.85546875" customWidth="1"/>
    <col min="7943" max="7943" width="10.42578125" customWidth="1"/>
    <col min="7944" max="7944" width="11.140625" customWidth="1"/>
    <col min="8193" max="8193" width="8.28515625" customWidth="1"/>
    <col min="8194" max="8194" width="3.28515625" customWidth="1"/>
    <col min="8195" max="8195" width="37.5703125" customWidth="1"/>
    <col min="8196" max="8196" width="20.42578125" customWidth="1"/>
    <col min="8197" max="8197" width="17.28515625" customWidth="1"/>
    <col min="8198" max="8198" width="9.85546875" customWidth="1"/>
    <col min="8199" max="8199" width="10.42578125" customWidth="1"/>
    <col min="8200" max="8200" width="11.140625" customWidth="1"/>
    <col min="8449" max="8449" width="8.28515625" customWidth="1"/>
    <col min="8450" max="8450" width="3.28515625" customWidth="1"/>
    <col min="8451" max="8451" width="37.5703125" customWidth="1"/>
    <col min="8452" max="8452" width="20.42578125" customWidth="1"/>
    <col min="8453" max="8453" width="17.28515625" customWidth="1"/>
    <col min="8454" max="8454" width="9.85546875" customWidth="1"/>
    <col min="8455" max="8455" width="10.42578125" customWidth="1"/>
    <col min="8456" max="8456" width="11.140625" customWidth="1"/>
    <col min="8705" max="8705" width="8.28515625" customWidth="1"/>
    <col min="8706" max="8706" width="3.28515625" customWidth="1"/>
    <col min="8707" max="8707" width="37.5703125" customWidth="1"/>
    <col min="8708" max="8708" width="20.42578125" customWidth="1"/>
    <col min="8709" max="8709" width="17.28515625" customWidth="1"/>
    <col min="8710" max="8710" width="9.85546875" customWidth="1"/>
    <col min="8711" max="8711" width="10.42578125" customWidth="1"/>
    <col min="8712" max="8712" width="11.140625" customWidth="1"/>
    <col min="8961" max="8961" width="8.28515625" customWidth="1"/>
    <col min="8962" max="8962" width="3.28515625" customWidth="1"/>
    <col min="8963" max="8963" width="37.5703125" customWidth="1"/>
    <col min="8964" max="8964" width="20.42578125" customWidth="1"/>
    <col min="8965" max="8965" width="17.28515625" customWidth="1"/>
    <col min="8966" max="8966" width="9.85546875" customWidth="1"/>
    <col min="8967" max="8967" width="10.42578125" customWidth="1"/>
    <col min="8968" max="8968" width="11.140625" customWidth="1"/>
    <col min="9217" max="9217" width="8.28515625" customWidth="1"/>
    <col min="9218" max="9218" width="3.28515625" customWidth="1"/>
    <col min="9219" max="9219" width="37.5703125" customWidth="1"/>
    <col min="9220" max="9220" width="20.42578125" customWidth="1"/>
    <col min="9221" max="9221" width="17.28515625" customWidth="1"/>
    <col min="9222" max="9222" width="9.85546875" customWidth="1"/>
    <col min="9223" max="9223" width="10.42578125" customWidth="1"/>
    <col min="9224" max="9224" width="11.140625" customWidth="1"/>
    <col min="9473" max="9473" width="8.28515625" customWidth="1"/>
    <col min="9474" max="9474" width="3.28515625" customWidth="1"/>
    <col min="9475" max="9475" width="37.5703125" customWidth="1"/>
    <col min="9476" max="9476" width="20.42578125" customWidth="1"/>
    <col min="9477" max="9477" width="17.28515625" customWidth="1"/>
    <col min="9478" max="9478" width="9.85546875" customWidth="1"/>
    <col min="9479" max="9479" width="10.42578125" customWidth="1"/>
    <col min="9480" max="9480" width="11.140625" customWidth="1"/>
    <col min="9729" max="9729" width="8.28515625" customWidth="1"/>
    <col min="9730" max="9730" width="3.28515625" customWidth="1"/>
    <col min="9731" max="9731" width="37.5703125" customWidth="1"/>
    <col min="9732" max="9732" width="20.42578125" customWidth="1"/>
    <col min="9733" max="9733" width="17.28515625" customWidth="1"/>
    <col min="9734" max="9734" width="9.85546875" customWidth="1"/>
    <col min="9735" max="9735" width="10.42578125" customWidth="1"/>
    <col min="9736" max="9736" width="11.140625" customWidth="1"/>
    <col min="9985" max="9985" width="8.28515625" customWidth="1"/>
    <col min="9986" max="9986" width="3.28515625" customWidth="1"/>
    <col min="9987" max="9987" width="37.5703125" customWidth="1"/>
    <col min="9988" max="9988" width="20.42578125" customWidth="1"/>
    <col min="9989" max="9989" width="17.28515625" customWidth="1"/>
    <col min="9990" max="9990" width="9.85546875" customWidth="1"/>
    <col min="9991" max="9991" width="10.42578125" customWidth="1"/>
    <col min="9992" max="9992" width="11.140625" customWidth="1"/>
    <col min="10241" max="10241" width="8.28515625" customWidth="1"/>
    <col min="10242" max="10242" width="3.28515625" customWidth="1"/>
    <col min="10243" max="10243" width="37.5703125" customWidth="1"/>
    <col min="10244" max="10244" width="20.42578125" customWidth="1"/>
    <col min="10245" max="10245" width="17.28515625" customWidth="1"/>
    <col min="10246" max="10246" width="9.85546875" customWidth="1"/>
    <col min="10247" max="10247" width="10.42578125" customWidth="1"/>
    <col min="10248" max="10248" width="11.140625" customWidth="1"/>
    <col min="10497" max="10497" width="8.28515625" customWidth="1"/>
    <col min="10498" max="10498" width="3.28515625" customWidth="1"/>
    <col min="10499" max="10499" width="37.5703125" customWidth="1"/>
    <col min="10500" max="10500" width="20.42578125" customWidth="1"/>
    <col min="10501" max="10501" width="17.28515625" customWidth="1"/>
    <col min="10502" max="10502" width="9.85546875" customWidth="1"/>
    <col min="10503" max="10503" width="10.42578125" customWidth="1"/>
    <col min="10504" max="10504" width="11.140625" customWidth="1"/>
    <col min="10753" max="10753" width="8.28515625" customWidth="1"/>
    <col min="10754" max="10754" width="3.28515625" customWidth="1"/>
    <col min="10755" max="10755" width="37.5703125" customWidth="1"/>
    <col min="10756" max="10756" width="20.42578125" customWidth="1"/>
    <col min="10757" max="10757" width="17.28515625" customWidth="1"/>
    <col min="10758" max="10758" width="9.85546875" customWidth="1"/>
    <col min="10759" max="10759" width="10.42578125" customWidth="1"/>
    <col min="10760" max="10760" width="11.140625" customWidth="1"/>
    <col min="11009" max="11009" width="8.28515625" customWidth="1"/>
    <col min="11010" max="11010" width="3.28515625" customWidth="1"/>
    <col min="11011" max="11011" width="37.5703125" customWidth="1"/>
    <col min="11012" max="11012" width="20.42578125" customWidth="1"/>
    <col min="11013" max="11013" width="17.28515625" customWidth="1"/>
    <col min="11014" max="11014" width="9.85546875" customWidth="1"/>
    <col min="11015" max="11015" width="10.42578125" customWidth="1"/>
    <col min="11016" max="11016" width="11.140625" customWidth="1"/>
    <col min="11265" max="11265" width="8.28515625" customWidth="1"/>
    <col min="11266" max="11266" width="3.28515625" customWidth="1"/>
    <col min="11267" max="11267" width="37.5703125" customWidth="1"/>
    <col min="11268" max="11268" width="20.42578125" customWidth="1"/>
    <col min="11269" max="11269" width="17.28515625" customWidth="1"/>
    <col min="11270" max="11270" width="9.85546875" customWidth="1"/>
    <col min="11271" max="11271" width="10.42578125" customWidth="1"/>
    <col min="11272" max="11272" width="11.140625" customWidth="1"/>
    <col min="11521" max="11521" width="8.28515625" customWidth="1"/>
    <col min="11522" max="11522" width="3.28515625" customWidth="1"/>
    <col min="11523" max="11523" width="37.5703125" customWidth="1"/>
    <col min="11524" max="11524" width="20.42578125" customWidth="1"/>
    <col min="11525" max="11525" width="17.28515625" customWidth="1"/>
    <col min="11526" max="11526" width="9.85546875" customWidth="1"/>
    <col min="11527" max="11527" width="10.42578125" customWidth="1"/>
    <col min="11528" max="11528" width="11.140625" customWidth="1"/>
    <col min="11777" max="11777" width="8.28515625" customWidth="1"/>
    <col min="11778" max="11778" width="3.28515625" customWidth="1"/>
    <col min="11779" max="11779" width="37.5703125" customWidth="1"/>
    <col min="11780" max="11780" width="20.42578125" customWidth="1"/>
    <col min="11781" max="11781" width="17.28515625" customWidth="1"/>
    <col min="11782" max="11782" width="9.85546875" customWidth="1"/>
    <col min="11783" max="11783" width="10.42578125" customWidth="1"/>
    <col min="11784" max="11784" width="11.140625" customWidth="1"/>
    <col min="12033" max="12033" width="8.28515625" customWidth="1"/>
    <col min="12034" max="12034" width="3.28515625" customWidth="1"/>
    <col min="12035" max="12035" width="37.5703125" customWidth="1"/>
    <col min="12036" max="12036" width="20.42578125" customWidth="1"/>
    <col min="12037" max="12037" width="17.28515625" customWidth="1"/>
    <col min="12038" max="12038" width="9.85546875" customWidth="1"/>
    <col min="12039" max="12039" width="10.42578125" customWidth="1"/>
    <col min="12040" max="12040" width="11.140625" customWidth="1"/>
    <col min="12289" max="12289" width="8.28515625" customWidth="1"/>
    <col min="12290" max="12290" width="3.28515625" customWidth="1"/>
    <col min="12291" max="12291" width="37.5703125" customWidth="1"/>
    <col min="12292" max="12292" width="20.42578125" customWidth="1"/>
    <col min="12293" max="12293" width="17.28515625" customWidth="1"/>
    <col min="12294" max="12294" width="9.85546875" customWidth="1"/>
    <col min="12295" max="12295" width="10.42578125" customWidth="1"/>
    <col min="12296" max="12296" width="11.140625" customWidth="1"/>
    <col min="12545" max="12545" width="8.28515625" customWidth="1"/>
    <col min="12546" max="12546" width="3.28515625" customWidth="1"/>
    <col min="12547" max="12547" width="37.5703125" customWidth="1"/>
    <col min="12548" max="12548" width="20.42578125" customWidth="1"/>
    <col min="12549" max="12549" width="17.28515625" customWidth="1"/>
    <col min="12550" max="12550" width="9.85546875" customWidth="1"/>
    <col min="12551" max="12551" width="10.42578125" customWidth="1"/>
    <col min="12552" max="12552" width="11.140625" customWidth="1"/>
    <col min="12801" max="12801" width="8.28515625" customWidth="1"/>
    <col min="12802" max="12802" width="3.28515625" customWidth="1"/>
    <col min="12803" max="12803" width="37.5703125" customWidth="1"/>
    <col min="12804" max="12804" width="20.42578125" customWidth="1"/>
    <col min="12805" max="12805" width="17.28515625" customWidth="1"/>
    <col min="12806" max="12806" width="9.85546875" customWidth="1"/>
    <col min="12807" max="12807" width="10.42578125" customWidth="1"/>
    <col min="12808" max="12808" width="11.140625" customWidth="1"/>
    <col min="13057" max="13057" width="8.28515625" customWidth="1"/>
    <col min="13058" max="13058" width="3.28515625" customWidth="1"/>
    <col min="13059" max="13059" width="37.5703125" customWidth="1"/>
    <col min="13060" max="13060" width="20.42578125" customWidth="1"/>
    <col min="13061" max="13061" width="17.28515625" customWidth="1"/>
    <col min="13062" max="13062" width="9.85546875" customWidth="1"/>
    <col min="13063" max="13063" width="10.42578125" customWidth="1"/>
    <col min="13064" max="13064" width="11.140625" customWidth="1"/>
    <col min="13313" max="13313" width="8.28515625" customWidth="1"/>
    <col min="13314" max="13314" width="3.28515625" customWidth="1"/>
    <col min="13315" max="13315" width="37.5703125" customWidth="1"/>
    <col min="13316" max="13316" width="20.42578125" customWidth="1"/>
    <col min="13317" max="13317" width="17.28515625" customWidth="1"/>
    <col min="13318" max="13318" width="9.85546875" customWidth="1"/>
    <col min="13319" max="13319" width="10.42578125" customWidth="1"/>
    <col min="13320" max="13320" width="11.140625" customWidth="1"/>
    <col min="13569" max="13569" width="8.28515625" customWidth="1"/>
    <col min="13570" max="13570" width="3.28515625" customWidth="1"/>
    <col min="13571" max="13571" width="37.5703125" customWidth="1"/>
    <col min="13572" max="13572" width="20.42578125" customWidth="1"/>
    <col min="13573" max="13573" width="17.28515625" customWidth="1"/>
    <col min="13574" max="13574" width="9.85546875" customWidth="1"/>
    <col min="13575" max="13575" width="10.42578125" customWidth="1"/>
    <col min="13576" max="13576" width="11.140625" customWidth="1"/>
    <col min="13825" max="13825" width="8.28515625" customWidth="1"/>
    <col min="13826" max="13826" width="3.28515625" customWidth="1"/>
    <col min="13827" max="13827" width="37.5703125" customWidth="1"/>
    <col min="13828" max="13828" width="20.42578125" customWidth="1"/>
    <col min="13829" max="13829" width="17.28515625" customWidth="1"/>
    <col min="13830" max="13830" width="9.85546875" customWidth="1"/>
    <col min="13831" max="13831" width="10.42578125" customWidth="1"/>
    <col min="13832" max="13832" width="11.140625" customWidth="1"/>
    <col min="14081" max="14081" width="8.28515625" customWidth="1"/>
    <col min="14082" max="14082" width="3.28515625" customWidth="1"/>
    <col min="14083" max="14083" width="37.5703125" customWidth="1"/>
    <col min="14084" max="14084" width="20.42578125" customWidth="1"/>
    <col min="14085" max="14085" width="17.28515625" customWidth="1"/>
    <col min="14086" max="14086" width="9.85546875" customWidth="1"/>
    <col min="14087" max="14087" width="10.42578125" customWidth="1"/>
    <col min="14088" max="14088" width="11.140625" customWidth="1"/>
    <col min="14337" max="14337" width="8.28515625" customWidth="1"/>
    <col min="14338" max="14338" width="3.28515625" customWidth="1"/>
    <col min="14339" max="14339" width="37.5703125" customWidth="1"/>
    <col min="14340" max="14340" width="20.42578125" customWidth="1"/>
    <col min="14341" max="14341" width="17.28515625" customWidth="1"/>
    <col min="14342" max="14342" width="9.85546875" customWidth="1"/>
    <col min="14343" max="14343" width="10.42578125" customWidth="1"/>
    <col min="14344" max="14344" width="11.140625" customWidth="1"/>
    <col min="14593" max="14593" width="8.28515625" customWidth="1"/>
    <col min="14594" max="14594" width="3.28515625" customWidth="1"/>
    <col min="14595" max="14595" width="37.5703125" customWidth="1"/>
    <col min="14596" max="14596" width="20.42578125" customWidth="1"/>
    <col min="14597" max="14597" width="17.28515625" customWidth="1"/>
    <col min="14598" max="14598" width="9.85546875" customWidth="1"/>
    <col min="14599" max="14599" width="10.42578125" customWidth="1"/>
    <col min="14600" max="14600" width="11.140625" customWidth="1"/>
    <col min="14849" max="14849" width="8.28515625" customWidth="1"/>
    <col min="14850" max="14850" width="3.28515625" customWidth="1"/>
    <col min="14851" max="14851" width="37.5703125" customWidth="1"/>
    <col min="14852" max="14852" width="20.42578125" customWidth="1"/>
    <col min="14853" max="14853" width="17.28515625" customWidth="1"/>
    <col min="14854" max="14854" width="9.85546875" customWidth="1"/>
    <col min="14855" max="14855" width="10.42578125" customWidth="1"/>
    <col min="14856" max="14856" width="11.140625" customWidth="1"/>
    <col min="15105" max="15105" width="8.28515625" customWidth="1"/>
    <col min="15106" max="15106" width="3.28515625" customWidth="1"/>
    <col min="15107" max="15107" width="37.5703125" customWidth="1"/>
    <col min="15108" max="15108" width="20.42578125" customWidth="1"/>
    <col min="15109" max="15109" width="17.28515625" customWidth="1"/>
    <col min="15110" max="15110" width="9.85546875" customWidth="1"/>
    <col min="15111" max="15111" width="10.42578125" customWidth="1"/>
    <col min="15112" max="15112" width="11.140625" customWidth="1"/>
    <col min="15361" max="15361" width="8.28515625" customWidth="1"/>
    <col min="15362" max="15362" width="3.28515625" customWidth="1"/>
    <col min="15363" max="15363" width="37.5703125" customWidth="1"/>
    <col min="15364" max="15364" width="20.42578125" customWidth="1"/>
    <col min="15365" max="15365" width="17.28515625" customWidth="1"/>
    <col min="15366" max="15366" width="9.85546875" customWidth="1"/>
    <col min="15367" max="15367" width="10.42578125" customWidth="1"/>
    <col min="15368" max="15368" width="11.140625" customWidth="1"/>
    <col min="15617" max="15617" width="8.28515625" customWidth="1"/>
    <col min="15618" max="15618" width="3.28515625" customWidth="1"/>
    <col min="15619" max="15619" width="37.5703125" customWidth="1"/>
    <col min="15620" max="15620" width="20.42578125" customWidth="1"/>
    <col min="15621" max="15621" width="17.28515625" customWidth="1"/>
    <col min="15622" max="15622" width="9.85546875" customWidth="1"/>
    <col min="15623" max="15623" width="10.42578125" customWidth="1"/>
    <col min="15624" max="15624" width="11.140625" customWidth="1"/>
    <col min="15873" max="15873" width="8.28515625" customWidth="1"/>
    <col min="15874" max="15874" width="3.28515625" customWidth="1"/>
    <col min="15875" max="15875" width="37.5703125" customWidth="1"/>
    <col min="15876" max="15876" width="20.42578125" customWidth="1"/>
    <col min="15877" max="15877" width="17.28515625" customWidth="1"/>
    <col min="15878" max="15878" width="9.85546875" customWidth="1"/>
    <col min="15879" max="15879" width="10.42578125" customWidth="1"/>
    <col min="15880" max="15880" width="11.140625" customWidth="1"/>
    <col min="16129" max="16129" width="8.28515625" customWidth="1"/>
    <col min="16130" max="16130" width="3.28515625" customWidth="1"/>
    <col min="16131" max="16131" width="37.5703125" customWidth="1"/>
    <col min="16132" max="16132" width="20.42578125" customWidth="1"/>
    <col min="16133" max="16133" width="17.28515625" customWidth="1"/>
    <col min="16134" max="16134" width="9.85546875" customWidth="1"/>
    <col min="16135" max="16135" width="10.42578125" customWidth="1"/>
    <col min="16136" max="16136" width="11.140625" customWidth="1"/>
  </cols>
  <sheetData>
    <row r="1" spans="2:7" ht="16.5" customHeight="1" x14ac:dyDescent="0.2"/>
    <row r="2" spans="2:7" ht="27" customHeight="1" x14ac:dyDescent="0.35">
      <c r="B2" s="16" t="s">
        <v>49</v>
      </c>
      <c r="C2" s="16"/>
      <c r="D2" s="16"/>
      <c r="E2" s="16"/>
      <c r="F2" s="16"/>
      <c r="G2" s="16"/>
    </row>
    <row r="4" spans="2:7" ht="28.5" customHeight="1" x14ac:dyDescent="0.25">
      <c r="B4" s="15" t="s">
        <v>50</v>
      </c>
      <c r="C4" s="15" t="s">
        <v>181</v>
      </c>
      <c r="D4" s="17">
        <f>24*4</f>
        <v>96</v>
      </c>
    </row>
    <row r="5" spans="2:7" ht="9.75" customHeight="1" x14ac:dyDescent="0.25">
      <c r="B5" s="15"/>
      <c r="C5" s="15"/>
      <c r="D5" s="17"/>
    </row>
    <row r="6" spans="2:7" ht="28.5" customHeight="1" x14ac:dyDescent="0.25">
      <c r="B6" s="15" t="s">
        <v>179</v>
      </c>
      <c r="C6" s="15" t="s">
        <v>182</v>
      </c>
      <c r="D6" s="17">
        <f>1*6</f>
        <v>6</v>
      </c>
    </row>
    <row r="7" spans="2:7" ht="9.75" customHeight="1" x14ac:dyDescent="0.25">
      <c r="B7" s="15"/>
      <c r="C7" s="15"/>
      <c r="D7" s="17"/>
    </row>
    <row r="8" spans="2:7" ht="30.75" customHeight="1" x14ac:dyDescent="0.25">
      <c r="B8" s="15" t="s">
        <v>139</v>
      </c>
      <c r="C8" s="15" t="s">
        <v>183</v>
      </c>
      <c r="D8" s="17">
        <f>1*7</f>
        <v>7</v>
      </c>
      <c r="E8" s="17"/>
    </row>
    <row r="9" spans="2:7" ht="9.75" customHeight="1" x14ac:dyDescent="0.25">
      <c r="B9" s="15"/>
      <c r="C9" s="15"/>
      <c r="D9" s="17"/>
    </row>
    <row r="10" spans="2:7" ht="6.75" customHeight="1" x14ac:dyDescent="0.25">
      <c r="B10" s="15"/>
      <c r="C10" s="15"/>
      <c r="D10" s="17"/>
    </row>
    <row r="11" spans="2:7" ht="8.25" customHeight="1" x14ac:dyDescent="0.25">
      <c r="B11" s="15"/>
      <c r="C11" s="15"/>
      <c r="D11" s="17"/>
    </row>
    <row r="12" spans="2:7" ht="16.5" customHeight="1" x14ac:dyDescent="0.25">
      <c r="B12" s="15"/>
      <c r="C12" s="15"/>
      <c r="D12" s="17"/>
    </row>
    <row r="13" spans="2:7" ht="27.75" customHeight="1" x14ac:dyDescent="0.25">
      <c r="B13" s="15"/>
      <c r="C13" s="18" t="s">
        <v>51</v>
      </c>
      <c r="D13" s="19" t="s">
        <v>185</v>
      </c>
    </row>
    <row r="14" spans="2:7" ht="10.5" customHeight="1" x14ac:dyDescent="0.2"/>
    <row r="15" spans="2:7" ht="26.25" customHeight="1" x14ac:dyDescent="0.25">
      <c r="C15" s="15" t="s">
        <v>52</v>
      </c>
      <c r="D15" s="15" t="s">
        <v>184</v>
      </c>
    </row>
    <row r="16" spans="2:7" ht="11.25" customHeight="1" x14ac:dyDescent="0.2"/>
    <row r="17" spans="1:8" ht="29.25" customHeight="1" x14ac:dyDescent="0.25">
      <c r="C17" s="15" t="s">
        <v>53</v>
      </c>
      <c r="D17" s="15" t="s">
        <v>105</v>
      </c>
    </row>
    <row r="18" spans="1:8" ht="14.25" customHeight="1" x14ac:dyDescent="0.2"/>
    <row r="19" spans="1:8" ht="33" customHeight="1" x14ac:dyDescent="0.25">
      <c r="C19" s="108" t="s">
        <v>54</v>
      </c>
      <c r="D19" s="18" t="s">
        <v>186</v>
      </c>
      <c r="E19" s="20"/>
    </row>
    <row r="20" spans="1:8" ht="33" customHeight="1" x14ac:dyDescent="0.25">
      <c r="C20" s="108" t="s">
        <v>54</v>
      </c>
      <c r="D20" s="18" t="s">
        <v>187</v>
      </c>
      <c r="E20" s="20"/>
    </row>
    <row r="21" spans="1:8" ht="15.75" customHeight="1" x14ac:dyDescent="0.2"/>
    <row r="22" spans="1:8" ht="23.25" customHeight="1" x14ac:dyDescent="0.25">
      <c r="C22" s="160" t="s">
        <v>188</v>
      </c>
      <c r="D22" s="160"/>
      <c r="E22" s="160"/>
      <c r="F22" s="160"/>
    </row>
    <row r="23" spans="1:8" ht="24" customHeight="1" x14ac:dyDescent="0.25">
      <c r="D23" s="18"/>
      <c r="E23" s="20"/>
      <c r="F23" s="20"/>
    </row>
    <row r="24" spans="1:8" ht="31.5" customHeight="1" x14ac:dyDescent="0.2">
      <c r="A24" s="161" t="s">
        <v>195</v>
      </c>
      <c r="B24" s="161"/>
      <c r="C24" s="161"/>
      <c r="D24" s="161"/>
      <c r="E24" s="161"/>
      <c r="F24" s="161"/>
      <c r="G24" s="161"/>
      <c r="H24" s="92"/>
    </row>
    <row r="25" spans="1:8" ht="42.75" customHeight="1" x14ac:dyDescent="0.2">
      <c r="A25" s="159" t="s">
        <v>180</v>
      </c>
      <c r="B25" s="159"/>
      <c r="C25" s="159"/>
      <c r="D25" s="159"/>
      <c r="E25" s="159"/>
      <c r="F25" s="159"/>
      <c r="G25" s="159"/>
      <c r="H25" s="159"/>
    </row>
  </sheetData>
  <mergeCells count="3">
    <mergeCell ref="A25:H25"/>
    <mergeCell ref="C22:F22"/>
    <mergeCell ref="A24:G24"/>
  </mergeCells>
  <pageMargins left="0.2" right="0.2" top="0.75" bottom="0.5" header="0.3" footer="0.3"/>
  <pageSetup paperSize="9" scale="8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38"/>
  <sheetViews>
    <sheetView view="pageBreakPreview" zoomScale="60" zoomScaleNormal="100" workbookViewId="0">
      <pane xSplit="1" ySplit="2" topLeftCell="B3" activePane="bottomRight" state="frozen"/>
      <selection pane="topRight" activeCell="B1" sqref="B1"/>
      <selection pane="bottomLeft" activeCell="A3" sqref="A3"/>
      <selection pane="bottomRight" activeCell="E12" sqref="E12"/>
    </sheetView>
  </sheetViews>
  <sheetFormatPr defaultRowHeight="15.75" x14ac:dyDescent="0.25"/>
  <cols>
    <col min="1" max="1" width="6.42578125" style="80" customWidth="1"/>
    <col min="2" max="2" width="11.5703125" style="97" customWidth="1"/>
    <col min="3" max="3" width="11" style="97" customWidth="1"/>
    <col min="4" max="4" width="10.42578125" style="61" customWidth="1"/>
    <col min="5" max="5" width="12.85546875" style="61" customWidth="1"/>
    <col min="6" max="8" width="10.5703125" style="80" customWidth="1"/>
    <col min="9" max="9" width="11.5703125" style="80" customWidth="1"/>
    <col min="10" max="10" width="11.140625" style="80" customWidth="1"/>
    <col min="11" max="13" width="9.140625" style="61"/>
    <col min="14" max="14" width="13.140625" style="61" customWidth="1"/>
    <col min="15" max="255" width="9.140625" style="61"/>
    <col min="256" max="256" width="1" style="61" customWidth="1"/>
    <col min="257" max="257" width="6.42578125" style="61" customWidth="1"/>
    <col min="258" max="258" width="10" style="61" customWidth="1"/>
    <col min="259" max="259" width="7.7109375" style="61" customWidth="1"/>
    <col min="260" max="261" width="9.5703125" style="61" customWidth="1"/>
    <col min="262" max="262" width="8.28515625" style="61" customWidth="1"/>
    <col min="263" max="263" width="7.85546875" style="61" customWidth="1"/>
    <col min="264" max="264" width="8.140625" style="61" customWidth="1"/>
    <col min="265" max="265" width="12.7109375" style="61" customWidth="1"/>
    <col min="266" max="266" width="10.140625" style="61" customWidth="1"/>
    <col min="267" max="511" width="9.140625" style="61"/>
    <col min="512" max="512" width="1" style="61" customWidth="1"/>
    <col min="513" max="513" width="6.42578125" style="61" customWidth="1"/>
    <col min="514" max="514" width="10" style="61" customWidth="1"/>
    <col min="515" max="515" width="7.7109375" style="61" customWidth="1"/>
    <col min="516" max="517" width="9.5703125" style="61" customWidth="1"/>
    <col min="518" max="518" width="8.28515625" style="61" customWidth="1"/>
    <col min="519" max="519" width="7.85546875" style="61" customWidth="1"/>
    <col min="520" max="520" width="8.140625" style="61" customWidth="1"/>
    <col min="521" max="521" width="12.7109375" style="61" customWidth="1"/>
    <col min="522" max="522" width="10.140625" style="61" customWidth="1"/>
    <col min="523" max="767" width="9.140625" style="61"/>
    <col min="768" max="768" width="1" style="61" customWidth="1"/>
    <col min="769" max="769" width="6.42578125" style="61" customWidth="1"/>
    <col min="770" max="770" width="10" style="61" customWidth="1"/>
    <col min="771" max="771" width="7.7109375" style="61" customWidth="1"/>
    <col min="772" max="773" width="9.5703125" style="61" customWidth="1"/>
    <col min="774" max="774" width="8.28515625" style="61" customWidth="1"/>
    <col min="775" max="775" width="7.85546875" style="61" customWidth="1"/>
    <col min="776" max="776" width="8.140625" style="61" customWidth="1"/>
    <col min="777" max="777" width="12.7109375" style="61" customWidth="1"/>
    <col min="778" max="778" width="10.140625" style="61" customWidth="1"/>
    <col min="779" max="1023" width="9.140625" style="61"/>
    <col min="1024" max="1024" width="1" style="61" customWidth="1"/>
    <col min="1025" max="1025" width="6.42578125" style="61" customWidth="1"/>
    <col min="1026" max="1026" width="10" style="61" customWidth="1"/>
    <col min="1027" max="1027" width="7.7109375" style="61" customWidth="1"/>
    <col min="1028" max="1029" width="9.5703125" style="61" customWidth="1"/>
    <col min="1030" max="1030" width="8.28515625" style="61" customWidth="1"/>
    <col min="1031" max="1031" width="7.85546875" style="61" customWidth="1"/>
    <col min="1032" max="1032" width="8.140625" style="61" customWidth="1"/>
    <col min="1033" max="1033" width="12.7109375" style="61" customWidth="1"/>
    <col min="1034" max="1034" width="10.140625" style="61" customWidth="1"/>
    <col min="1035" max="1279" width="9.140625" style="61"/>
    <col min="1280" max="1280" width="1" style="61" customWidth="1"/>
    <col min="1281" max="1281" width="6.42578125" style="61" customWidth="1"/>
    <col min="1282" max="1282" width="10" style="61" customWidth="1"/>
    <col min="1283" max="1283" width="7.7109375" style="61" customWidth="1"/>
    <col min="1284" max="1285" width="9.5703125" style="61" customWidth="1"/>
    <col min="1286" max="1286" width="8.28515625" style="61" customWidth="1"/>
    <col min="1287" max="1287" width="7.85546875" style="61" customWidth="1"/>
    <col min="1288" max="1288" width="8.140625" style="61" customWidth="1"/>
    <col min="1289" max="1289" width="12.7109375" style="61" customWidth="1"/>
    <col min="1290" max="1290" width="10.140625" style="61" customWidth="1"/>
    <col min="1291" max="1535" width="9.140625" style="61"/>
    <col min="1536" max="1536" width="1" style="61" customWidth="1"/>
    <col min="1537" max="1537" width="6.42578125" style="61" customWidth="1"/>
    <col min="1538" max="1538" width="10" style="61" customWidth="1"/>
    <col min="1539" max="1539" width="7.7109375" style="61" customWidth="1"/>
    <col min="1540" max="1541" width="9.5703125" style="61" customWidth="1"/>
    <col min="1542" max="1542" width="8.28515625" style="61" customWidth="1"/>
    <col min="1543" max="1543" width="7.85546875" style="61" customWidth="1"/>
    <col min="1544" max="1544" width="8.140625" style="61" customWidth="1"/>
    <col min="1545" max="1545" width="12.7109375" style="61" customWidth="1"/>
    <col min="1546" max="1546" width="10.140625" style="61" customWidth="1"/>
    <col min="1547" max="1791" width="9.140625" style="61"/>
    <col min="1792" max="1792" width="1" style="61" customWidth="1"/>
    <col min="1793" max="1793" width="6.42578125" style="61" customWidth="1"/>
    <col min="1794" max="1794" width="10" style="61" customWidth="1"/>
    <col min="1795" max="1795" width="7.7109375" style="61" customWidth="1"/>
    <col min="1796" max="1797" width="9.5703125" style="61" customWidth="1"/>
    <col min="1798" max="1798" width="8.28515625" style="61" customWidth="1"/>
    <col min="1799" max="1799" width="7.85546875" style="61" customWidth="1"/>
    <col min="1800" max="1800" width="8.140625" style="61" customWidth="1"/>
    <col min="1801" max="1801" width="12.7109375" style="61" customWidth="1"/>
    <col min="1802" max="1802" width="10.140625" style="61" customWidth="1"/>
    <col min="1803" max="2047" width="9.140625" style="61"/>
    <col min="2048" max="2048" width="1" style="61" customWidth="1"/>
    <col min="2049" max="2049" width="6.42578125" style="61" customWidth="1"/>
    <col min="2050" max="2050" width="10" style="61" customWidth="1"/>
    <col min="2051" max="2051" width="7.7109375" style="61" customWidth="1"/>
    <col min="2052" max="2053" width="9.5703125" style="61" customWidth="1"/>
    <col min="2054" max="2054" width="8.28515625" style="61" customWidth="1"/>
    <col min="2055" max="2055" width="7.85546875" style="61" customWidth="1"/>
    <col min="2056" max="2056" width="8.140625" style="61" customWidth="1"/>
    <col min="2057" max="2057" width="12.7109375" style="61" customWidth="1"/>
    <col min="2058" max="2058" width="10.140625" style="61" customWidth="1"/>
    <col min="2059" max="2303" width="9.140625" style="61"/>
    <col min="2304" max="2304" width="1" style="61" customWidth="1"/>
    <col min="2305" max="2305" width="6.42578125" style="61" customWidth="1"/>
    <col min="2306" max="2306" width="10" style="61" customWidth="1"/>
    <col min="2307" max="2307" width="7.7109375" style="61" customWidth="1"/>
    <col min="2308" max="2309" width="9.5703125" style="61" customWidth="1"/>
    <col min="2310" max="2310" width="8.28515625" style="61" customWidth="1"/>
    <col min="2311" max="2311" width="7.85546875" style="61" customWidth="1"/>
    <col min="2312" max="2312" width="8.140625" style="61" customWidth="1"/>
    <col min="2313" max="2313" width="12.7109375" style="61" customWidth="1"/>
    <col min="2314" max="2314" width="10.140625" style="61" customWidth="1"/>
    <col min="2315" max="2559" width="9.140625" style="61"/>
    <col min="2560" max="2560" width="1" style="61" customWidth="1"/>
    <col min="2561" max="2561" width="6.42578125" style="61" customWidth="1"/>
    <col min="2562" max="2562" width="10" style="61" customWidth="1"/>
    <col min="2563" max="2563" width="7.7109375" style="61" customWidth="1"/>
    <col min="2564" max="2565" width="9.5703125" style="61" customWidth="1"/>
    <col min="2566" max="2566" width="8.28515625" style="61" customWidth="1"/>
    <col min="2567" max="2567" width="7.85546875" style="61" customWidth="1"/>
    <col min="2568" max="2568" width="8.140625" style="61" customWidth="1"/>
    <col min="2569" max="2569" width="12.7109375" style="61" customWidth="1"/>
    <col min="2570" max="2570" width="10.140625" style="61" customWidth="1"/>
    <col min="2571" max="2815" width="9.140625" style="61"/>
    <col min="2816" max="2816" width="1" style="61" customWidth="1"/>
    <col min="2817" max="2817" width="6.42578125" style="61" customWidth="1"/>
    <col min="2818" max="2818" width="10" style="61" customWidth="1"/>
    <col min="2819" max="2819" width="7.7109375" style="61" customWidth="1"/>
    <col min="2820" max="2821" width="9.5703125" style="61" customWidth="1"/>
    <col min="2822" max="2822" width="8.28515625" style="61" customWidth="1"/>
    <col min="2823" max="2823" width="7.85546875" style="61" customWidth="1"/>
    <col min="2824" max="2824" width="8.140625" style="61" customWidth="1"/>
    <col min="2825" max="2825" width="12.7109375" style="61" customWidth="1"/>
    <col min="2826" max="2826" width="10.140625" style="61" customWidth="1"/>
    <col min="2827" max="3071" width="9.140625" style="61"/>
    <col min="3072" max="3072" width="1" style="61" customWidth="1"/>
    <col min="3073" max="3073" width="6.42578125" style="61" customWidth="1"/>
    <col min="3074" max="3074" width="10" style="61" customWidth="1"/>
    <col min="3075" max="3075" width="7.7109375" style="61" customWidth="1"/>
    <col min="3076" max="3077" width="9.5703125" style="61" customWidth="1"/>
    <col min="3078" max="3078" width="8.28515625" style="61" customWidth="1"/>
    <col min="3079" max="3079" width="7.85546875" style="61" customWidth="1"/>
    <col min="3080" max="3080" width="8.140625" style="61" customWidth="1"/>
    <col min="3081" max="3081" width="12.7109375" style="61" customWidth="1"/>
    <col min="3082" max="3082" width="10.140625" style="61" customWidth="1"/>
    <col min="3083" max="3327" width="9.140625" style="61"/>
    <col min="3328" max="3328" width="1" style="61" customWidth="1"/>
    <col min="3329" max="3329" width="6.42578125" style="61" customWidth="1"/>
    <col min="3330" max="3330" width="10" style="61" customWidth="1"/>
    <col min="3331" max="3331" width="7.7109375" style="61" customWidth="1"/>
    <col min="3332" max="3333" width="9.5703125" style="61" customWidth="1"/>
    <col min="3334" max="3334" width="8.28515625" style="61" customWidth="1"/>
    <col min="3335" max="3335" width="7.85546875" style="61" customWidth="1"/>
    <col min="3336" max="3336" width="8.140625" style="61" customWidth="1"/>
    <col min="3337" max="3337" width="12.7109375" style="61" customWidth="1"/>
    <col min="3338" max="3338" width="10.140625" style="61" customWidth="1"/>
    <col min="3339" max="3583" width="9.140625" style="61"/>
    <col min="3584" max="3584" width="1" style="61" customWidth="1"/>
    <col min="3585" max="3585" width="6.42578125" style="61" customWidth="1"/>
    <col min="3586" max="3586" width="10" style="61" customWidth="1"/>
    <col min="3587" max="3587" width="7.7109375" style="61" customWidth="1"/>
    <col min="3588" max="3589" width="9.5703125" style="61" customWidth="1"/>
    <col min="3590" max="3590" width="8.28515625" style="61" customWidth="1"/>
    <col min="3591" max="3591" width="7.85546875" style="61" customWidth="1"/>
    <col min="3592" max="3592" width="8.140625" style="61" customWidth="1"/>
    <col min="3593" max="3593" width="12.7109375" style="61" customWidth="1"/>
    <col min="3594" max="3594" width="10.140625" style="61" customWidth="1"/>
    <col min="3595" max="3839" width="9.140625" style="61"/>
    <col min="3840" max="3840" width="1" style="61" customWidth="1"/>
    <col min="3841" max="3841" width="6.42578125" style="61" customWidth="1"/>
    <col min="3842" max="3842" width="10" style="61" customWidth="1"/>
    <col min="3843" max="3843" width="7.7109375" style="61" customWidth="1"/>
    <col min="3844" max="3845" width="9.5703125" style="61" customWidth="1"/>
    <col min="3846" max="3846" width="8.28515625" style="61" customWidth="1"/>
    <col min="3847" max="3847" width="7.85546875" style="61" customWidth="1"/>
    <col min="3848" max="3848" width="8.140625" style="61" customWidth="1"/>
    <col min="3849" max="3849" width="12.7109375" style="61" customWidth="1"/>
    <col min="3850" max="3850" width="10.140625" style="61" customWidth="1"/>
    <col min="3851" max="4095" width="9.140625" style="61"/>
    <col min="4096" max="4096" width="1" style="61" customWidth="1"/>
    <col min="4097" max="4097" width="6.42578125" style="61" customWidth="1"/>
    <col min="4098" max="4098" width="10" style="61" customWidth="1"/>
    <col min="4099" max="4099" width="7.7109375" style="61" customWidth="1"/>
    <col min="4100" max="4101" width="9.5703125" style="61" customWidth="1"/>
    <col min="4102" max="4102" width="8.28515625" style="61" customWidth="1"/>
    <col min="4103" max="4103" width="7.85546875" style="61" customWidth="1"/>
    <col min="4104" max="4104" width="8.140625" style="61" customWidth="1"/>
    <col min="4105" max="4105" width="12.7109375" style="61" customWidth="1"/>
    <col min="4106" max="4106" width="10.140625" style="61" customWidth="1"/>
    <col min="4107" max="4351" width="9.140625" style="61"/>
    <col min="4352" max="4352" width="1" style="61" customWidth="1"/>
    <col min="4353" max="4353" width="6.42578125" style="61" customWidth="1"/>
    <col min="4354" max="4354" width="10" style="61" customWidth="1"/>
    <col min="4355" max="4355" width="7.7109375" style="61" customWidth="1"/>
    <col min="4356" max="4357" width="9.5703125" style="61" customWidth="1"/>
    <col min="4358" max="4358" width="8.28515625" style="61" customWidth="1"/>
    <col min="4359" max="4359" width="7.85546875" style="61" customWidth="1"/>
    <col min="4360" max="4360" width="8.140625" style="61" customWidth="1"/>
    <col min="4361" max="4361" width="12.7109375" style="61" customWidth="1"/>
    <col min="4362" max="4362" width="10.140625" style="61" customWidth="1"/>
    <col min="4363" max="4607" width="9.140625" style="61"/>
    <col min="4608" max="4608" width="1" style="61" customWidth="1"/>
    <col min="4609" max="4609" width="6.42578125" style="61" customWidth="1"/>
    <col min="4610" max="4610" width="10" style="61" customWidth="1"/>
    <col min="4611" max="4611" width="7.7109375" style="61" customWidth="1"/>
    <col min="4612" max="4613" width="9.5703125" style="61" customWidth="1"/>
    <col min="4614" max="4614" width="8.28515625" style="61" customWidth="1"/>
    <col min="4615" max="4615" width="7.85546875" style="61" customWidth="1"/>
    <col min="4616" max="4616" width="8.140625" style="61" customWidth="1"/>
    <col min="4617" max="4617" width="12.7109375" style="61" customWidth="1"/>
    <col min="4618" max="4618" width="10.140625" style="61" customWidth="1"/>
    <col min="4619" max="4863" width="9.140625" style="61"/>
    <col min="4864" max="4864" width="1" style="61" customWidth="1"/>
    <col min="4865" max="4865" width="6.42578125" style="61" customWidth="1"/>
    <col min="4866" max="4866" width="10" style="61" customWidth="1"/>
    <col min="4867" max="4867" width="7.7109375" style="61" customWidth="1"/>
    <col min="4868" max="4869" width="9.5703125" style="61" customWidth="1"/>
    <col min="4870" max="4870" width="8.28515625" style="61" customWidth="1"/>
    <col min="4871" max="4871" width="7.85546875" style="61" customWidth="1"/>
    <col min="4872" max="4872" width="8.140625" style="61" customWidth="1"/>
    <col min="4873" max="4873" width="12.7109375" style="61" customWidth="1"/>
    <col min="4874" max="4874" width="10.140625" style="61" customWidth="1"/>
    <col min="4875" max="5119" width="9.140625" style="61"/>
    <col min="5120" max="5120" width="1" style="61" customWidth="1"/>
    <col min="5121" max="5121" width="6.42578125" style="61" customWidth="1"/>
    <col min="5122" max="5122" width="10" style="61" customWidth="1"/>
    <col min="5123" max="5123" width="7.7109375" style="61" customWidth="1"/>
    <col min="5124" max="5125" width="9.5703125" style="61" customWidth="1"/>
    <col min="5126" max="5126" width="8.28515625" style="61" customWidth="1"/>
    <col min="5127" max="5127" width="7.85546875" style="61" customWidth="1"/>
    <col min="5128" max="5128" width="8.140625" style="61" customWidth="1"/>
    <col min="5129" max="5129" width="12.7109375" style="61" customWidth="1"/>
    <col min="5130" max="5130" width="10.140625" style="61" customWidth="1"/>
    <col min="5131" max="5375" width="9.140625" style="61"/>
    <col min="5376" max="5376" width="1" style="61" customWidth="1"/>
    <col min="5377" max="5377" width="6.42578125" style="61" customWidth="1"/>
    <col min="5378" max="5378" width="10" style="61" customWidth="1"/>
    <col min="5379" max="5379" width="7.7109375" style="61" customWidth="1"/>
    <col min="5380" max="5381" width="9.5703125" style="61" customWidth="1"/>
    <col min="5382" max="5382" width="8.28515625" style="61" customWidth="1"/>
    <col min="5383" max="5383" width="7.85546875" style="61" customWidth="1"/>
    <col min="5384" max="5384" width="8.140625" style="61" customWidth="1"/>
    <col min="5385" max="5385" width="12.7109375" style="61" customWidth="1"/>
    <col min="5386" max="5386" width="10.140625" style="61" customWidth="1"/>
    <col min="5387" max="5631" width="9.140625" style="61"/>
    <col min="5632" max="5632" width="1" style="61" customWidth="1"/>
    <col min="5633" max="5633" width="6.42578125" style="61" customWidth="1"/>
    <col min="5634" max="5634" width="10" style="61" customWidth="1"/>
    <col min="5635" max="5635" width="7.7109375" style="61" customWidth="1"/>
    <col min="5636" max="5637" width="9.5703125" style="61" customWidth="1"/>
    <col min="5638" max="5638" width="8.28515625" style="61" customWidth="1"/>
    <col min="5639" max="5639" width="7.85546875" style="61" customWidth="1"/>
    <col min="5640" max="5640" width="8.140625" style="61" customWidth="1"/>
    <col min="5641" max="5641" width="12.7109375" style="61" customWidth="1"/>
    <col min="5642" max="5642" width="10.140625" style="61" customWidth="1"/>
    <col min="5643" max="5887" width="9.140625" style="61"/>
    <col min="5888" max="5888" width="1" style="61" customWidth="1"/>
    <col min="5889" max="5889" width="6.42578125" style="61" customWidth="1"/>
    <col min="5890" max="5890" width="10" style="61" customWidth="1"/>
    <col min="5891" max="5891" width="7.7109375" style="61" customWidth="1"/>
    <col min="5892" max="5893" width="9.5703125" style="61" customWidth="1"/>
    <col min="5894" max="5894" width="8.28515625" style="61" customWidth="1"/>
    <col min="5895" max="5895" width="7.85546875" style="61" customWidth="1"/>
    <col min="5896" max="5896" width="8.140625" style="61" customWidth="1"/>
    <col min="5897" max="5897" width="12.7109375" style="61" customWidth="1"/>
    <col min="5898" max="5898" width="10.140625" style="61" customWidth="1"/>
    <col min="5899" max="6143" width="9.140625" style="61"/>
    <col min="6144" max="6144" width="1" style="61" customWidth="1"/>
    <col min="6145" max="6145" width="6.42578125" style="61" customWidth="1"/>
    <col min="6146" max="6146" width="10" style="61" customWidth="1"/>
    <col min="6147" max="6147" width="7.7109375" style="61" customWidth="1"/>
    <col min="6148" max="6149" width="9.5703125" style="61" customWidth="1"/>
    <col min="6150" max="6150" width="8.28515625" style="61" customWidth="1"/>
    <col min="6151" max="6151" width="7.85546875" style="61" customWidth="1"/>
    <col min="6152" max="6152" width="8.140625" style="61" customWidth="1"/>
    <col min="6153" max="6153" width="12.7109375" style="61" customWidth="1"/>
    <col min="6154" max="6154" width="10.140625" style="61" customWidth="1"/>
    <col min="6155" max="6399" width="9.140625" style="61"/>
    <col min="6400" max="6400" width="1" style="61" customWidth="1"/>
    <col min="6401" max="6401" width="6.42578125" style="61" customWidth="1"/>
    <col min="6402" max="6402" width="10" style="61" customWidth="1"/>
    <col min="6403" max="6403" width="7.7109375" style="61" customWidth="1"/>
    <col min="6404" max="6405" width="9.5703125" style="61" customWidth="1"/>
    <col min="6406" max="6406" width="8.28515625" style="61" customWidth="1"/>
    <col min="6407" max="6407" width="7.85546875" style="61" customWidth="1"/>
    <col min="6408" max="6408" width="8.140625" style="61" customWidth="1"/>
    <col min="6409" max="6409" width="12.7109375" style="61" customWidth="1"/>
    <col min="6410" max="6410" width="10.140625" style="61" customWidth="1"/>
    <col min="6411" max="6655" width="9.140625" style="61"/>
    <col min="6656" max="6656" width="1" style="61" customWidth="1"/>
    <col min="6657" max="6657" width="6.42578125" style="61" customWidth="1"/>
    <col min="6658" max="6658" width="10" style="61" customWidth="1"/>
    <col min="6659" max="6659" width="7.7109375" style="61" customWidth="1"/>
    <col min="6660" max="6661" width="9.5703125" style="61" customWidth="1"/>
    <col min="6662" max="6662" width="8.28515625" style="61" customWidth="1"/>
    <col min="6663" max="6663" width="7.85546875" style="61" customWidth="1"/>
    <col min="6664" max="6664" width="8.140625" style="61" customWidth="1"/>
    <col min="6665" max="6665" width="12.7109375" style="61" customWidth="1"/>
    <col min="6666" max="6666" width="10.140625" style="61" customWidth="1"/>
    <col min="6667" max="6911" width="9.140625" style="61"/>
    <col min="6912" max="6912" width="1" style="61" customWidth="1"/>
    <col min="6913" max="6913" width="6.42578125" style="61" customWidth="1"/>
    <col min="6914" max="6914" width="10" style="61" customWidth="1"/>
    <col min="6915" max="6915" width="7.7109375" style="61" customWidth="1"/>
    <col min="6916" max="6917" width="9.5703125" style="61" customWidth="1"/>
    <col min="6918" max="6918" width="8.28515625" style="61" customWidth="1"/>
    <col min="6919" max="6919" width="7.85546875" style="61" customWidth="1"/>
    <col min="6920" max="6920" width="8.140625" style="61" customWidth="1"/>
    <col min="6921" max="6921" width="12.7109375" style="61" customWidth="1"/>
    <col min="6922" max="6922" width="10.140625" style="61" customWidth="1"/>
    <col min="6923" max="7167" width="9.140625" style="61"/>
    <col min="7168" max="7168" width="1" style="61" customWidth="1"/>
    <col min="7169" max="7169" width="6.42578125" style="61" customWidth="1"/>
    <col min="7170" max="7170" width="10" style="61" customWidth="1"/>
    <col min="7171" max="7171" width="7.7109375" style="61" customWidth="1"/>
    <col min="7172" max="7173" width="9.5703125" style="61" customWidth="1"/>
    <col min="7174" max="7174" width="8.28515625" style="61" customWidth="1"/>
    <col min="7175" max="7175" width="7.85546875" style="61" customWidth="1"/>
    <col min="7176" max="7176" width="8.140625" style="61" customWidth="1"/>
    <col min="7177" max="7177" width="12.7109375" style="61" customWidth="1"/>
    <col min="7178" max="7178" width="10.140625" style="61" customWidth="1"/>
    <col min="7179" max="7423" width="9.140625" style="61"/>
    <col min="7424" max="7424" width="1" style="61" customWidth="1"/>
    <col min="7425" max="7425" width="6.42578125" style="61" customWidth="1"/>
    <col min="7426" max="7426" width="10" style="61" customWidth="1"/>
    <col min="7427" max="7427" width="7.7109375" style="61" customWidth="1"/>
    <col min="7428" max="7429" width="9.5703125" style="61" customWidth="1"/>
    <col min="7430" max="7430" width="8.28515625" style="61" customWidth="1"/>
    <col min="7431" max="7431" width="7.85546875" style="61" customWidth="1"/>
    <col min="7432" max="7432" width="8.140625" style="61" customWidth="1"/>
    <col min="7433" max="7433" width="12.7109375" style="61" customWidth="1"/>
    <col min="7434" max="7434" width="10.140625" style="61" customWidth="1"/>
    <col min="7435" max="7679" width="9.140625" style="61"/>
    <col min="7680" max="7680" width="1" style="61" customWidth="1"/>
    <col min="7681" max="7681" width="6.42578125" style="61" customWidth="1"/>
    <col min="7682" max="7682" width="10" style="61" customWidth="1"/>
    <col min="7683" max="7683" width="7.7109375" style="61" customWidth="1"/>
    <col min="7684" max="7685" width="9.5703125" style="61" customWidth="1"/>
    <col min="7686" max="7686" width="8.28515625" style="61" customWidth="1"/>
    <col min="7687" max="7687" width="7.85546875" style="61" customWidth="1"/>
    <col min="7688" max="7688" width="8.140625" style="61" customWidth="1"/>
    <col min="7689" max="7689" width="12.7109375" style="61" customWidth="1"/>
    <col min="7690" max="7690" width="10.140625" style="61" customWidth="1"/>
    <col min="7691" max="7935" width="9.140625" style="61"/>
    <col min="7936" max="7936" width="1" style="61" customWidth="1"/>
    <col min="7937" max="7937" width="6.42578125" style="61" customWidth="1"/>
    <col min="7938" max="7938" width="10" style="61" customWidth="1"/>
    <col min="7939" max="7939" width="7.7109375" style="61" customWidth="1"/>
    <col min="7940" max="7941" width="9.5703125" style="61" customWidth="1"/>
    <col min="7942" max="7942" width="8.28515625" style="61" customWidth="1"/>
    <col min="7943" max="7943" width="7.85546875" style="61" customWidth="1"/>
    <col min="7944" max="7944" width="8.140625" style="61" customWidth="1"/>
    <col min="7945" max="7945" width="12.7109375" style="61" customWidth="1"/>
    <col min="7946" max="7946" width="10.140625" style="61" customWidth="1"/>
    <col min="7947" max="8191" width="9.140625" style="61"/>
    <col min="8192" max="8192" width="1" style="61" customWidth="1"/>
    <col min="8193" max="8193" width="6.42578125" style="61" customWidth="1"/>
    <col min="8194" max="8194" width="10" style="61" customWidth="1"/>
    <col min="8195" max="8195" width="7.7109375" style="61" customWidth="1"/>
    <col min="8196" max="8197" width="9.5703125" style="61" customWidth="1"/>
    <col min="8198" max="8198" width="8.28515625" style="61" customWidth="1"/>
    <col min="8199" max="8199" width="7.85546875" style="61" customWidth="1"/>
    <col min="8200" max="8200" width="8.140625" style="61" customWidth="1"/>
    <col min="8201" max="8201" width="12.7109375" style="61" customWidth="1"/>
    <col min="8202" max="8202" width="10.140625" style="61" customWidth="1"/>
    <col min="8203" max="8447" width="9.140625" style="61"/>
    <col min="8448" max="8448" width="1" style="61" customWidth="1"/>
    <col min="8449" max="8449" width="6.42578125" style="61" customWidth="1"/>
    <col min="8450" max="8450" width="10" style="61" customWidth="1"/>
    <col min="8451" max="8451" width="7.7109375" style="61" customWidth="1"/>
    <col min="8452" max="8453" width="9.5703125" style="61" customWidth="1"/>
    <col min="8454" max="8454" width="8.28515625" style="61" customWidth="1"/>
    <col min="8455" max="8455" width="7.85546875" style="61" customWidth="1"/>
    <col min="8456" max="8456" width="8.140625" style="61" customWidth="1"/>
    <col min="8457" max="8457" width="12.7109375" style="61" customWidth="1"/>
    <col min="8458" max="8458" width="10.140625" style="61" customWidth="1"/>
    <col min="8459" max="8703" width="9.140625" style="61"/>
    <col min="8704" max="8704" width="1" style="61" customWidth="1"/>
    <col min="8705" max="8705" width="6.42578125" style="61" customWidth="1"/>
    <col min="8706" max="8706" width="10" style="61" customWidth="1"/>
    <col min="8707" max="8707" width="7.7109375" style="61" customWidth="1"/>
    <col min="8708" max="8709" width="9.5703125" style="61" customWidth="1"/>
    <col min="8710" max="8710" width="8.28515625" style="61" customWidth="1"/>
    <col min="8711" max="8711" width="7.85546875" style="61" customWidth="1"/>
    <col min="8712" max="8712" width="8.140625" style="61" customWidth="1"/>
    <col min="8713" max="8713" width="12.7109375" style="61" customWidth="1"/>
    <col min="8714" max="8714" width="10.140625" style="61" customWidth="1"/>
    <col min="8715" max="8959" width="9.140625" style="61"/>
    <col min="8960" max="8960" width="1" style="61" customWidth="1"/>
    <col min="8961" max="8961" width="6.42578125" style="61" customWidth="1"/>
    <col min="8962" max="8962" width="10" style="61" customWidth="1"/>
    <col min="8963" max="8963" width="7.7109375" style="61" customWidth="1"/>
    <col min="8964" max="8965" width="9.5703125" style="61" customWidth="1"/>
    <col min="8966" max="8966" width="8.28515625" style="61" customWidth="1"/>
    <col min="8967" max="8967" width="7.85546875" style="61" customWidth="1"/>
    <col min="8968" max="8968" width="8.140625" style="61" customWidth="1"/>
    <col min="8969" max="8969" width="12.7109375" style="61" customWidth="1"/>
    <col min="8970" max="8970" width="10.140625" style="61" customWidth="1"/>
    <col min="8971" max="9215" width="9.140625" style="61"/>
    <col min="9216" max="9216" width="1" style="61" customWidth="1"/>
    <col min="9217" max="9217" width="6.42578125" style="61" customWidth="1"/>
    <col min="9218" max="9218" width="10" style="61" customWidth="1"/>
    <col min="9219" max="9219" width="7.7109375" style="61" customWidth="1"/>
    <col min="9220" max="9221" width="9.5703125" style="61" customWidth="1"/>
    <col min="9222" max="9222" width="8.28515625" style="61" customWidth="1"/>
    <col min="9223" max="9223" width="7.85546875" style="61" customWidth="1"/>
    <col min="9224" max="9224" width="8.140625" style="61" customWidth="1"/>
    <col min="9225" max="9225" width="12.7109375" style="61" customWidth="1"/>
    <col min="9226" max="9226" width="10.140625" style="61" customWidth="1"/>
    <col min="9227" max="9471" width="9.140625" style="61"/>
    <col min="9472" max="9472" width="1" style="61" customWidth="1"/>
    <col min="9473" max="9473" width="6.42578125" style="61" customWidth="1"/>
    <col min="9474" max="9474" width="10" style="61" customWidth="1"/>
    <col min="9475" max="9475" width="7.7109375" style="61" customWidth="1"/>
    <col min="9476" max="9477" width="9.5703125" style="61" customWidth="1"/>
    <col min="9478" max="9478" width="8.28515625" style="61" customWidth="1"/>
    <col min="9479" max="9479" width="7.85546875" style="61" customWidth="1"/>
    <col min="9480" max="9480" width="8.140625" style="61" customWidth="1"/>
    <col min="9481" max="9481" width="12.7109375" style="61" customWidth="1"/>
    <col min="9482" max="9482" width="10.140625" style="61" customWidth="1"/>
    <col min="9483" max="9727" width="9.140625" style="61"/>
    <col min="9728" max="9728" width="1" style="61" customWidth="1"/>
    <col min="9729" max="9729" width="6.42578125" style="61" customWidth="1"/>
    <col min="9730" max="9730" width="10" style="61" customWidth="1"/>
    <col min="9731" max="9731" width="7.7109375" style="61" customWidth="1"/>
    <col min="9732" max="9733" width="9.5703125" style="61" customWidth="1"/>
    <col min="9734" max="9734" width="8.28515625" style="61" customWidth="1"/>
    <col min="9735" max="9735" width="7.85546875" style="61" customWidth="1"/>
    <col min="9736" max="9736" width="8.140625" style="61" customWidth="1"/>
    <col min="9737" max="9737" width="12.7109375" style="61" customWidth="1"/>
    <col min="9738" max="9738" width="10.140625" style="61" customWidth="1"/>
    <col min="9739" max="9983" width="9.140625" style="61"/>
    <col min="9984" max="9984" width="1" style="61" customWidth="1"/>
    <col min="9985" max="9985" width="6.42578125" style="61" customWidth="1"/>
    <col min="9986" max="9986" width="10" style="61" customWidth="1"/>
    <col min="9987" max="9987" width="7.7109375" style="61" customWidth="1"/>
    <col min="9988" max="9989" width="9.5703125" style="61" customWidth="1"/>
    <col min="9990" max="9990" width="8.28515625" style="61" customWidth="1"/>
    <col min="9991" max="9991" width="7.85546875" style="61" customWidth="1"/>
    <col min="9992" max="9992" width="8.140625" style="61" customWidth="1"/>
    <col min="9993" max="9993" width="12.7109375" style="61" customWidth="1"/>
    <col min="9994" max="9994" width="10.140625" style="61" customWidth="1"/>
    <col min="9995" max="10239" width="9.140625" style="61"/>
    <col min="10240" max="10240" width="1" style="61" customWidth="1"/>
    <col min="10241" max="10241" width="6.42578125" style="61" customWidth="1"/>
    <col min="10242" max="10242" width="10" style="61" customWidth="1"/>
    <col min="10243" max="10243" width="7.7109375" style="61" customWidth="1"/>
    <col min="10244" max="10245" width="9.5703125" style="61" customWidth="1"/>
    <col min="10246" max="10246" width="8.28515625" style="61" customWidth="1"/>
    <col min="10247" max="10247" width="7.85546875" style="61" customWidth="1"/>
    <col min="10248" max="10248" width="8.140625" style="61" customWidth="1"/>
    <col min="10249" max="10249" width="12.7109375" style="61" customWidth="1"/>
    <col min="10250" max="10250" width="10.140625" style="61" customWidth="1"/>
    <col min="10251" max="10495" width="9.140625" style="61"/>
    <col min="10496" max="10496" width="1" style="61" customWidth="1"/>
    <col min="10497" max="10497" width="6.42578125" style="61" customWidth="1"/>
    <col min="10498" max="10498" width="10" style="61" customWidth="1"/>
    <col min="10499" max="10499" width="7.7109375" style="61" customWidth="1"/>
    <col min="10500" max="10501" width="9.5703125" style="61" customWidth="1"/>
    <col min="10502" max="10502" width="8.28515625" style="61" customWidth="1"/>
    <col min="10503" max="10503" width="7.85546875" style="61" customWidth="1"/>
    <col min="10504" max="10504" width="8.140625" style="61" customWidth="1"/>
    <col min="10505" max="10505" width="12.7109375" style="61" customWidth="1"/>
    <col min="10506" max="10506" width="10.140625" style="61" customWidth="1"/>
    <col min="10507" max="10751" width="9.140625" style="61"/>
    <col min="10752" max="10752" width="1" style="61" customWidth="1"/>
    <col min="10753" max="10753" width="6.42578125" style="61" customWidth="1"/>
    <col min="10754" max="10754" width="10" style="61" customWidth="1"/>
    <col min="10755" max="10755" width="7.7109375" style="61" customWidth="1"/>
    <col min="10756" max="10757" width="9.5703125" style="61" customWidth="1"/>
    <col min="10758" max="10758" width="8.28515625" style="61" customWidth="1"/>
    <col min="10759" max="10759" width="7.85546875" style="61" customWidth="1"/>
    <col min="10760" max="10760" width="8.140625" style="61" customWidth="1"/>
    <col min="10761" max="10761" width="12.7109375" style="61" customWidth="1"/>
    <col min="10762" max="10762" width="10.140625" style="61" customWidth="1"/>
    <col min="10763" max="11007" width="9.140625" style="61"/>
    <col min="11008" max="11008" width="1" style="61" customWidth="1"/>
    <col min="11009" max="11009" width="6.42578125" style="61" customWidth="1"/>
    <col min="11010" max="11010" width="10" style="61" customWidth="1"/>
    <col min="11011" max="11011" width="7.7109375" style="61" customWidth="1"/>
    <col min="11012" max="11013" width="9.5703125" style="61" customWidth="1"/>
    <col min="11014" max="11014" width="8.28515625" style="61" customWidth="1"/>
    <col min="11015" max="11015" width="7.85546875" style="61" customWidth="1"/>
    <col min="11016" max="11016" width="8.140625" style="61" customWidth="1"/>
    <col min="11017" max="11017" width="12.7109375" style="61" customWidth="1"/>
    <col min="11018" max="11018" width="10.140625" style="61" customWidth="1"/>
    <col min="11019" max="11263" width="9.140625" style="61"/>
    <col min="11264" max="11264" width="1" style="61" customWidth="1"/>
    <col min="11265" max="11265" width="6.42578125" style="61" customWidth="1"/>
    <col min="11266" max="11266" width="10" style="61" customWidth="1"/>
    <col min="11267" max="11267" width="7.7109375" style="61" customWidth="1"/>
    <col min="11268" max="11269" width="9.5703125" style="61" customWidth="1"/>
    <col min="11270" max="11270" width="8.28515625" style="61" customWidth="1"/>
    <col min="11271" max="11271" width="7.85546875" style="61" customWidth="1"/>
    <col min="11272" max="11272" width="8.140625" style="61" customWidth="1"/>
    <col min="11273" max="11273" width="12.7109375" style="61" customWidth="1"/>
    <col min="11274" max="11274" width="10.140625" style="61" customWidth="1"/>
    <col min="11275" max="11519" width="9.140625" style="61"/>
    <col min="11520" max="11520" width="1" style="61" customWidth="1"/>
    <col min="11521" max="11521" width="6.42578125" style="61" customWidth="1"/>
    <col min="11522" max="11522" width="10" style="61" customWidth="1"/>
    <col min="11523" max="11523" width="7.7109375" style="61" customWidth="1"/>
    <col min="11524" max="11525" width="9.5703125" style="61" customWidth="1"/>
    <col min="11526" max="11526" width="8.28515625" style="61" customWidth="1"/>
    <col min="11527" max="11527" width="7.85546875" style="61" customWidth="1"/>
    <col min="11528" max="11528" width="8.140625" style="61" customWidth="1"/>
    <col min="11529" max="11529" width="12.7109375" style="61" customWidth="1"/>
    <col min="11530" max="11530" width="10.140625" style="61" customWidth="1"/>
    <col min="11531" max="11775" width="9.140625" style="61"/>
    <col min="11776" max="11776" width="1" style="61" customWidth="1"/>
    <col min="11777" max="11777" width="6.42578125" style="61" customWidth="1"/>
    <col min="11778" max="11778" width="10" style="61" customWidth="1"/>
    <col min="11779" max="11779" width="7.7109375" style="61" customWidth="1"/>
    <col min="11780" max="11781" width="9.5703125" style="61" customWidth="1"/>
    <col min="11782" max="11782" width="8.28515625" style="61" customWidth="1"/>
    <col min="11783" max="11783" width="7.85546875" style="61" customWidth="1"/>
    <col min="11784" max="11784" width="8.140625" style="61" customWidth="1"/>
    <col min="11785" max="11785" width="12.7109375" style="61" customWidth="1"/>
    <col min="11786" max="11786" width="10.140625" style="61" customWidth="1"/>
    <col min="11787" max="12031" width="9.140625" style="61"/>
    <col min="12032" max="12032" width="1" style="61" customWidth="1"/>
    <col min="12033" max="12033" width="6.42578125" style="61" customWidth="1"/>
    <col min="12034" max="12034" width="10" style="61" customWidth="1"/>
    <col min="12035" max="12035" width="7.7109375" style="61" customWidth="1"/>
    <col min="12036" max="12037" width="9.5703125" style="61" customWidth="1"/>
    <col min="12038" max="12038" width="8.28515625" style="61" customWidth="1"/>
    <col min="12039" max="12039" width="7.85546875" style="61" customWidth="1"/>
    <col min="12040" max="12040" width="8.140625" style="61" customWidth="1"/>
    <col min="12041" max="12041" width="12.7109375" style="61" customWidth="1"/>
    <col min="12042" max="12042" width="10.140625" style="61" customWidth="1"/>
    <col min="12043" max="12287" width="9.140625" style="61"/>
    <col min="12288" max="12288" width="1" style="61" customWidth="1"/>
    <col min="12289" max="12289" width="6.42578125" style="61" customWidth="1"/>
    <col min="12290" max="12290" width="10" style="61" customWidth="1"/>
    <col min="12291" max="12291" width="7.7109375" style="61" customWidth="1"/>
    <col min="12292" max="12293" width="9.5703125" style="61" customWidth="1"/>
    <col min="12294" max="12294" width="8.28515625" style="61" customWidth="1"/>
    <col min="12295" max="12295" width="7.85546875" style="61" customWidth="1"/>
    <col min="12296" max="12296" width="8.140625" style="61" customWidth="1"/>
    <col min="12297" max="12297" width="12.7109375" style="61" customWidth="1"/>
    <col min="12298" max="12298" width="10.140625" style="61" customWidth="1"/>
    <col min="12299" max="12543" width="9.140625" style="61"/>
    <col min="12544" max="12544" width="1" style="61" customWidth="1"/>
    <col min="12545" max="12545" width="6.42578125" style="61" customWidth="1"/>
    <col min="12546" max="12546" width="10" style="61" customWidth="1"/>
    <col min="12547" max="12547" width="7.7109375" style="61" customWidth="1"/>
    <col min="12548" max="12549" width="9.5703125" style="61" customWidth="1"/>
    <col min="12550" max="12550" width="8.28515625" style="61" customWidth="1"/>
    <col min="12551" max="12551" width="7.85546875" style="61" customWidth="1"/>
    <col min="12552" max="12552" width="8.140625" style="61" customWidth="1"/>
    <col min="12553" max="12553" width="12.7109375" style="61" customWidth="1"/>
    <col min="12554" max="12554" width="10.140625" style="61" customWidth="1"/>
    <col min="12555" max="12799" width="9.140625" style="61"/>
    <col min="12800" max="12800" width="1" style="61" customWidth="1"/>
    <col min="12801" max="12801" width="6.42578125" style="61" customWidth="1"/>
    <col min="12802" max="12802" width="10" style="61" customWidth="1"/>
    <col min="12803" max="12803" width="7.7109375" style="61" customWidth="1"/>
    <col min="12804" max="12805" width="9.5703125" style="61" customWidth="1"/>
    <col min="12806" max="12806" width="8.28515625" style="61" customWidth="1"/>
    <col min="12807" max="12807" width="7.85546875" style="61" customWidth="1"/>
    <col min="12808" max="12808" width="8.140625" style="61" customWidth="1"/>
    <col min="12809" max="12809" width="12.7109375" style="61" customWidth="1"/>
    <col min="12810" max="12810" width="10.140625" style="61" customWidth="1"/>
    <col min="12811" max="13055" width="9.140625" style="61"/>
    <col min="13056" max="13056" width="1" style="61" customWidth="1"/>
    <col min="13057" max="13057" width="6.42578125" style="61" customWidth="1"/>
    <col min="13058" max="13058" width="10" style="61" customWidth="1"/>
    <col min="13059" max="13059" width="7.7109375" style="61" customWidth="1"/>
    <col min="13060" max="13061" width="9.5703125" style="61" customWidth="1"/>
    <col min="13062" max="13062" width="8.28515625" style="61" customWidth="1"/>
    <col min="13063" max="13063" width="7.85546875" style="61" customWidth="1"/>
    <col min="13064" max="13064" width="8.140625" style="61" customWidth="1"/>
    <col min="13065" max="13065" width="12.7109375" style="61" customWidth="1"/>
    <col min="13066" max="13066" width="10.140625" style="61" customWidth="1"/>
    <col min="13067" max="13311" width="9.140625" style="61"/>
    <col min="13312" max="13312" width="1" style="61" customWidth="1"/>
    <col min="13313" max="13313" width="6.42578125" style="61" customWidth="1"/>
    <col min="13314" max="13314" width="10" style="61" customWidth="1"/>
    <col min="13315" max="13315" width="7.7109375" style="61" customWidth="1"/>
    <col min="13316" max="13317" width="9.5703125" style="61" customWidth="1"/>
    <col min="13318" max="13318" width="8.28515625" style="61" customWidth="1"/>
    <col min="13319" max="13319" width="7.85546875" style="61" customWidth="1"/>
    <col min="13320" max="13320" width="8.140625" style="61" customWidth="1"/>
    <col min="13321" max="13321" width="12.7109375" style="61" customWidth="1"/>
    <col min="13322" max="13322" width="10.140625" style="61" customWidth="1"/>
    <col min="13323" max="13567" width="9.140625" style="61"/>
    <col min="13568" max="13568" width="1" style="61" customWidth="1"/>
    <col min="13569" max="13569" width="6.42578125" style="61" customWidth="1"/>
    <col min="13570" max="13570" width="10" style="61" customWidth="1"/>
    <col min="13571" max="13571" width="7.7109375" style="61" customWidth="1"/>
    <col min="13572" max="13573" width="9.5703125" style="61" customWidth="1"/>
    <col min="13574" max="13574" width="8.28515625" style="61" customWidth="1"/>
    <col min="13575" max="13575" width="7.85546875" style="61" customWidth="1"/>
    <col min="13576" max="13576" width="8.140625" style="61" customWidth="1"/>
    <col min="13577" max="13577" width="12.7109375" style="61" customWidth="1"/>
    <col min="13578" max="13578" width="10.140625" style="61" customWidth="1"/>
    <col min="13579" max="13823" width="9.140625" style="61"/>
    <col min="13824" max="13824" width="1" style="61" customWidth="1"/>
    <col min="13825" max="13825" width="6.42578125" style="61" customWidth="1"/>
    <col min="13826" max="13826" width="10" style="61" customWidth="1"/>
    <col min="13827" max="13827" width="7.7109375" style="61" customWidth="1"/>
    <col min="13828" max="13829" width="9.5703125" style="61" customWidth="1"/>
    <col min="13830" max="13830" width="8.28515625" style="61" customWidth="1"/>
    <col min="13831" max="13831" width="7.85546875" style="61" customWidth="1"/>
    <col min="13832" max="13832" width="8.140625" style="61" customWidth="1"/>
    <col min="13833" max="13833" width="12.7109375" style="61" customWidth="1"/>
    <col min="13834" max="13834" width="10.140625" style="61" customWidth="1"/>
    <col min="13835" max="14079" width="9.140625" style="61"/>
    <col min="14080" max="14080" width="1" style="61" customWidth="1"/>
    <col min="14081" max="14081" width="6.42578125" style="61" customWidth="1"/>
    <col min="14082" max="14082" width="10" style="61" customWidth="1"/>
    <col min="14083" max="14083" width="7.7109375" style="61" customWidth="1"/>
    <col min="14084" max="14085" width="9.5703125" style="61" customWidth="1"/>
    <col min="14086" max="14086" width="8.28515625" style="61" customWidth="1"/>
    <col min="14087" max="14087" width="7.85546875" style="61" customWidth="1"/>
    <col min="14088" max="14088" width="8.140625" style="61" customWidth="1"/>
    <col min="14089" max="14089" width="12.7109375" style="61" customWidth="1"/>
    <col min="14090" max="14090" width="10.140625" style="61" customWidth="1"/>
    <col min="14091" max="14335" width="9.140625" style="61"/>
    <col min="14336" max="14336" width="1" style="61" customWidth="1"/>
    <col min="14337" max="14337" width="6.42578125" style="61" customWidth="1"/>
    <col min="14338" max="14338" width="10" style="61" customWidth="1"/>
    <col min="14339" max="14339" width="7.7109375" style="61" customWidth="1"/>
    <col min="14340" max="14341" width="9.5703125" style="61" customWidth="1"/>
    <col min="14342" max="14342" width="8.28515625" style="61" customWidth="1"/>
    <col min="14343" max="14343" width="7.85546875" style="61" customWidth="1"/>
    <col min="14344" max="14344" width="8.140625" style="61" customWidth="1"/>
    <col min="14345" max="14345" width="12.7109375" style="61" customWidth="1"/>
    <col min="14346" max="14346" width="10.140625" style="61" customWidth="1"/>
    <col min="14347" max="14591" width="9.140625" style="61"/>
    <col min="14592" max="14592" width="1" style="61" customWidth="1"/>
    <col min="14593" max="14593" width="6.42578125" style="61" customWidth="1"/>
    <col min="14594" max="14594" width="10" style="61" customWidth="1"/>
    <col min="14595" max="14595" width="7.7109375" style="61" customWidth="1"/>
    <col min="14596" max="14597" width="9.5703125" style="61" customWidth="1"/>
    <col min="14598" max="14598" width="8.28515625" style="61" customWidth="1"/>
    <col min="14599" max="14599" width="7.85546875" style="61" customWidth="1"/>
    <col min="14600" max="14600" width="8.140625" style="61" customWidth="1"/>
    <col min="14601" max="14601" width="12.7109375" style="61" customWidth="1"/>
    <col min="14602" max="14602" width="10.140625" style="61" customWidth="1"/>
    <col min="14603" max="14847" width="9.140625" style="61"/>
    <col min="14848" max="14848" width="1" style="61" customWidth="1"/>
    <col min="14849" max="14849" width="6.42578125" style="61" customWidth="1"/>
    <col min="14850" max="14850" width="10" style="61" customWidth="1"/>
    <col min="14851" max="14851" width="7.7109375" style="61" customWidth="1"/>
    <col min="14852" max="14853" width="9.5703125" style="61" customWidth="1"/>
    <col min="14854" max="14854" width="8.28515625" style="61" customWidth="1"/>
    <col min="14855" max="14855" width="7.85546875" style="61" customWidth="1"/>
    <col min="14856" max="14856" width="8.140625" style="61" customWidth="1"/>
    <col min="14857" max="14857" width="12.7109375" style="61" customWidth="1"/>
    <col min="14858" max="14858" width="10.140625" style="61" customWidth="1"/>
    <col min="14859" max="15103" width="9.140625" style="61"/>
    <col min="15104" max="15104" width="1" style="61" customWidth="1"/>
    <col min="15105" max="15105" width="6.42578125" style="61" customWidth="1"/>
    <col min="15106" max="15106" width="10" style="61" customWidth="1"/>
    <col min="15107" max="15107" width="7.7109375" style="61" customWidth="1"/>
    <col min="15108" max="15109" width="9.5703125" style="61" customWidth="1"/>
    <col min="15110" max="15110" width="8.28515625" style="61" customWidth="1"/>
    <col min="15111" max="15111" width="7.85546875" style="61" customWidth="1"/>
    <col min="15112" max="15112" width="8.140625" style="61" customWidth="1"/>
    <col min="15113" max="15113" width="12.7109375" style="61" customWidth="1"/>
    <col min="15114" max="15114" width="10.140625" style="61" customWidth="1"/>
    <col min="15115" max="15359" width="9.140625" style="61"/>
    <col min="15360" max="15360" width="1" style="61" customWidth="1"/>
    <col min="15361" max="15361" width="6.42578125" style="61" customWidth="1"/>
    <col min="15362" max="15362" width="10" style="61" customWidth="1"/>
    <col min="15363" max="15363" width="7.7109375" style="61" customWidth="1"/>
    <col min="15364" max="15365" width="9.5703125" style="61" customWidth="1"/>
    <col min="15366" max="15366" width="8.28515625" style="61" customWidth="1"/>
    <col min="15367" max="15367" width="7.85546875" style="61" customWidth="1"/>
    <col min="15368" max="15368" width="8.140625" style="61" customWidth="1"/>
    <col min="15369" max="15369" width="12.7109375" style="61" customWidth="1"/>
    <col min="15370" max="15370" width="10.140625" style="61" customWidth="1"/>
    <col min="15371" max="15615" width="9.140625" style="61"/>
    <col min="15616" max="15616" width="1" style="61" customWidth="1"/>
    <col min="15617" max="15617" width="6.42578125" style="61" customWidth="1"/>
    <col min="15618" max="15618" width="10" style="61" customWidth="1"/>
    <col min="15619" max="15619" width="7.7109375" style="61" customWidth="1"/>
    <col min="15620" max="15621" width="9.5703125" style="61" customWidth="1"/>
    <col min="15622" max="15622" width="8.28515625" style="61" customWidth="1"/>
    <col min="15623" max="15623" width="7.85546875" style="61" customWidth="1"/>
    <col min="15624" max="15624" width="8.140625" style="61" customWidth="1"/>
    <col min="15625" max="15625" width="12.7109375" style="61" customWidth="1"/>
    <col min="15626" max="15626" width="10.140625" style="61" customWidth="1"/>
    <col min="15627" max="15871" width="9.140625" style="61"/>
    <col min="15872" max="15872" width="1" style="61" customWidth="1"/>
    <col min="15873" max="15873" width="6.42578125" style="61" customWidth="1"/>
    <col min="15874" max="15874" width="10" style="61" customWidth="1"/>
    <col min="15875" max="15875" width="7.7109375" style="61" customWidth="1"/>
    <col min="15876" max="15877" width="9.5703125" style="61" customWidth="1"/>
    <col min="15878" max="15878" width="8.28515625" style="61" customWidth="1"/>
    <col min="15879" max="15879" width="7.85546875" style="61" customWidth="1"/>
    <col min="15880" max="15880" width="8.140625" style="61" customWidth="1"/>
    <col min="15881" max="15881" width="12.7109375" style="61" customWidth="1"/>
    <col min="15882" max="15882" width="10.140625" style="61" customWidth="1"/>
    <col min="15883" max="16127" width="9.140625" style="61"/>
    <col min="16128" max="16128" width="1" style="61" customWidth="1"/>
    <col min="16129" max="16129" width="6.42578125" style="61" customWidth="1"/>
    <col min="16130" max="16130" width="10" style="61" customWidth="1"/>
    <col min="16131" max="16131" width="7.7109375" style="61" customWidth="1"/>
    <col min="16132" max="16133" width="9.5703125" style="61" customWidth="1"/>
    <col min="16134" max="16134" width="8.28515625" style="61" customWidth="1"/>
    <col min="16135" max="16135" width="7.85546875" style="61" customWidth="1"/>
    <col min="16136" max="16136" width="8.140625" style="61" customWidth="1"/>
    <col min="16137" max="16137" width="12.7109375" style="61" customWidth="1"/>
    <col min="16138" max="16138" width="10.140625" style="61" customWidth="1"/>
    <col min="16139" max="16384" width="9.140625" style="61"/>
  </cols>
  <sheetData>
    <row r="1" spans="1:14" ht="78.75" customHeight="1" thickTop="1" thickBot="1" x14ac:dyDescent="0.3">
      <c r="A1" s="163" t="s">
        <v>164</v>
      </c>
      <c r="B1" s="164"/>
      <c r="C1" s="164"/>
      <c r="D1" s="164"/>
      <c r="E1" s="164"/>
      <c r="F1" s="164"/>
      <c r="G1" s="164"/>
      <c r="H1" s="164"/>
      <c r="I1" s="164"/>
      <c r="J1" s="165"/>
    </row>
    <row r="2" spans="1:14" s="62" customFormat="1" ht="111" thickTop="1" x14ac:dyDescent="0.2">
      <c r="A2" s="88" t="s">
        <v>114</v>
      </c>
      <c r="B2" s="166" t="s">
        <v>115</v>
      </c>
      <c r="C2" s="166"/>
      <c r="D2" s="98" t="s">
        <v>116</v>
      </c>
      <c r="E2" s="89" t="s">
        <v>117</v>
      </c>
      <c r="F2" s="98" t="s">
        <v>159</v>
      </c>
      <c r="G2" s="98" t="s">
        <v>160</v>
      </c>
      <c r="H2" s="98" t="s">
        <v>161</v>
      </c>
      <c r="I2" s="98" t="s">
        <v>162</v>
      </c>
      <c r="J2" s="90" t="s">
        <v>118</v>
      </c>
    </row>
    <row r="3" spans="1:14" s="62" customFormat="1" ht="18" customHeight="1" x14ac:dyDescent="0.2">
      <c r="A3" s="109">
        <v>1</v>
      </c>
      <c r="B3" s="110">
        <v>14.75</v>
      </c>
      <c r="C3" s="110">
        <v>16</v>
      </c>
      <c r="D3" s="63">
        <f>C3*B3</f>
        <v>236</v>
      </c>
      <c r="E3" s="63">
        <f>(B3*C3)*10.76</f>
        <v>2539.36</v>
      </c>
      <c r="F3" s="100"/>
      <c r="G3" s="100"/>
      <c r="H3" s="100">
        <v>6</v>
      </c>
      <c r="I3" s="100"/>
      <c r="J3" s="64">
        <f t="shared" ref="J3:J27" si="0">F3+G3+H3+I3</f>
        <v>6</v>
      </c>
    </row>
    <row r="4" spans="1:14" s="62" customFormat="1" ht="18" customHeight="1" x14ac:dyDescent="0.2">
      <c r="A4" s="109">
        <v>2</v>
      </c>
      <c r="B4" s="110">
        <v>9</v>
      </c>
      <c r="C4" s="110">
        <v>15.75</v>
      </c>
      <c r="D4" s="63">
        <f t="shared" ref="D4:D27" si="1">C4*B4</f>
        <v>141.75</v>
      </c>
      <c r="E4" s="63">
        <f t="shared" ref="E4:E27" si="2">(B4*C4)*10.76</f>
        <v>1525.23</v>
      </c>
      <c r="F4" s="100"/>
      <c r="G4" s="100">
        <v>4</v>
      </c>
      <c r="H4" s="100"/>
      <c r="I4" s="100"/>
      <c r="J4" s="64">
        <f t="shared" si="0"/>
        <v>4</v>
      </c>
      <c r="N4" s="62">
        <f>14.75+9</f>
        <v>23.75</v>
      </c>
    </row>
    <row r="5" spans="1:14" s="62" customFormat="1" ht="18" customHeight="1" x14ac:dyDescent="0.2">
      <c r="A5" s="109">
        <v>3</v>
      </c>
      <c r="B5" s="110">
        <v>9</v>
      </c>
      <c r="C5" s="110">
        <v>15.25</v>
      </c>
      <c r="D5" s="63">
        <f t="shared" si="1"/>
        <v>137.25</v>
      </c>
      <c r="E5" s="63">
        <f t="shared" si="2"/>
        <v>1476.81</v>
      </c>
      <c r="F5" s="100"/>
      <c r="G5" s="100">
        <v>4</v>
      </c>
      <c r="H5" s="100"/>
      <c r="I5" s="100"/>
      <c r="J5" s="64">
        <f t="shared" si="0"/>
        <v>4</v>
      </c>
    </row>
    <row r="6" spans="1:14" s="62" customFormat="1" ht="18" customHeight="1" x14ac:dyDescent="0.2">
      <c r="A6" s="109">
        <v>4</v>
      </c>
      <c r="B6" s="110">
        <v>9</v>
      </c>
      <c r="C6" s="110">
        <v>14.75</v>
      </c>
      <c r="D6" s="63">
        <f t="shared" si="1"/>
        <v>132.75</v>
      </c>
      <c r="E6" s="63">
        <f t="shared" si="2"/>
        <v>1428.3899999999999</v>
      </c>
      <c r="F6" s="100"/>
      <c r="G6" s="100">
        <v>4</v>
      </c>
      <c r="H6" s="100"/>
      <c r="I6" s="100"/>
      <c r="J6" s="64">
        <f t="shared" si="0"/>
        <v>4</v>
      </c>
    </row>
    <row r="7" spans="1:14" s="62" customFormat="1" ht="18" customHeight="1" x14ac:dyDescent="0.2">
      <c r="A7" s="109">
        <v>5</v>
      </c>
      <c r="B7" s="110">
        <v>9</v>
      </c>
      <c r="C7" s="110">
        <v>14.25</v>
      </c>
      <c r="D7" s="63">
        <f t="shared" si="1"/>
        <v>128.25</v>
      </c>
      <c r="E7" s="63">
        <f t="shared" si="2"/>
        <v>1379.97</v>
      </c>
      <c r="F7" s="100"/>
      <c r="G7" s="100">
        <v>4</v>
      </c>
      <c r="H7" s="100"/>
      <c r="I7" s="100"/>
      <c r="J7" s="64">
        <f t="shared" si="0"/>
        <v>4</v>
      </c>
    </row>
    <row r="8" spans="1:14" s="62" customFormat="1" ht="18" customHeight="1" x14ac:dyDescent="0.2">
      <c r="A8" s="109">
        <v>6</v>
      </c>
      <c r="B8" s="110">
        <v>9</v>
      </c>
      <c r="C8" s="110">
        <v>13.87</v>
      </c>
      <c r="D8" s="63">
        <f t="shared" si="1"/>
        <v>124.83</v>
      </c>
      <c r="E8" s="63">
        <f t="shared" si="2"/>
        <v>1343.1707999999999</v>
      </c>
      <c r="F8" s="100"/>
      <c r="G8" s="100">
        <v>4</v>
      </c>
      <c r="H8" s="100"/>
      <c r="I8" s="100"/>
      <c r="J8" s="64">
        <f t="shared" si="0"/>
        <v>4</v>
      </c>
    </row>
    <row r="9" spans="1:14" s="62" customFormat="1" ht="18" customHeight="1" x14ac:dyDescent="0.2">
      <c r="A9" s="109">
        <v>7</v>
      </c>
      <c r="B9" s="110">
        <v>9</v>
      </c>
      <c r="C9" s="110">
        <v>13.62</v>
      </c>
      <c r="D9" s="63">
        <f t="shared" si="1"/>
        <v>122.58</v>
      </c>
      <c r="E9" s="63">
        <f t="shared" si="2"/>
        <v>1318.9608000000001</v>
      </c>
      <c r="F9" s="100"/>
      <c r="G9" s="100">
        <v>4</v>
      </c>
      <c r="H9" s="100"/>
      <c r="I9" s="100"/>
      <c r="J9" s="64">
        <f t="shared" si="0"/>
        <v>4</v>
      </c>
    </row>
    <row r="10" spans="1:14" s="62" customFormat="1" ht="18" customHeight="1" x14ac:dyDescent="0.2">
      <c r="A10" s="109">
        <v>8</v>
      </c>
      <c r="B10" s="110">
        <v>9</v>
      </c>
      <c r="C10" s="110">
        <v>13.42</v>
      </c>
      <c r="D10" s="63">
        <f t="shared" si="1"/>
        <v>120.78</v>
      </c>
      <c r="E10" s="63">
        <f t="shared" si="2"/>
        <v>1299.5927999999999</v>
      </c>
      <c r="F10" s="100"/>
      <c r="G10" s="100">
        <v>4</v>
      </c>
      <c r="H10" s="100"/>
      <c r="I10" s="100"/>
      <c r="J10" s="64">
        <f t="shared" si="0"/>
        <v>4</v>
      </c>
    </row>
    <row r="11" spans="1:14" s="62" customFormat="1" ht="18" customHeight="1" x14ac:dyDescent="0.2">
      <c r="A11" s="109">
        <v>9</v>
      </c>
      <c r="B11" s="110">
        <v>9</v>
      </c>
      <c r="C11" s="110">
        <v>12</v>
      </c>
      <c r="D11" s="63">
        <f t="shared" si="1"/>
        <v>108</v>
      </c>
      <c r="E11" s="63">
        <f t="shared" si="2"/>
        <v>1162.08</v>
      </c>
      <c r="F11" s="100"/>
      <c r="G11" s="100">
        <v>4</v>
      </c>
      <c r="H11" s="100"/>
      <c r="I11" s="100"/>
      <c r="J11" s="64">
        <f t="shared" si="0"/>
        <v>4</v>
      </c>
    </row>
    <row r="12" spans="1:14" s="62" customFormat="1" ht="18" customHeight="1" x14ac:dyDescent="0.2">
      <c r="A12" s="109">
        <v>10</v>
      </c>
      <c r="B12" s="110">
        <v>9</v>
      </c>
      <c r="C12" s="110">
        <v>12</v>
      </c>
      <c r="D12" s="63">
        <f t="shared" si="1"/>
        <v>108</v>
      </c>
      <c r="E12" s="63">
        <f t="shared" si="2"/>
        <v>1162.08</v>
      </c>
      <c r="F12" s="100"/>
      <c r="G12" s="100">
        <v>4</v>
      </c>
      <c r="H12" s="100"/>
      <c r="I12" s="100"/>
      <c r="J12" s="64">
        <f t="shared" si="0"/>
        <v>4</v>
      </c>
    </row>
    <row r="13" spans="1:14" s="62" customFormat="1" ht="18" customHeight="1" x14ac:dyDescent="0.2">
      <c r="A13" s="109">
        <v>11</v>
      </c>
      <c r="B13" s="110">
        <v>9</v>
      </c>
      <c r="C13" s="110">
        <v>12</v>
      </c>
      <c r="D13" s="63">
        <f t="shared" si="1"/>
        <v>108</v>
      </c>
      <c r="E13" s="63">
        <f t="shared" si="2"/>
        <v>1162.08</v>
      </c>
      <c r="F13" s="100"/>
      <c r="G13" s="100">
        <v>4</v>
      </c>
      <c r="H13" s="100"/>
      <c r="I13" s="100"/>
      <c r="J13" s="64">
        <f t="shared" si="0"/>
        <v>4</v>
      </c>
    </row>
    <row r="14" spans="1:14" s="62" customFormat="1" ht="18" customHeight="1" x14ac:dyDescent="0.2">
      <c r="A14" s="109">
        <v>12</v>
      </c>
      <c r="B14" s="110">
        <v>9</v>
      </c>
      <c r="C14" s="110">
        <v>12</v>
      </c>
      <c r="D14" s="63">
        <f t="shared" si="1"/>
        <v>108</v>
      </c>
      <c r="E14" s="63">
        <f t="shared" si="2"/>
        <v>1162.08</v>
      </c>
      <c r="F14" s="100"/>
      <c r="G14" s="100">
        <v>4</v>
      </c>
      <c r="H14" s="100"/>
      <c r="I14" s="100"/>
      <c r="J14" s="64">
        <f t="shared" si="0"/>
        <v>4</v>
      </c>
    </row>
    <row r="15" spans="1:14" s="62" customFormat="1" ht="18" customHeight="1" x14ac:dyDescent="0.2">
      <c r="A15" s="109">
        <v>13</v>
      </c>
      <c r="B15" s="110">
        <v>9</v>
      </c>
      <c r="C15" s="110">
        <v>12</v>
      </c>
      <c r="D15" s="63">
        <f t="shared" si="1"/>
        <v>108</v>
      </c>
      <c r="E15" s="63">
        <f t="shared" si="2"/>
        <v>1162.08</v>
      </c>
      <c r="F15" s="100"/>
      <c r="G15" s="100">
        <v>4</v>
      </c>
      <c r="H15" s="100"/>
      <c r="I15" s="100"/>
      <c r="J15" s="64">
        <f t="shared" si="0"/>
        <v>4</v>
      </c>
    </row>
    <row r="16" spans="1:14" s="62" customFormat="1" ht="18" customHeight="1" x14ac:dyDescent="0.2">
      <c r="A16" s="109">
        <v>14</v>
      </c>
      <c r="B16" s="110">
        <v>9</v>
      </c>
      <c r="C16" s="110">
        <v>12</v>
      </c>
      <c r="D16" s="63">
        <f t="shared" si="1"/>
        <v>108</v>
      </c>
      <c r="E16" s="63">
        <f t="shared" si="2"/>
        <v>1162.08</v>
      </c>
      <c r="F16" s="100"/>
      <c r="G16" s="100">
        <v>4</v>
      </c>
      <c r="H16" s="100"/>
      <c r="I16" s="100"/>
      <c r="J16" s="64">
        <f t="shared" si="0"/>
        <v>4</v>
      </c>
    </row>
    <row r="17" spans="1:17" s="62" customFormat="1" ht="18" customHeight="1" x14ac:dyDescent="0.2">
      <c r="A17" s="109">
        <v>15</v>
      </c>
      <c r="B17" s="110">
        <v>9</v>
      </c>
      <c r="C17" s="110">
        <v>12</v>
      </c>
      <c r="D17" s="63">
        <f t="shared" si="1"/>
        <v>108</v>
      </c>
      <c r="E17" s="63">
        <f t="shared" si="2"/>
        <v>1162.08</v>
      </c>
      <c r="F17" s="100"/>
      <c r="G17" s="100">
        <v>4</v>
      </c>
      <c r="H17" s="100"/>
      <c r="I17" s="100"/>
      <c r="J17" s="64">
        <f t="shared" si="0"/>
        <v>4</v>
      </c>
    </row>
    <row r="18" spans="1:17" s="62" customFormat="1" ht="18" customHeight="1" x14ac:dyDescent="0.2">
      <c r="A18" s="109">
        <v>16</v>
      </c>
      <c r="B18" s="110">
        <v>9</v>
      </c>
      <c r="C18" s="110">
        <v>12</v>
      </c>
      <c r="D18" s="63">
        <f t="shared" si="1"/>
        <v>108</v>
      </c>
      <c r="E18" s="63">
        <f t="shared" si="2"/>
        <v>1162.08</v>
      </c>
      <c r="F18" s="100"/>
      <c r="G18" s="100">
        <v>4</v>
      </c>
      <c r="H18" s="100"/>
      <c r="I18" s="100"/>
      <c r="J18" s="64">
        <f t="shared" si="0"/>
        <v>4</v>
      </c>
    </row>
    <row r="19" spans="1:17" s="62" customFormat="1" ht="18" customHeight="1" x14ac:dyDescent="0.2">
      <c r="A19" s="109">
        <v>17</v>
      </c>
      <c r="B19" s="110">
        <v>9</v>
      </c>
      <c r="C19" s="110">
        <v>12</v>
      </c>
      <c r="D19" s="63">
        <f t="shared" si="1"/>
        <v>108</v>
      </c>
      <c r="E19" s="63">
        <f t="shared" si="2"/>
        <v>1162.08</v>
      </c>
      <c r="F19" s="100"/>
      <c r="G19" s="100">
        <v>4</v>
      </c>
      <c r="H19" s="100"/>
      <c r="I19" s="100"/>
      <c r="J19" s="64">
        <f t="shared" si="0"/>
        <v>4</v>
      </c>
    </row>
    <row r="20" spans="1:17" s="62" customFormat="1" ht="18" customHeight="1" x14ac:dyDescent="0.2">
      <c r="A20" s="109">
        <v>18</v>
      </c>
      <c r="B20" s="110">
        <v>9</v>
      </c>
      <c r="C20" s="110">
        <v>12</v>
      </c>
      <c r="D20" s="63">
        <f t="shared" si="1"/>
        <v>108</v>
      </c>
      <c r="E20" s="63">
        <f t="shared" si="2"/>
        <v>1162.08</v>
      </c>
      <c r="F20" s="100"/>
      <c r="G20" s="100">
        <v>4</v>
      </c>
      <c r="H20" s="100"/>
      <c r="I20" s="100"/>
      <c r="J20" s="64">
        <f t="shared" si="0"/>
        <v>4</v>
      </c>
    </row>
    <row r="21" spans="1:17" s="62" customFormat="1" ht="18" customHeight="1" x14ac:dyDescent="0.2">
      <c r="A21" s="109">
        <v>19</v>
      </c>
      <c r="B21" s="110">
        <v>9</v>
      </c>
      <c r="C21" s="110">
        <v>12</v>
      </c>
      <c r="D21" s="63">
        <f t="shared" si="1"/>
        <v>108</v>
      </c>
      <c r="E21" s="63">
        <f t="shared" si="2"/>
        <v>1162.08</v>
      </c>
      <c r="F21" s="100"/>
      <c r="G21" s="100">
        <v>4</v>
      </c>
      <c r="H21" s="100"/>
      <c r="I21" s="100"/>
      <c r="J21" s="64">
        <f t="shared" si="0"/>
        <v>4</v>
      </c>
    </row>
    <row r="22" spans="1:17" s="62" customFormat="1" ht="18" customHeight="1" x14ac:dyDescent="0.2">
      <c r="A22" s="109">
        <v>20</v>
      </c>
      <c r="B22" s="110">
        <v>9</v>
      </c>
      <c r="C22" s="110">
        <v>12</v>
      </c>
      <c r="D22" s="63">
        <f t="shared" si="1"/>
        <v>108</v>
      </c>
      <c r="E22" s="63">
        <f t="shared" si="2"/>
        <v>1162.08</v>
      </c>
      <c r="F22" s="100"/>
      <c r="G22" s="100">
        <v>4</v>
      </c>
      <c r="H22" s="100"/>
      <c r="I22" s="100"/>
      <c r="J22" s="64">
        <f t="shared" si="0"/>
        <v>4</v>
      </c>
    </row>
    <row r="23" spans="1:17" s="62" customFormat="1" ht="18" customHeight="1" x14ac:dyDescent="0.2">
      <c r="A23" s="109">
        <v>21</v>
      </c>
      <c r="B23" s="110">
        <v>9</v>
      </c>
      <c r="C23" s="110">
        <v>12</v>
      </c>
      <c r="D23" s="63">
        <f t="shared" si="1"/>
        <v>108</v>
      </c>
      <c r="E23" s="63">
        <f t="shared" si="2"/>
        <v>1162.08</v>
      </c>
      <c r="F23" s="100"/>
      <c r="G23" s="100">
        <v>4</v>
      </c>
      <c r="H23" s="100"/>
      <c r="I23" s="100"/>
      <c r="J23" s="64">
        <f t="shared" si="0"/>
        <v>4</v>
      </c>
    </row>
    <row r="24" spans="1:17" s="62" customFormat="1" ht="18" customHeight="1" x14ac:dyDescent="0.2">
      <c r="A24" s="109">
        <v>22</v>
      </c>
      <c r="B24" s="110">
        <v>9</v>
      </c>
      <c r="C24" s="110">
        <v>12</v>
      </c>
      <c r="D24" s="63">
        <f t="shared" si="1"/>
        <v>108</v>
      </c>
      <c r="E24" s="63">
        <f t="shared" si="2"/>
        <v>1162.08</v>
      </c>
      <c r="F24" s="100"/>
      <c r="G24" s="100">
        <v>4</v>
      </c>
      <c r="H24" s="100"/>
      <c r="I24" s="100"/>
      <c r="J24" s="64">
        <f t="shared" si="0"/>
        <v>4</v>
      </c>
    </row>
    <row r="25" spans="1:17" s="62" customFormat="1" ht="18" customHeight="1" x14ac:dyDescent="0.2">
      <c r="A25" s="109">
        <v>23</v>
      </c>
      <c r="B25" s="110">
        <v>9</v>
      </c>
      <c r="C25" s="110">
        <v>12</v>
      </c>
      <c r="D25" s="63">
        <f t="shared" si="1"/>
        <v>108</v>
      </c>
      <c r="E25" s="63">
        <f t="shared" si="2"/>
        <v>1162.08</v>
      </c>
      <c r="F25" s="100"/>
      <c r="G25" s="100">
        <v>4</v>
      </c>
      <c r="H25" s="100"/>
      <c r="I25" s="100"/>
      <c r="J25" s="64">
        <f t="shared" si="0"/>
        <v>4</v>
      </c>
    </row>
    <row r="26" spans="1:17" s="62" customFormat="1" ht="18" customHeight="1" x14ac:dyDescent="0.2">
      <c r="A26" s="109">
        <v>24</v>
      </c>
      <c r="B26" s="110">
        <v>9</v>
      </c>
      <c r="C26" s="110">
        <v>12</v>
      </c>
      <c r="D26" s="63">
        <f t="shared" si="1"/>
        <v>108</v>
      </c>
      <c r="E26" s="63">
        <f t="shared" si="2"/>
        <v>1162.08</v>
      </c>
      <c r="F26" s="100"/>
      <c r="G26" s="100">
        <v>4</v>
      </c>
      <c r="H26" s="100"/>
      <c r="I26" s="100"/>
      <c r="J26" s="64">
        <f t="shared" si="0"/>
        <v>4</v>
      </c>
    </row>
    <row r="27" spans="1:17" s="62" customFormat="1" ht="18" customHeight="1" x14ac:dyDescent="0.2">
      <c r="A27" s="109">
        <v>25</v>
      </c>
      <c r="B27" s="110">
        <v>9</v>
      </c>
      <c r="C27" s="110">
        <v>12</v>
      </c>
      <c r="D27" s="63">
        <f t="shared" si="1"/>
        <v>108</v>
      </c>
      <c r="E27" s="63">
        <f t="shared" si="2"/>
        <v>1162.08</v>
      </c>
      <c r="F27" s="100"/>
      <c r="G27" s="100">
        <v>4</v>
      </c>
      <c r="H27" s="100"/>
      <c r="I27" s="100"/>
      <c r="J27" s="64">
        <f t="shared" si="0"/>
        <v>4</v>
      </c>
    </row>
    <row r="28" spans="1:17" s="62" customFormat="1" ht="18" customHeight="1" x14ac:dyDescent="0.2">
      <c r="A28" s="99" t="s">
        <v>119</v>
      </c>
      <c r="B28" s="100">
        <v>12.61</v>
      </c>
      <c r="C28" s="110">
        <v>28.13</v>
      </c>
      <c r="D28" s="63">
        <f t="shared" ref="D28" si="3">C28*B28</f>
        <v>354.71929999999998</v>
      </c>
      <c r="E28" s="63">
        <f t="shared" ref="E28" si="4">(B28*C28)*10.76</f>
        <v>3816.7796679999997</v>
      </c>
      <c r="F28" s="100"/>
      <c r="G28" s="100"/>
      <c r="H28" s="100"/>
      <c r="I28" s="100">
        <v>7</v>
      </c>
      <c r="J28" s="64">
        <f t="shared" ref="J28" si="5">F28+G28+H28+I28</f>
        <v>7</v>
      </c>
      <c r="N28" s="65" t="e">
        <f>D28+#REF!</f>
        <v>#REF!</v>
      </c>
    </row>
    <row r="29" spans="1:17" s="62" customFormat="1" ht="22.5" customHeight="1" x14ac:dyDescent="0.2">
      <c r="A29" s="167" t="s">
        <v>120</v>
      </c>
      <c r="B29" s="168"/>
      <c r="C29" s="100"/>
      <c r="D29" s="66"/>
      <c r="E29" s="63"/>
      <c r="F29" s="100"/>
      <c r="G29" s="100"/>
      <c r="H29" s="100"/>
      <c r="I29" s="100" t="s">
        <v>121</v>
      </c>
      <c r="J29" s="64">
        <v>3.73</v>
      </c>
      <c r="Q29" s="65">
        <f>J32/1.5</f>
        <v>75.820000000000007</v>
      </c>
    </row>
    <row r="30" spans="1:17" s="62" customFormat="1" ht="22.5" customHeight="1" x14ac:dyDescent="0.2">
      <c r="A30" s="167" t="s">
        <v>122</v>
      </c>
      <c r="B30" s="168"/>
      <c r="C30" s="100"/>
      <c r="D30" s="66"/>
      <c r="E30" s="63"/>
      <c r="F30" s="100"/>
      <c r="G30" s="100"/>
      <c r="H30" s="100"/>
      <c r="I30" s="100"/>
      <c r="J30" s="64">
        <v>1</v>
      </c>
      <c r="Q30" s="65">
        <f>Q29/0.85</f>
        <v>89.200000000000017</v>
      </c>
    </row>
    <row r="31" spans="1:17" s="62" customFormat="1" x14ac:dyDescent="0.2">
      <c r="A31" s="67"/>
      <c r="B31" s="68"/>
      <c r="C31" s="68"/>
      <c r="D31" s="69"/>
      <c r="E31" s="70"/>
      <c r="F31" s="68"/>
      <c r="G31" s="68"/>
      <c r="H31" s="68"/>
      <c r="I31" s="68"/>
      <c r="J31" s="71"/>
    </row>
    <row r="32" spans="1:17" ht="49.5" customHeight="1" thickBot="1" x14ac:dyDescent="0.3">
      <c r="A32" s="169" t="s">
        <v>165</v>
      </c>
      <c r="B32" s="170"/>
      <c r="C32" s="170"/>
      <c r="D32" s="170"/>
      <c r="E32" s="170"/>
      <c r="F32" s="170"/>
      <c r="G32" s="170"/>
      <c r="H32" s="170"/>
      <c r="I32" s="170"/>
      <c r="J32" s="72">
        <f>SUM(J3:J31)</f>
        <v>113.73</v>
      </c>
    </row>
    <row r="33" spans="1:18" x14ac:dyDescent="0.25">
      <c r="A33" s="73"/>
      <c r="B33" s="73"/>
      <c r="C33" s="73"/>
      <c r="D33" s="73"/>
      <c r="E33" s="73"/>
      <c r="F33" s="73"/>
      <c r="G33" s="73"/>
      <c r="H33" s="73"/>
      <c r="I33" s="73"/>
      <c r="J33" s="74"/>
    </row>
    <row r="34" spans="1:18" x14ac:dyDescent="0.25">
      <c r="A34" s="75"/>
      <c r="B34" s="76"/>
      <c r="C34" s="76"/>
      <c r="D34" s="77"/>
      <c r="E34" s="78"/>
      <c r="F34" s="75"/>
      <c r="G34" s="75"/>
      <c r="H34" s="75"/>
      <c r="I34" s="75"/>
      <c r="J34" s="79"/>
      <c r="N34" s="162" t="s">
        <v>138</v>
      </c>
      <c r="O34" s="61" t="s">
        <v>130</v>
      </c>
      <c r="P34" s="61">
        <v>0.81799999999999995</v>
      </c>
      <c r="R34" s="61">
        <f>Q34*P34</f>
        <v>0</v>
      </c>
    </row>
    <row r="35" spans="1:18" x14ac:dyDescent="0.25">
      <c r="N35" s="162"/>
      <c r="O35" s="61" t="s">
        <v>131</v>
      </c>
      <c r="P35" s="61">
        <v>1.0900000000000001</v>
      </c>
      <c r="Q35" s="61">
        <v>11</v>
      </c>
      <c r="R35" s="61">
        <f>Q35*P35</f>
        <v>11.99</v>
      </c>
    </row>
    <row r="37" spans="1:18" x14ac:dyDescent="0.25">
      <c r="N37" s="162" t="s">
        <v>135</v>
      </c>
      <c r="O37" s="61" t="s">
        <v>130</v>
      </c>
      <c r="R37" s="61">
        <f>Q37*P37</f>
        <v>0</v>
      </c>
    </row>
    <row r="38" spans="1:18" x14ac:dyDescent="0.25">
      <c r="M38" s="61" t="s">
        <v>123</v>
      </c>
      <c r="N38" s="162"/>
      <c r="O38" s="61" t="s">
        <v>131</v>
      </c>
      <c r="R38" s="61">
        <f>Q38*P38</f>
        <v>0</v>
      </c>
    </row>
  </sheetData>
  <mergeCells count="7">
    <mergeCell ref="N34:N35"/>
    <mergeCell ref="N37:N38"/>
    <mergeCell ref="A1:J1"/>
    <mergeCell ref="B2:C2"/>
    <mergeCell ref="A29:B29"/>
    <mergeCell ref="A30:B30"/>
    <mergeCell ref="A32:I32"/>
  </mergeCells>
  <printOptions horizontalCentered="1"/>
  <pageMargins left="0.25" right="0.25" top="0.5" bottom="0.5" header="0.31496062992126" footer="0.31496062992126"/>
  <pageSetup paperSize="9" scale="90" orientation="portrait" horizontalDpi="4294967293" r:id="rId1"/>
  <headerFooter>
    <oddFooter>Page &amp;P of &amp;N</oddFooter>
  </headerFooter>
  <rowBreaks count="2" manualBreakCount="2">
    <brk id="32" max="9" man="1"/>
    <brk id="211"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Est</vt:lpstr>
      <vt:lpstr>Report</vt:lpstr>
      <vt:lpstr>load cal</vt:lpstr>
      <vt:lpstr>load survey</vt:lpstr>
      <vt:lpstr>Est!Print_Area</vt:lpstr>
      <vt:lpstr>'load survey'!Print_Area</vt:lpstr>
      <vt:lpstr>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AEVARUNA</dc:creator>
  <cp:lastModifiedBy>ADMIN</cp:lastModifiedBy>
  <cp:lastPrinted>2023-12-12T13:16:44Z</cp:lastPrinted>
  <dcterms:created xsi:type="dcterms:W3CDTF">2020-01-03T04:37:56Z</dcterms:created>
  <dcterms:modified xsi:type="dcterms:W3CDTF">2024-01-19T11:10:34Z</dcterms:modified>
</cp:coreProperties>
</file>