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AF6" i="1" l="1"/>
  <c r="AF19" i="1" s="1"/>
  <c r="AF7" i="1"/>
  <c r="AF8" i="1"/>
  <c r="AF9" i="1"/>
  <c r="AF10" i="1"/>
  <c r="AF11" i="1"/>
  <c r="AF12" i="1"/>
  <c r="AF13" i="1"/>
  <c r="AF14" i="1"/>
  <c r="AF15" i="1"/>
  <c r="AF16" i="1"/>
  <c r="AF17" i="1"/>
  <c r="AF18" i="1"/>
  <c r="AF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5" i="1"/>
  <c r="O19" i="1"/>
  <c r="P19" i="1"/>
  <c r="Q19" i="1"/>
  <c r="R19" i="1"/>
  <c r="S19" i="1"/>
  <c r="T19" i="1"/>
  <c r="U19" i="1"/>
  <c r="U20" i="1" s="1"/>
  <c r="V19" i="1"/>
  <c r="W19" i="1"/>
  <c r="Y19" i="1"/>
  <c r="Z19" i="1"/>
  <c r="AA19" i="1"/>
  <c r="AB19" i="1"/>
  <c r="AC19" i="1"/>
  <c r="AD19" i="1"/>
  <c r="AE19" i="1"/>
  <c r="AG19" i="1"/>
  <c r="AH19" i="1"/>
  <c r="AI19" i="1"/>
  <c r="AJ19" i="1"/>
  <c r="AK19" i="1"/>
  <c r="N19" i="1"/>
  <c r="BX257" i="2" l="1"/>
  <c r="BS257" i="2"/>
  <c r="BR257" i="2"/>
  <c r="AJ256" i="2"/>
  <c r="AI256" i="2"/>
  <c r="AH256" i="2"/>
  <c r="AG256" i="2"/>
  <c r="AF256" i="2"/>
  <c r="AE256" i="2"/>
  <c r="AE258" i="2" s="1"/>
  <c r="AD256" i="2"/>
  <c r="AC256" i="2"/>
  <c r="AC258" i="2" s="1"/>
  <c r="AA256" i="2"/>
  <c r="AA258" i="2" s="1"/>
  <c r="Z256" i="2"/>
  <c r="Y256" i="2"/>
  <c r="X256" i="2"/>
  <c r="W256" i="2"/>
  <c r="W258" i="2" s="1"/>
  <c r="V256" i="2"/>
  <c r="U256" i="2"/>
  <c r="U258" i="2" s="1"/>
  <c r="T256" i="2"/>
  <c r="S256" i="2"/>
  <c r="S258" i="2" s="1"/>
  <c r="R256" i="2"/>
  <c r="Q256" i="2"/>
  <c r="Q258" i="2" s="1"/>
  <c r="P256" i="2"/>
  <c r="O256" i="2"/>
  <c r="O258" i="2" s="1"/>
  <c r="N256" i="2"/>
  <c r="M256" i="2"/>
  <c r="M258" i="2" s="1"/>
  <c r="L256" i="2"/>
  <c r="K256" i="2"/>
  <c r="K258" i="2" s="1"/>
  <c r="J256" i="2"/>
  <c r="I256" i="2"/>
  <c r="I258" i="2" s="1"/>
  <c r="H256" i="2"/>
  <c r="G256" i="2"/>
  <c r="G258" i="2" s="1"/>
  <c r="F256" i="2"/>
  <c r="E256" i="2"/>
  <c r="BR256" i="2" s="1"/>
  <c r="D256" i="2"/>
  <c r="BS256" i="2" s="1"/>
  <c r="BX255" i="2"/>
  <c r="BS255" i="2"/>
  <c r="BR255" i="2"/>
  <c r="BX254" i="2"/>
  <c r="BS254" i="2"/>
  <c r="BR254" i="2"/>
  <c r="BE254" i="2"/>
  <c r="BD254" i="2"/>
  <c r="BC254" i="2"/>
  <c r="AZ254" i="2"/>
  <c r="AU254" i="2"/>
  <c r="AT254" i="2"/>
  <c r="AS254" i="2"/>
  <c r="AX254" i="2" s="1"/>
  <c r="AQ254" i="2"/>
  <c r="AP254" i="2"/>
  <c r="AO254" i="2"/>
  <c r="AY254" i="2" s="1"/>
  <c r="AN254" i="2"/>
  <c r="AR254" i="2" s="1"/>
  <c r="AL254" i="2"/>
  <c r="AK254" i="2"/>
  <c r="BN254" i="2" s="1"/>
  <c r="AB254" i="2"/>
  <c r="AV254" i="2" s="1"/>
  <c r="BA254" i="2" s="1"/>
  <c r="Y254" i="2"/>
  <c r="AM254" i="2" s="1"/>
  <c r="BX253" i="2"/>
  <c r="BU253" i="2"/>
  <c r="BS253" i="2"/>
  <c r="BR253" i="2"/>
  <c r="BP253" i="2"/>
  <c r="BQ253" i="2" s="1"/>
  <c r="BE253" i="2"/>
  <c r="BD253" i="2"/>
  <c r="BC253" i="2"/>
  <c r="AZ253" i="2"/>
  <c r="AZ256" i="2" s="1"/>
  <c r="AU253" i="2"/>
  <c r="AU256" i="2" s="1"/>
  <c r="AT253" i="2"/>
  <c r="AT256" i="2" s="1"/>
  <c r="AS253" i="2"/>
  <c r="AX253" i="2" s="1"/>
  <c r="AQ253" i="2"/>
  <c r="AQ256" i="2" s="1"/>
  <c r="AP253" i="2"/>
  <c r="AP256" i="2" s="1"/>
  <c r="AO253" i="2"/>
  <c r="AO256" i="2" s="1"/>
  <c r="AN253" i="2"/>
  <c r="AN256" i="2" s="1"/>
  <c r="AL253" i="2"/>
  <c r="AL256" i="2" s="1"/>
  <c r="AK253" i="2"/>
  <c r="BN253" i="2" s="1"/>
  <c r="AB253" i="2"/>
  <c r="AB256" i="2" s="1"/>
  <c r="Y253" i="2"/>
  <c r="AM253" i="2" s="1"/>
  <c r="AM256" i="2" s="1"/>
  <c r="BX252" i="2"/>
  <c r="BS252" i="2"/>
  <c r="BR252" i="2"/>
  <c r="BE251" i="2"/>
  <c r="AT251" i="2"/>
  <c r="AP251" i="2"/>
  <c r="AO251" i="2"/>
  <c r="AL251" i="2"/>
  <c r="AK251" i="2"/>
  <c r="BN251" i="2" s="1"/>
  <c r="AJ251" i="2"/>
  <c r="AI251" i="2"/>
  <c r="AH251" i="2"/>
  <c r="AH258" i="2" s="1"/>
  <c r="AG251" i="2"/>
  <c r="AF251" i="2"/>
  <c r="AE251" i="2"/>
  <c r="AD251" i="2"/>
  <c r="AD258" i="2" s="1"/>
  <c r="AC251" i="2"/>
  <c r="AA251" i="2"/>
  <c r="Z251" i="2"/>
  <c r="Z258" i="2" s="1"/>
  <c r="X251" i="2"/>
  <c r="W251" i="2"/>
  <c r="BK251" i="2" s="1"/>
  <c r="BO251" i="2" s="1"/>
  <c r="V251" i="2"/>
  <c r="V258" i="2" s="1"/>
  <c r="U251" i="2"/>
  <c r="T251" i="2"/>
  <c r="S251" i="2"/>
  <c r="R251" i="2"/>
  <c r="R258" i="2" s="1"/>
  <c r="Q251" i="2"/>
  <c r="P251" i="2"/>
  <c r="O251" i="2"/>
  <c r="BG251" i="2" s="1"/>
  <c r="N251" i="2"/>
  <c r="N258" i="2" s="1"/>
  <c r="M251" i="2"/>
  <c r="L251" i="2"/>
  <c r="K251" i="2"/>
  <c r="J251" i="2"/>
  <c r="J258" i="2" s="1"/>
  <c r="I251" i="2"/>
  <c r="H251" i="2"/>
  <c r="G251" i="2"/>
  <c r="F251" i="2"/>
  <c r="F258" i="2" s="1"/>
  <c r="E251" i="2"/>
  <c r="BC251" i="2" s="1"/>
  <c r="D251" i="2"/>
  <c r="BS251" i="2" s="1"/>
  <c r="BX250" i="2"/>
  <c r="BS250" i="2"/>
  <c r="BR250" i="2"/>
  <c r="BX249" i="2"/>
  <c r="BU249" i="2"/>
  <c r="BS249" i="2"/>
  <c r="BR249" i="2"/>
  <c r="BK249" i="2"/>
  <c r="BO249" i="2" s="1"/>
  <c r="BG249" i="2"/>
  <c r="BE249" i="2"/>
  <c r="BD249" i="2"/>
  <c r="BC249" i="2"/>
  <c r="AY249" i="2"/>
  <c r="AY251" i="2" s="1"/>
  <c r="AU249" i="2"/>
  <c r="AU251" i="2" s="1"/>
  <c r="AT249" i="2"/>
  <c r="AQ249" i="2"/>
  <c r="AQ251" i="2" s="1"/>
  <c r="AP249" i="2"/>
  <c r="AO249" i="2"/>
  <c r="AN249" i="2"/>
  <c r="AR249" i="2" s="1"/>
  <c r="AL249" i="2"/>
  <c r="AK249" i="2"/>
  <c r="BN249" i="2" s="1"/>
  <c r="AB249" i="2"/>
  <c r="AV249" i="2" s="1"/>
  <c r="Y249" i="2"/>
  <c r="BX248" i="2"/>
  <c r="BS248" i="2"/>
  <c r="BR248" i="2"/>
  <c r="AJ247" i="2"/>
  <c r="AH247" i="2"/>
  <c r="AF247" i="2"/>
  <c r="AE247" i="2"/>
  <c r="AD247" i="2"/>
  <c r="AC247" i="2"/>
  <c r="AA247" i="2"/>
  <c r="Z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BR247" i="2" s="1"/>
  <c r="D247" i="2"/>
  <c r="BX247" i="2" s="1"/>
  <c r="BX246" i="2"/>
  <c r="BS246" i="2"/>
  <c r="BR246" i="2"/>
  <c r="BX245" i="2"/>
  <c r="BS245" i="2"/>
  <c r="BR245" i="2"/>
  <c r="BE245" i="2"/>
  <c r="BD245" i="2"/>
  <c r="BC245" i="2"/>
  <c r="AZ245" i="2"/>
  <c r="AU245" i="2"/>
  <c r="AT245" i="2"/>
  <c r="AS245" i="2"/>
  <c r="AX245" i="2" s="1"/>
  <c r="AQ245" i="2"/>
  <c r="AP245" i="2"/>
  <c r="AO245" i="2"/>
  <c r="AY245" i="2" s="1"/>
  <c r="AN245" i="2"/>
  <c r="AR245" i="2" s="1"/>
  <c r="AL245" i="2"/>
  <c r="AK245" i="2"/>
  <c r="AB245" i="2"/>
  <c r="AV245" i="2" s="1"/>
  <c r="BA245" i="2" s="1"/>
  <c r="Y245" i="2"/>
  <c r="BX244" i="2"/>
  <c r="BR244" i="2"/>
  <c r="BN244" i="2"/>
  <c r="BK244" i="2"/>
  <c r="BO244" i="2" s="1"/>
  <c r="BG244" i="2"/>
  <c r="BF244" i="2"/>
  <c r="BE244" i="2"/>
  <c r="BD244" i="2"/>
  <c r="BC244" i="2"/>
  <c r="AY244" i="2"/>
  <c r="AU244" i="2"/>
  <c r="AT244" i="2"/>
  <c r="AP244" i="2"/>
  <c r="AO244" i="2"/>
  <c r="AN244" i="2"/>
  <c r="AL244" i="2"/>
  <c r="AK244" i="2"/>
  <c r="AG244" i="2"/>
  <c r="AG247" i="2" s="1"/>
  <c r="AB244" i="2"/>
  <c r="Y244" i="2"/>
  <c r="BP244" i="2" s="1"/>
  <c r="BQ244" i="2" s="1"/>
  <c r="U244" i="2"/>
  <c r="BX243" i="2"/>
  <c r="BS243" i="2"/>
  <c r="BR243" i="2"/>
  <c r="BK243" i="2"/>
  <c r="BO243" i="2" s="1"/>
  <c r="BG243" i="2"/>
  <c r="BE243" i="2"/>
  <c r="BD243" i="2"/>
  <c r="BC243" i="2"/>
  <c r="AZ243" i="2"/>
  <c r="AY243" i="2"/>
  <c r="AV243" i="2"/>
  <c r="AU243" i="2"/>
  <c r="AT243" i="2"/>
  <c r="AQ243" i="2"/>
  <c r="AP243" i="2"/>
  <c r="AO243" i="2"/>
  <c r="AN243" i="2"/>
  <c r="AR243" i="2" s="1"/>
  <c r="AL243" i="2"/>
  <c r="AK243" i="2"/>
  <c r="BN243" i="2" s="1"/>
  <c r="AB243" i="2"/>
  <c r="Y243" i="2"/>
  <c r="AS243" i="2" s="1"/>
  <c r="X243" i="2"/>
  <c r="BX242" i="2"/>
  <c r="BV242" i="2"/>
  <c r="BS242" i="2"/>
  <c r="BR242" i="2"/>
  <c r="BN242" i="2"/>
  <c r="BF242" i="2"/>
  <c r="BE242" i="2"/>
  <c r="BD242" i="2"/>
  <c r="BC242" i="2"/>
  <c r="AV242" i="2"/>
  <c r="AU242" i="2"/>
  <c r="AU247" i="2" s="1"/>
  <c r="AT242" i="2"/>
  <c r="AP242" i="2"/>
  <c r="AO242" i="2"/>
  <c r="AN242" i="2"/>
  <c r="AN247" i="2" s="1"/>
  <c r="AL242" i="2"/>
  <c r="AL247" i="2" s="1"/>
  <c r="AK242" i="2"/>
  <c r="AB242" i="2"/>
  <c r="AB247" i="2" s="1"/>
  <c r="Y242" i="2"/>
  <c r="BY18" i="1"/>
  <c r="BV18" i="1"/>
  <c r="BT18" i="1"/>
  <c r="BS18" i="1"/>
  <c r="BF18" i="1"/>
  <c r="BE18" i="1"/>
  <c r="BD18" i="1"/>
  <c r="BA18" i="1"/>
  <c r="AW18" i="1"/>
  <c r="BB18" i="1" s="1"/>
  <c r="AV18" i="1"/>
  <c r="AU18" i="1"/>
  <c r="AQ18" i="1"/>
  <c r="AP18" i="1"/>
  <c r="AM18" i="1"/>
  <c r="AL18" i="1"/>
  <c r="BG18" i="1" s="1"/>
  <c r="AK18" i="1"/>
  <c r="AR18" i="1" s="1"/>
  <c r="AI18" i="1"/>
  <c r="AC18" i="1"/>
  <c r="Z18" i="1"/>
  <c r="BQ18" i="1" s="1"/>
  <c r="BR18" i="1" s="1"/>
  <c r="AZ18" i="1" l="1"/>
  <c r="BM243" i="2"/>
  <c r="BL243" i="2"/>
  <c r="BH245" i="2"/>
  <c r="BL245" i="2"/>
  <c r="BM245" i="2"/>
  <c r="AW243" i="2"/>
  <c r="AX243" i="2"/>
  <c r="BB243" i="2" s="1"/>
  <c r="BA243" i="2"/>
  <c r="BB245" i="2"/>
  <c r="AV244" i="2"/>
  <c r="AV247" i="2" s="1"/>
  <c r="AI244" i="2"/>
  <c r="AQ244" i="2" s="1"/>
  <c r="AR244" i="2" s="1"/>
  <c r="BN245" i="2"/>
  <c r="BF245" i="2"/>
  <c r="BK245" i="2"/>
  <c r="BO245" i="2" s="1"/>
  <c r="BG245" i="2"/>
  <c r="AI242" i="2"/>
  <c r="AT247" i="2"/>
  <c r="AT258" i="2" s="1"/>
  <c r="AY242" i="2"/>
  <c r="AY247" i="2" s="1"/>
  <c r="BK242" i="2"/>
  <c r="BO242" i="2" s="1"/>
  <c r="BG242" i="2"/>
  <c r="AK247" i="2"/>
  <c r="BN247" i="2" s="1"/>
  <c r="AP247" i="2"/>
  <c r="AZ242" i="2"/>
  <c r="AZ247" i="2" s="1"/>
  <c r="AZ258" i="2" s="1"/>
  <c r="BP243" i="2"/>
  <c r="BQ243" i="2" s="1"/>
  <c r="AZ244" i="2"/>
  <c r="AM245" i="2"/>
  <c r="BI245" i="2" s="1"/>
  <c r="BF247" i="2"/>
  <c r="BD247" i="2"/>
  <c r="AS249" i="2"/>
  <c r="BP249" i="2"/>
  <c r="BQ249" i="2" s="1"/>
  <c r="Y251" i="2"/>
  <c r="BP251" i="2" s="1"/>
  <c r="BQ251" i="2" s="1"/>
  <c r="AM249" i="2"/>
  <c r="AM251" i="2" s="1"/>
  <c r="AX256" i="2"/>
  <c r="BM254" i="2"/>
  <c r="BI254" i="2"/>
  <c r="BL254" i="2"/>
  <c r="BH254" i="2"/>
  <c r="BB254" i="2"/>
  <c r="BJ254" i="2" s="1"/>
  <c r="AF258" i="2"/>
  <c r="AJ258" i="2"/>
  <c r="AW245" i="2"/>
  <c r="BG247" i="2"/>
  <c r="BK247" i="2"/>
  <c r="BO247" i="2" s="1"/>
  <c r="BA249" i="2"/>
  <c r="BA251" i="2" s="1"/>
  <c r="AV251" i="2"/>
  <c r="BM249" i="2"/>
  <c r="BI249" i="2"/>
  <c r="BL249" i="2"/>
  <c r="AR251" i="2"/>
  <c r="AB258" i="2"/>
  <c r="H258" i="2"/>
  <c r="L258" i="2"/>
  <c r="P258" i="2"/>
  <c r="T258" i="2"/>
  <c r="X258" i="2"/>
  <c r="AG258" i="2"/>
  <c r="AM242" i="2"/>
  <c r="Y247" i="2"/>
  <c r="BP247" i="2" s="1"/>
  <c r="BQ247" i="2" s="1"/>
  <c r="BP242" i="2"/>
  <c r="BQ242" i="2" s="1"/>
  <c r="AM243" i="2"/>
  <c r="BI243" i="2" s="1"/>
  <c r="AS242" i="2"/>
  <c r="AM244" i="2"/>
  <c r="BE247" i="2"/>
  <c r="BS247" i="2"/>
  <c r="AP258" i="2"/>
  <c r="AU258" i="2"/>
  <c r="AO247" i="2"/>
  <c r="AO258" i="2" s="1"/>
  <c r="BP245" i="2"/>
  <c r="BQ245" i="2" s="1"/>
  <c r="AL258" i="2"/>
  <c r="BF256" i="2"/>
  <c r="BF243" i="2"/>
  <c r="AS244" i="2"/>
  <c r="BC247" i="2"/>
  <c r="BF249" i="2"/>
  <c r="AB251" i="2"/>
  <c r="AN251" i="2"/>
  <c r="AN258" i="2" s="1"/>
  <c r="BD251" i="2"/>
  <c r="BX251" i="2"/>
  <c r="AY253" i="2"/>
  <c r="AY256" i="2" s="1"/>
  <c r="AY258" i="2" s="1"/>
  <c r="BG253" i="2"/>
  <c r="BK253" i="2"/>
  <c r="BO253" i="2" s="1"/>
  <c r="BG254" i="2"/>
  <c r="BK254" i="2"/>
  <c r="BO254" i="2" s="1"/>
  <c r="BC256" i="2"/>
  <c r="BG256" i="2"/>
  <c r="BK256" i="2"/>
  <c r="BO256" i="2" s="1"/>
  <c r="BX256" i="2"/>
  <c r="D258" i="2"/>
  <c r="AR253" i="2"/>
  <c r="AV253" i="2"/>
  <c r="BP254" i="2"/>
  <c r="BQ254" i="2" s="1"/>
  <c r="BD256" i="2"/>
  <c r="BP256" i="2"/>
  <c r="E258" i="2"/>
  <c r="AZ249" i="2"/>
  <c r="AZ251" i="2" s="1"/>
  <c r="BF251" i="2"/>
  <c r="BR251" i="2"/>
  <c r="AW253" i="2"/>
  <c r="AW256" i="2" s="1"/>
  <c r="AW254" i="2"/>
  <c r="AK256" i="2"/>
  <c r="AS256" i="2"/>
  <c r="BE256" i="2"/>
  <c r="BF253" i="2"/>
  <c r="BF254" i="2"/>
  <c r="AT18" i="1"/>
  <c r="AE18" i="1"/>
  <c r="AO18" i="1" s="1"/>
  <c r="AS18" i="1" s="1"/>
  <c r="BO18" i="1"/>
  <c r="AN18" i="1"/>
  <c r="BH18" i="1"/>
  <c r="BL18" i="1"/>
  <c r="BP18" i="1" s="1"/>
  <c r="BL244" i="2" l="1"/>
  <c r="BH244" i="2"/>
  <c r="BM244" i="2"/>
  <c r="BI244" i="2"/>
  <c r="BA253" i="2"/>
  <c r="AV256" i="2"/>
  <c r="AV258" i="2" s="1"/>
  <c r="BM253" i="2"/>
  <c r="BI253" i="2"/>
  <c r="AR256" i="2"/>
  <c r="BL253" i="2"/>
  <c r="BH253" i="2"/>
  <c r="AQ242" i="2"/>
  <c r="AI247" i="2"/>
  <c r="AI258" i="2" s="1"/>
  <c r="BN256" i="2"/>
  <c r="AK258" i="2"/>
  <c r="BX258" i="2"/>
  <c r="BS258" i="2"/>
  <c r="AW244" i="2"/>
  <c r="AX244" i="2"/>
  <c r="BB244" i="2" s="1"/>
  <c r="BH249" i="2"/>
  <c r="BD258" i="2"/>
  <c r="BJ245" i="2"/>
  <c r="Y258" i="2"/>
  <c r="BP258" i="2" s="1"/>
  <c r="BE258" i="2"/>
  <c r="AS247" i="2"/>
  <c r="AX242" i="2"/>
  <c r="AW242" i="2"/>
  <c r="AW247" i="2" s="1"/>
  <c r="AM247" i="2"/>
  <c r="AM258" i="2" s="1"/>
  <c r="AW249" i="2"/>
  <c r="AW251" i="2" s="1"/>
  <c r="AW258" i="2" s="1"/>
  <c r="AS251" i="2"/>
  <c r="AX249" i="2"/>
  <c r="BH243" i="2"/>
  <c r="BC258" i="2"/>
  <c r="BR258" i="2"/>
  <c r="BJ243" i="2"/>
  <c r="AS258" i="2"/>
  <c r="BM251" i="2"/>
  <c r="BI251" i="2"/>
  <c r="BL251" i="2"/>
  <c r="BH251" i="2"/>
  <c r="BA244" i="2"/>
  <c r="BJ18" i="1"/>
  <c r="BM18" i="1"/>
  <c r="BI18" i="1"/>
  <c r="BN18" i="1"/>
  <c r="AX18" i="1"/>
  <c r="AY18" i="1"/>
  <c r="BC18" i="1" s="1"/>
  <c r="AQ247" i="2" l="1"/>
  <c r="AQ258" i="2" s="1"/>
  <c r="AR242" i="2"/>
  <c r="BA242" i="2"/>
  <c r="BA247" i="2" s="1"/>
  <c r="BM256" i="2"/>
  <c r="BI256" i="2"/>
  <c r="BL256" i="2"/>
  <c r="BH256" i="2"/>
  <c r="BA256" i="2"/>
  <c r="BB253" i="2"/>
  <c r="BJ244" i="2"/>
  <c r="BV244" i="2"/>
  <c r="BN258" i="2"/>
  <c r="BG258" i="2"/>
  <c r="BF258" i="2"/>
  <c r="BK258" i="2"/>
  <c r="BO258" i="2" s="1"/>
  <c r="AX247" i="2"/>
  <c r="AX251" i="2"/>
  <c r="AX258" i="2" s="1"/>
  <c r="BB249" i="2"/>
  <c r="BK18" i="1"/>
  <c r="BW18" i="1"/>
  <c r="BB242" i="2" l="1"/>
  <c r="BB256" i="2"/>
  <c r="BJ253" i="2"/>
  <c r="BV253" i="2"/>
  <c r="BL242" i="2"/>
  <c r="BH242" i="2"/>
  <c r="AR247" i="2"/>
  <c r="BM242" i="2"/>
  <c r="BI242" i="2"/>
  <c r="BA258" i="2"/>
  <c r="BV249" i="2"/>
  <c r="BB251" i="2"/>
  <c r="BJ251" i="2" s="1"/>
  <c r="BJ249" i="2"/>
  <c r="BM247" i="2" l="1"/>
  <c r="BI247" i="2"/>
  <c r="BL247" i="2"/>
  <c r="BH247" i="2"/>
  <c r="AR258" i="2"/>
  <c r="BJ256" i="2"/>
  <c r="BB258" i="2"/>
  <c r="BJ258" i="2" s="1"/>
  <c r="BB247" i="2"/>
  <c r="BJ247" i="2" s="1"/>
  <c r="BU242" i="2"/>
  <c r="BW242" i="2" s="1"/>
  <c r="BJ242" i="2"/>
  <c r="BM258" i="2" l="1"/>
  <c r="BI258" i="2"/>
  <c r="BL258" i="2"/>
  <c r="BH258" i="2"/>
  <c r="BX239" i="2" l="1"/>
  <c r="BS239" i="2"/>
  <c r="BR239" i="2"/>
  <c r="AJ238" i="2"/>
  <c r="AI238" i="2"/>
  <c r="AH238" i="2"/>
  <c r="AG238" i="2"/>
  <c r="AF238" i="2"/>
  <c r="AE238" i="2"/>
  <c r="AD238" i="2"/>
  <c r="AC238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BR238" i="2" s="1"/>
  <c r="D238" i="2"/>
  <c r="BS238" i="2" s="1"/>
  <c r="BX237" i="2"/>
  <c r="BS237" i="2"/>
  <c r="BR237" i="2"/>
  <c r="BX236" i="2"/>
  <c r="BS236" i="2"/>
  <c r="BR236" i="2"/>
  <c r="BE236" i="2"/>
  <c r="BD236" i="2"/>
  <c r="BC236" i="2"/>
  <c r="AZ236" i="2"/>
  <c r="AU236" i="2"/>
  <c r="AT236" i="2"/>
  <c r="AY236" i="2" s="1"/>
  <c r="AS236" i="2"/>
  <c r="AX236" i="2" s="1"/>
  <c r="AQ236" i="2"/>
  <c r="AP236" i="2"/>
  <c r="AO236" i="2"/>
  <c r="AN236" i="2"/>
  <c r="AR236" i="2" s="1"/>
  <c r="AL236" i="2"/>
  <c r="AK236" i="2"/>
  <c r="BN236" i="2" s="1"/>
  <c r="AB236" i="2"/>
  <c r="AV236" i="2" s="1"/>
  <c r="BA236" i="2" s="1"/>
  <c r="Y236" i="2"/>
  <c r="AM236" i="2" s="1"/>
  <c r="BX235" i="2"/>
  <c r="BU235" i="2"/>
  <c r="BS235" i="2"/>
  <c r="BR235" i="2"/>
  <c r="BE235" i="2"/>
  <c r="BD235" i="2"/>
  <c r="BC235" i="2"/>
  <c r="AZ235" i="2"/>
  <c r="AZ238" i="2" s="1"/>
  <c r="AU235" i="2"/>
  <c r="AU238" i="2" s="1"/>
  <c r="AT235" i="2"/>
  <c r="AT238" i="2" s="1"/>
  <c r="AS235" i="2"/>
  <c r="AX235" i="2" s="1"/>
  <c r="AQ235" i="2"/>
  <c r="AQ238" i="2" s="1"/>
  <c r="AP235" i="2"/>
  <c r="AP238" i="2" s="1"/>
  <c r="AO235" i="2"/>
  <c r="AO238" i="2" s="1"/>
  <c r="AN235" i="2"/>
  <c r="AN238" i="2" s="1"/>
  <c r="AL235" i="2"/>
  <c r="AL238" i="2" s="1"/>
  <c r="AK235" i="2"/>
  <c r="BN235" i="2" s="1"/>
  <c r="AB235" i="2"/>
  <c r="AB238" i="2" s="1"/>
  <c r="Y235" i="2"/>
  <c r="AM235" i="2" s="1"/>
  <c r="AM238" i="2" s="1"/>
  <c r="BX234" i="2"/>
  <c r="BS234" i="2"/>
  <c r="BR234" i="2"/>
  <c r="AT233" i="2"/>
  <c r="AP233" i="2"/>
  <c r="AO233" i="2"/>
  <c r="AL233" i="2"/>
  <c r="AK233" i="2"/>
  <c r="BN233" i="2" s="1"/>
  <c r="AJ233" i="2"/>
  <c r="AI233" i="2"/>
  <c r="AH233" i="2"/>
  <c r="AH240" i="2" s="1"/>
  <c r="AG233" i="2"/>
  <c r="AF233" i="2"/>
  <c r="AE233" i="2"/>
  <c r="AE240" i="2" s="1"/>
  <c r="AD233" i="2"/>
  <c r="AD240" i="2" s="1"/>
  <c r="AC233" i="2"/>
  <c r="AA233" i="2"/>
  <c r="Z233" i="2"/>
  <c r="Z240" i="2" s="1"/>
  <c r="X233" i="2"/>
  <c r="W233" i="2"/>
  <c r="W240" i="2" s="1"/>
  <c r="V233" i="2"/>
  <c r="V240" i="2" s="1"/>
  <c r="U233" i="2"/>
  <c r="T233" i="2"/>
  <c r="S233" i="2"/>
  <c r="S240" i="2" s="1"/>
  <c r="R233" i="2"/>
  <c r="R240" i="2" s="1"/>
  <c r="Q233" i="2"/>
  <c r="P233" i="2"/>
  <c r="O233" i="2"/>
  <c r="O240" i="2" s="1"/>
  <c r="N233" i="2"/>
  <c r="N240" i="2" s="1"/>
  <c r="M233" i="2"/>
  <c r="L233" i="2"/>
  <c r="K233" i="2"/>
  <c r="K240" i="2" s="1"/>
  <c r="J233" i="2"/>
  <c r="J240" i="2" s="1"/>
  <c r="I233" i="2"/>
  <c r="H233" i="2"/>
  <c r="G233" i="2"/>
  <c r="G240" i="2" s="1"/>
  <c r="F233" i="2"/>
  <c r="F240" i="2" s="1"/>
  <c r="E233" i="2"/>
  <c r="BS233" i="2" s="1"/>
  <c r="D233" i="2"/>
  <c r="BX233" i="2" s="1"/>
  <c r="BX232" i="2"/>
  <c r="BS232" i="2"/>
  <c r="BR232" i="2"/>
  <c r="BX231" i="2"/>
  <c r="BU231" i="2"/>
  <c r="BS231" i="2"/>
  <c r="BR231" i="2"/>
  <c r="BK231" i="2"/>
  <c r="BO231" i="2" s="1"/>
  <c r="BG231" i="2"/>
  <c r="BE231" i="2"/>
  <c r="BD231" i="2"/>
  <c r="BC231" i="2"/>
  <c r="AY231" i="2"/>
  <c r="AY233" i="2" s="1"/>
  <c r="AU231" i="2"/>
  <c r="AU233" i="2" s="1"/>
  <c r="AT231" i="2"/>
  <c r="AQ231" i="2"/>
  <c r="AQ233" i="2" s="1"/>
  <c r="AP231" i="2"/>
  <c r="AO231" i="2"/>
  <c r="AN231" i="2"/>
  <c r="AR231" i="2" s="1"/>
  <c r="AL231" i="2"/>
  <c r="AK231" i="2"/>
  <c r="BN231" i="2" s="1"/>
  <c r="AB231" i="2"/>
  <c r="AV231" i="2" s="1"/>
  <c r="Y231" i="2"/>
  <c r="BX230" i="2"/>
  <c r="BS230" i="2"/>
  <c r="BR230" i="2"/>
  <c r="AN229" i="2"/>
  <c r="AJ229" i="2"/>
  <c r="AH229" i="2"/>
  <c r="AF229" i="2"/>
  <c r="AE229" i="2"/>
  <c r="AD229" i="2"/>
  <c r="AC229" i="2"/>
  <c r="Z229" i="2"/>
  <c r="X229" i="2"/>
  <c r="W229" i="2"/>
  <c r="V229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D229" i="2"/>
  <c r="BS229" i="2" s="1"/>
  <c r="BX228" i="2"/>
  <c r="BS228" i="2"/>
  <c r="BR228" i="2"/>
  <c r="BX227" i="2"/>
  <c r="BS227" i="2"/>
  <c r="BR227" i="2"/>
  <c r="BP227" i="2"/>
  <c r="BQ227" i="2" s="1"/>
  <c r="BE227" i="2"/>
  <c r="BD227" i="2"/>
  <c r="BC227" i="2"/>
  <c r="BA227" i="2"/>
  <c r="AZ227" i="2"/>
  <c r="AV227" i="2"/>
  <c r="AU227" i="2"/>
  <c r="AT227" i="2"/>
  <c r="AS227" i="2"/>
  <c r="AQ227" i="2"/>
  <c r="AP227" i="2"/>
  <c r="AO227" i="2"/>
  <c r="AN227" i="2"/>
  <c r="AR227" i="2" s="1"/>
  <c r="AL227" i="2"/>
  <c r="AK227" i="2"/>
  <c r="AB227" i="2"/>
  <c r="Y227" i="2"/>
  <c r="AM227" i="2" s="1"/>
  <c r="BX226" i="2"/>
  <c r="BR226" i="2"/>
  <c r="BO226" i="2"/>
  <c r="BN226" i="2"/>
  <c r="BK226" i="2"/>
  <c r="BG226" i="2"/>
  <c r="BF226" i="2"/>
  <c r="BE226" i="2"/>
  <c r="BD226" i="2"/>
  <c r="BC226" i="2"/>
  <c r="AU226" i="2"/>
  <c r="AT226" i="2"/>
  <c r="AY226" i="2" s="1"/>
  <c r="AO226" i="2"/>
  <c r="AN226" i="2"/>
  <c r="AL226" i="2"/>
  <c r="AK226" i="2"/>
  <c r="AG226" i="2"/>
  <c r="AG229" i="2" s="1"/>
  <c r="AB226" i="2"/>
  <c r="X226" i="2"/>
  <c r="U226" i="2"/>
  <c r="Y226" i="2" s="1"/>
  <c r="BX225" i="2"/>
  <c r="BS225" i="2"/>
  <c r="BR225" i="2"/>
  <c r="BP225" i="2"/>
  <c r="BQ225" i="2" s="1"/>
  <c r="BE225" i="2"/>
  <c r="BD225" i="2"/>
  <c r="BC225" i="2"/>
  <c r="BA225" i="2"/>
  <c r="AZ225" i="2"/>
  <c r="AV225" i="2"/>
  <c r="AU225" i="2"/>
  <c r="AT225" i="2"/>
  <c r="AS225" i="2"/>
  <c r="AQ225" i="2"/>
  <c r="AP225" i="2"/>
  <c r="AO225" i="2"/>
  <c r="AN225" i="2"/>
  <c r="AR225" i="2" s="1"/>
  <c r="AL225" i="2"/>
  <c r="AK225" i="2"/>
  <c r="AB225" i="2"/>
  <c r="Y225" i="2"/>
  <c r="AM225" i="2" s="1"/>
  <c r="BX224" i="2"/>
  <c r="BV224" i="2"/>
  <c r="BS224" i="2"/>
  <c r="BR224" i="2"/>
  <c r="BN224" i="2"/>
  <c r="BF224" i="2"/>
  <c r="BE224" i="2"/>
  <c r="BD224" i="2"/>
  <c r="BC224" i="2"/>
  <c r="AT224" i="2"/>
  <c r="AP224" i="2"/>
  <c r="AO224" i="2"/>
  <c r="AO229" i="2" s="1"/>
  <c r="AN224" i="2"/>
  <c r="AL224" i="2"/>
  <c r="AL229" i="2" s="1"/>
  <c r="AK224" i="2"/>
  <c r="AB224" i="2"/>
  <c r="AV224" i="2" s="1"/>
  <c r="AA224" i="2"/>
  <c r="U224" i="2"/>
  <c r="U229" i="2" s="1"/>
  <c r="BY17" i="1"/>
  <c r="BV17" i="1"/>
  <c r="BT17" i="1"/>
  <c r="BS17" i="1"/>
  <c r="BF17" i="1"/>
  <c r="BE17" i="1"/>
  <c r="BD17" i="1"/>
  <c r="BA17" i="1"/>
  <c r="AW17" i="1"/>
  <c r="BB17" i="1" s="1"/>
  <c r="AV17" i="1"/>
  <c r="AU17" i="1"/>
  <c r="AZ17" i="1" s="1"/>
  <c r="AQ17" i="1"/>
  <c r="AP17" i="1"/>
  <c r="AM17" i="1"/>
  <c r="AL17" i="1"/>
  <c r="BL17" i="1" s="1"/>
  <c r="BP17" i="1" s="1"/>
  <c r="AK17" i="1"/>
  <c r="AR17" i="1" s="1"/>
  <c r="AI17" i="1"/>
  <c r="AC17" i="1"/>
  <c r="Z17" i="1"/>
  <c r="AT17" i="1" s="1"/>
  <c r="BI225" i="2" l="1"/>
  <c r="BH225" i="2"/>
  <c r="BM225" i="2"/>
  <c r="BL225" i="2"/>
  <c r="BH227" i="2"/>
  <c r="BI227" i="2"/>
  <c r="BM227" i="2"/>
  <c r="BL227" i="2"/>
  <c r="BP226" i="2"/>
  <c r="BQ226" i="2" s="1"/>
  <c r="AS226" i="2"/>
  <c r="BR229" i="2"/>
  <c r="BC229" i="2"/>
  <c r="AX225" i="2"/>
  <c r="AP226" i="2"/>
  <c r="AX227" i="2"/>
  <c r="AW227" i="2"/>
  <c r="BM231" i="2"/>
  <c r="BL231" i="2"/>
  <c r="AR233" i="2"/>
  <c r="Y224" i="2"/>
  <c r="BK224" i="2"/>
  <c r="BO224" i="2" s="1"/>
  <c r="BG224" i="2"/>
  <c r="AP229" i="2"/>
  <c r="AP240" i="2" s="1"/>
  <c r="BN225" i="2"/>
  <c r="BF225" i="2"/>
  <c r="BK225" i="2"/>
  <c r="BO225" i="2" s="1"/>
  <c r="BG225" i="2"/>
  <c r="AY225" i="2"/>
  <c r="AV226" i="2"/>
  <c r="AI226" i="2"/>
  <c r="AQ226" i="2" s="1"/>
  <c r="AM226" i="2"/>
  <c r="BN227" i="2"/>
  <c r="BF227" i="2"/>
  <c r="BK227" i="2"/>
  <c r="BO227" i="2" s="1"/>
  <c r="BG227" i="2"/>
  <c r="AY227" i="2"/>
  <c r="AB229" i="2"/>
  <c r="AK229" i="2"/>
  <c r="BN229" i="2" s="1"/>
  <c r="AA240" i="2"/>
  <c r="AL240" i="2"/>
  <c r="BM236" i="2"/>
  <c r="BI236" i="2"/>
  <c r="BL236" i="2"/>
  <c r="BH236" i="2"/>
  <c r="BB236" i="2"/>
  <c r="BJ236" i="2" s="1"/>
  <c r="BK238" i="2"/>
  <c r="BO238" i="2" s="1"/>
  <c r="AF240" i="2"/>
  <c r="AJ240" i="2"/>
  <c r="BD229" i="2"/>
  <c r="AN240" i="2"/>
  <c r="AX238" i="2"/>
  <c r="H240" i="2"/>
  <c r="L240" i="2"/>
  <c r="P240" i="2"/>
  <c r="T240" i="2"/>
  <c r="X240" i="2"/>
  <c r="AC240" i="2"/>
  <c r="AG240" i="2"/>
  <c r="BE229" i="2"/>
  <c r="BX229" i="2"/>
  <c r="AS231" i="2"/>
  <c r="BP231" i="2"/>
  <c r="BQ231" i="2" s="1"/>
  <c r="Y233" i="2"/>
  <c r="BP233" i="2" s="1"/>
  <c r="BQ233" i="2" s="1"/>
  <c r="AM231" i="2"/>
  <c r="AM233" i="2" s="1"/>
  <c r="AB240" i="2"/>
  <c r="AO240" i="2"/>
  <c r="AT240" i="2"/>
  <c r="I240" i="2"/>
  <c r="M240" i="2"/>
  <c r="Q240" i="2"/>
  <c r="U240" i="2"/>
  <c r="AU224" i="2"/>
  <c r="AA229" i="2"/>
  <c r="AR226" i="2"/>
  <c r="AZ226" i="2"/>
  <c r="AI224" i="2"/>
  <c r="AT229" i="2"/>
  <c r="AY224" i="2"/>
  <c r="AW225" i="2"/>
  <c r="BA231" i="2"/>
  <c r="BA233" i="2" s="1"/>
  <c r="AV233" i="2"/>
  <c r="BF238" i="2"/>
  <c r="BF231" i="2"/>
  <c r="AB233" i="2"/>
  <c r="AN233" i="2"/>
  <c r="BD233" i="2"/>
  <c r="AY235" i="2"/>
  <c r="AY238" i="2" s="1"/>
  <c r="BG235" i="2"/>
  <c r="BK235" i="2"/>
  <c r="BO235" i="2" s="1"/>
  <c r="BG236" i="2"/>
  <c r="BK236" i="2"/>
  <c r="BO236" i="2" s="1"/>
  <c r="BC238" i="2"/>
  <c r="BX238" i="2"/>
  <c r="D240" i="2"/>
  <c r="BD240" i="2" s="1"/>
  <c r="BE233" i="2"/>
  <c r="AR235" i="2"/>
  <c r="AV235" i="2"/>
  <c r="BP235" i="2"/>
  <c r="BQ235" i="2" s="1"/>
  <c r="BP236" i="2"/>
  <c r="BQ236" i="2" s="1"/>
  <c r="BD238" i="2"/>
  <c r="BP238" i="2"/>
  <c r="E240" i="2"/>
  <c r="AZ231" i="2"/>
  <c r="AZ233" i="2" s="1"/>
  <c r="BF233" i="2"/>
  <c r="BR233" i="2"/>
  <c r="AW235" i="2"/>
  <c r="AW236" i="2"/>
  <c r="AK238" i="2"/>
  <c r="AS238" i="2"/>
  <c r="BE238" i="2"/>
  <c r="BC233" i="2"/>
  <c r="BG233" i="2"/>
  <c r="BK233" i="2"/>
  <c r="BO233" i="2" s="1"/>
  <c r="BF235" i="2"/>
  <c r="BF236" i="2"/>
  <c r="AY17" i="1"/>
  <c r="BC17" i="1" s="1"/>
  <c r="AX17" i="1"/>
  <c r="BW17" i="1"/>
  <c r="AE17" i="1"/>
  <c r="AO17" i="1" s="1"/>
  <c r="AS17" i="1" s="1"/>
  <c r="BG17" i="1"/>
  <c r="BO17" i="1"/>
  <c r="AN17" i="1"/>
  <c r="BH17" i="1"/>
  <c r="BQ17" i="1"/>
  <c r="BR17" i="1" s="1"/>
  <c r="AW238" i="2" l="1"/>
  <c r="BC240" i="2"/>
  <c r="BR240" i="2"/>
  <c r="BA235" i="2"/>
  <c r="BA238" i="2" s="1"/>
  <c r="AV238" i="2"/>
  <c r="BL226" i="2"/>
  <c r="BH226" i="2"/>
  <c r="BM226" i="2"/>
  <c r="BI226" i="2"/>
  <c r="BN238" i="2"/>
  <c r="AK240" i="2"/>
  <c r="BM235" i="2"/>
  <c r="BI235" i="2"/>
  <c r="AR238" i="2"/>
  <c r="BL235" i="2"/>
  <c r="BH235" i="2"/>
  <c r="BG238" i="2"/>
  <c r="BG229" i="2"/>
  <c r="BA226" i="2"/>
  <c r="AV229" i="2"/>
  <c r="BM233" i="2"/>
  <c r="BI233" i="2"/>
  <c r="BL233" i="2"/>
  <c r="BH233" i="2"/>
  <c r="AW226" i="2"/>
  <c r="AX226" i="2"/>
  <c r="AY240" i="2"/>
  <c r="AQ224" i="2"/>
  <c r="AI229" i="2"/>
  <c r="AI240" i="2" s="1"/>
  <c r="AU229" i="2"/>
  <c r="AU240" i="2" s="1"/>
  <c r="AZ224" i="2"/>
  <c r="AZ229" i="2" s="1"/>
  <c r="AZ240" i="2" s="1"/>
  <c r="AW231" i="2"/>
  <c r="AW233" i="2" s="1"/>
  <c r="AS233" i="2"/>
  <c r="AX231" i="2"/>
  <c r="AM224" i="2"/>
  <c r="AM229" i="2" s="1"/>
  <c r="AM240" i="2" s="1"/>
  <c r="BP224" i="2"/>
  <c r="BQ224" i="2" s="1"/>
  <c r="AS224" i="2"/>
  <c r="Y229" i="2"/>
  <c r="BH231" i="2"/>
  <c r="BF229" i="2"/>
  <c r="BB225" i="2"/>
  <c r="BJ225" i="2" s="1"/>
  <c r="BX240" i="2"/>
  <c r="BS240" i="2"/>
  <c r="AY229" i="2"/>
  <c r="BE240" i="2"/>
  <c r="BK229" i="2"/>
  <c r="BO229" i="2" s="1"/>
  <c r="BI231" i="2"/>
  <c r="BB227" i="2"/>
  <c r="BJ227" i="2" s="1"/>
  <c r="BK17" i="1"/>
  <c r="BM17" i="1"/>
  <c r="BN17" i="1"/>
  <c r="BJ17" i="1"/>
  <c r="BI17" i="1"/>
  <c r="BP229" i="2" l="1"/>
  <c r="BQ229" i="2" s="1"/>
  <c r="Y240" i="2"/>
  <c r="BP240" i="2" s="1"/>
  <c r="AX233" i="2"/>
  <c r="BB231" i="2"/>
  <c r="BB226" i="2"/>
  <c r="BN240" i="2"/>
  <c r="BK240" i="2"/>
  <c r="BO240" i="2" s="1"/>
  <c r="BG240" i="2"/>
  <c r="BF240" i="2"/>
  <c r="BB235" i="2"/>
  <c r="AS229" i="2"/>
  <c r="AS240" i="2" s="1"/>
  <c r="AW224" i="2"/>
  <c r="AW229" i="2" s="1"/>
  <c r="AW240" i="2" s="1"/>
  <c r="AX224" i="2"/>
  <c r="BM238" i="2"/>
  <c r="BI238" i="2"/>
  <c r="BL238" i="2"/>
  <c r="BH238" i="2"/>
  <c r="AQ229" i="2"/>
  <c r="AQ240" i="2" s="1"/>
  <c r="AR224" i="2"/>
  <c r="BA224" i="2"/>
  <c r="BA229" i="2" s="1"/>
  <c r="BA240" i="2" s="1"/>
  <c r="AV240" i="2"/>
  <c r="BB238" i="2" l="1"/>
  <c r="BJ235" i="2"/>
  <c r="BV235" i="2"/>
  <c r="AX229" i="2"/>
  <c r="BB224" i="2"/>
  <c r="BV226" i="2"/>
  <c r="BJ226" i="2"/>
  <c r="BL224" i="2"/>
  <c r="BH224" i="2"/>
  <c r="BI224" i="2"/>
  <c r="AR229" i="2"/>
  <c r="BM224" i="2"/>
  <c r="BV231" i="2"/>
  <c r="BB233" i="2"/>
  <c r="BJ233" i="2" s="1"/>
  <c r="BJ231" i="2"/>
  <c r="AX240" i="2"/>
  <c r="BM229" i="2" l="1"/>
  <c r="BI229" i="2"/>
  <c r="BL229" i="2"/>
  <c r="BH229" i="2"/>
  <c r="AR240" i="2"/>
  <c r="BB229" i="2"/>
  <c r="BJ229" i="2" s="1"/>
  <c r="BU224" i="2"/>
  <c r="BW224" i="2" s="1"/>
  <c r="BJ224" i="2"/>
  <c r="BJ238" i="2"/>
  <c r="BB240" i="2"/>
  <c r="BJ240" i="2" s="1"/>
  <c r="BM240" i="2" l="1"/>
  <c r="BI240" i="2"/>
  <c r="BL240" i="2"/>
  <c r="BH240" i="2"/>
  <c r="BX220" i="2" l="1"/>
  <c r="BS220" i="2"/>
  <c r="BR220" i="2"/>
  <c r="BP219" i="2"/>
  <c r="AJ219" i="2"/>
  <c r="AI219" i="2"/>
  <c r="AI221" i="2" s="1"/>
  <c r="AH219" i="2"/>
  <c r="AG219" i="2"/>
  <c r="AF219" i="2"/>
  <c r="AE219" i="2"/>
  <c r="AE221" i="2" s="1"/>
  <c r="AD219" i="2"/>
  <c r="AC219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BF219" i="2" s="1"/>
  <c r="M219" i="2"/>
  <c r="L219" i="2"/>
  <c r="K219" i="2"/>
  <c r="J219" i="2"/>
  <c r="I219" i="2"/>
  <c r="H219" i="2"/>
  <c r="G219" i="2"/>
  <c r="F219" i="2"/>
  <c r="F221" i="2" s="1"/>
  <c r="E219" i="2"/>
  <c r="BR219" i="2" s="1"/>
  <c r="D219" i="2"/>
  <c r="BD219" i="2" s="1"/>
  <c r="BX218" i="2"/>
  <c r="BS218" i="2"/>
  <c r="BR218" i="2"/>
  <c r="BX217" i="2"/>
  <c r="BS217" i="2"/>
  <c r="BR217" i="2"/>
  <c r="BP217" i="2"/>
  <c r="BQ217" i="2" s="1"/>
  <c r="BN217" i="2"/>
  <c r="BF217" i="2"/>
  <c r="BE217" i="2"/>
  <c r="BD217" i="2"/>
  <c r="BC217" i="2"/>
  <c r="AZ217" i="2"/>
  <c r="AV217" i="2"/>
  <c r="BA217" i="2" s="1"/>
  <c r="AU217" i="2"/>
  <c r="AT217" i="2"/>
  <c r="AY217" i="2" s="1"/>
  <c r="AS217" i="2"/>
  <c r="AQ217" i="2"/>
  <c r="AP217" i="2"/>
  <c r="AO217" i="2"/>
  <c r="AN217" i="2"/>
  <c r="AX217" i="2" s="1"/>
  <c r="AL217" i="2"/>
  <c r="AK217" i="2"/>
  <c r="BK217" i="2" s="1"/>
  <c r="BO217" i="2" s="1"/>
  <c r="AB217" i="2"/>
  <c r="Y217" i="2"/>
  <c r="AM217" i="2" s="1"/>
  <c r="BX216" i="2"/>
  <c r="BU216" i="2"/>
  <c r="BS216" i="2"/>
  <c r="BR216" i="2"/>
  <c r="BP216" i="2"/>
  <c r="BQ216" i="2" s="1"/>
  <c r="BN216" i="2"/>
  <c r="BF216" i="2"/>
  <c r="BE216" i="2"/>
  <c r="BD216" i="2"/>
  <c r="BC216" i="2"/>
  <c r="AV216" i="2"/>
  <c r="BA216" i="2" s="1"/>
  <c r="BA219" i="2" s="1"/>
  <c r="AU216" i="2"/>
  <c r="AU219" i="2" s="1"/>
  <c r="AT216" i="2"/>
  <c r="AS216" i="2"/>
  <c r="AS219" i="2" s="1"/>
  <c r="AQ216" i="2"/>
  <c r="AQ219" i="2" s="1"/>
  <c r="AP216" i="2"/>
  <c r="AP219" i="2" s="1"/>
  <c r="AO216" i="2"/>
  <c r="AO219" i="2" s="1"/>
  <c r="AO221" i="2" s="1"/>
  <c r="AN216" i="2"/>
  <c r="AX216" i="2" s="1"/>
  <c r="AL216" i="2"/>
  <c r="AL219" i="2" s="1"/>
  <c r="AK216" i="2"/>
  <c r="AK219" i="2" s="1"/>
  <c r="AB216" i="2"/>
  <c r="AB219" i="2" s="1"/>
  <c r="Y216" i="2"/>
  <c r="AM216" i="2" s="1"/>
  <c r="AM219" i="2" s="1"/>
  <c r="BX215" i="2"/>
  <c r="BS215" i="2"/>
  <c r="BR215" i="2"/>
  <c r="BS214" i="2"/>
  <c r="BE214" i="2"/>
  <c r="BC214" i="2"/>
  <c r="AT214" i="2"/>
  <c r="AP214" i="2"/>
  <c r="AO214" i="2"/>
  <c r="AL214" i="2"/>
  <c r="AK214" i="2"/>
  <c r="BN214" i="2" s="1"/>
  <c r="AJ214" i="2"/>
  <c r="AI214" i="2"/>
  <c r="AH214" i="2"/>
  <c r="AG214" i="2"/>
  <c r="AG221" i="2" s="1"/>
  <c r="AF214" i="2"/>
  <c r="AE214" i="2"/>
  <c r="AD214" i="2"/>
  <c r="AC214" i="2"/>
  <c r="AC221" i="2" s="1"/>
  <c r="AA214" i="2"/>
  <c r="Z214" i="2"/>
  <c r="X214" i="2"/>
  <c r="W214" i="2"/>
  <c r="BK214" i="2" s="1"/>
  <c r="BO214" i="2" s="1"/>
  <c r="V214" i="2"/>
  <c r="U214" i="2"/>
  <c r="T214" i="2"/>
  <c r="S214" i="2"/>
  <c r="R214" i="2"/>
  <c r="Q214" i="2"/>
  <c r="Q221" i="2" s="1"/>
  <c r="P214" i="2"/>
  <c r="O214" i="2"/>
  <c r="BG214" i="2" s="1"/>
  <c r="N214" i="2"/>
  <c r="M214" i="2"/>
  <c r="M221" i="2" s="1"/>
  <c r="L214" i="2"/>
  <c r="K214" i="2"/>
  <c r="J214" i="2"/>
  <c r="I214" i="2"/>
  <c r="I221" i="2" s="1"/>
  <c r="H214" i="2"/>
  <c r="G214" i="2"/>
  <c r="F214" i="2"/>
  <c r="BD214" i="2" s="1"/>
  <c r="E214" i="2"/>
  <c r="BR214" i="2" s="1"/>
  <c r="D214" i="2"/>
  <c r="BX214" i="2" s="1"/>
  <c r="BX213" i="2"/>
  <c r="BS213" i="2"/>
  <c r="BR213" i="2"/>
  <c r="BX212" i="2"/>
  <c r="BU212" i="2"/>
  <c r="BS212" i="2"/>
  <c r="BR212" i="2"/>
  <c r="BQ212" i="2"/>
  <c r="BK212" i="2"/>
  <c r="BO212" i="2" s="1"/>
  <c r="BE212" i="2"/>
  <c r="BD212" i="2"/>
  <c r="BC212" i="2"/>
  <c r="AY212" i="2"/>
  <c r="AY214" i="2" s="1"/>
  <c r="AU212" i="2"/>
  <c r="AZ212" i="2" s="1"/>
  <c r="AZ214" i="2" s="1"/>
  <c r="AT212" i="2"/>
  <c r="AQ212" i="2"/>
  <c r="AQ214" i="2" s="1"/>
  <c r="AP212" i="2"/>
  <c r="AO212" i="2"/>
  <c r="AN212" i="2"/>
  <c r="AM212" i="2"/>
  <c r="AM214" i="2" s="1"/>
  <c r="AL212" i="2"/>
  <c r="AK212" i="2"/>
  <c r="AB212" i="2"/>
  <c r="AV212" i="2" s="1"/>
  <c r="AV214" i="2" s="1"/>
  <c r="Y212" i="2"/>
  <c r="BP212" i="2" s="1"/>
  <c r="BX211" i="2"/>
  <c r="BS211" i="2"/>
  <c r="BR211" i="2"/>
  <c r="BR210" i="2"/>
  <c r="AL210" i="2"/>
  <c r="AJ210" i="2"/>
  <c r="AI210" i="2"/>
  <c r="AH210" i="2"/>
  <c r="AF210" i="2"/>
  <c r="AE210" i="2"/>
  <c r="AD210" i="2"/>
  <c r="Z210" i="2"/>
  <c r="X210" i="2"/>
  <c r="W210" i="2"/>
  <c r="V210" i="2"/>
  <c r="T210" i="2"/>
  <c r="S210" i="2"/>
  <c r="R210" i="2"/>
  <c r="Q210" i="2"/>
  <c r="P210" i="2"/>
  <c r="O210" i="2"/>
  <c r="N210" i="2"/>
  <c r="M210" i="2"/>
  <c r="L210" i="2"/>
  <c r="K210" i="2"/>
  <c r="J210" i="2"/>
  <c r="H210" i="2"/>
  <c r="G210" i="2"/>
  <c r="F210" i="2"/>
  <c r="E210" i="2"/>
  <c r="D210" i="2"/>
  <c r="BS210" i="2" s="1"/>
  <c r="BX209" i="2"/>
  <c r="BS209" i="2"/>
  <c r="BR209" i="2"/>
  <c r="BX208" i="2"/>
  <c r="BS208" i="2"/>
  <c r="BR208" i="2"/>
  <c r="BE208" i="2"/>
  <c r="BD208" i="2"/>
  <c r="BC208" i="2"/>
  <c r="AV208" i="2"/>
  <c r="BA208" i="2" s="1"/>
  <c r="AU208" i="2"/>
  <c r="AT208" i="2"/>
  <c r="AY208" i="2" s="1"/>
  <c r="AS208" i="2"/>
  <c r="AQ208" i="2"/>
  <c r="AP208" i="2"/>
  <c r="AZ208" i="2" s="1"/>
  <c r="AO208" i="2"/>
  <c r="AN208" i="2"/>
  <c r="AX208" i="2" s="1"/>
  <c r="AL208" i="2"/>
  <c r="AK208" i="2"/>
  <c r="BN208" i="2" s="1"/>
  <c r="AB208" i="2"/>
  <c r="Y208" i="2"/>
  <c r="AM208" i="2" s="1"/>
  <c r="BX207" i="2"/>
  <c r="BR207" i="2"/>
  <c r="BO207" i="2"/>
  <c r="BN207" i="2"/>
  <c r="BK207" i="2"/>
  <c r="BG207" i="2"/>
  <c r="BF207" i="2"/>
  <c r="BE207" i="2"/>
  <c r="BD207" i="2"/>
  <c r="BC207" i="2"/>
  <c r="AU207" i="2"/>
  <c r="AZ207" i="2" s="1"/>
  <c r="AT207" i="2"/>
  <c r="AT210" i="2" s="1"/>
  <c r="AQ207" i="2"/>
  <c r="AP207" i="2"/>
  <c r="AO207" i="2"/>
  <c r="AL207" i="2"/>
  <c r="AK207" i="2"/>
  <c r="AG207" i="2"/>
  <c r="AG210" i="2" s="1"/>
  <c r="AC207" i="2"/>
  <c r="AC210" i="2" s="1"/>
  <c r="AB207" i="2"/>
  <c r="AV207" i="2" s="1"/>
  <c r="BA207" i="2" s="1"/>
  <c r="U207" i="2"/>
  <c r="BX206" i="2"/>
  <c r="BS206" i="2"/>
  <c r="BR206" i="2"/>
  <c r="BG206" i="2"/>
  <c r="BE206" i="2"/>
  <c r="BD206" i="2"/>
  <c r="BC206" i="2"/>
  <c r="AU206" i="2"/>
  <c r="AZ206" i="2" s="1"/>
  <c r="AT206" i="2"/>
  <c r="AS206" i="2"/>
  <c r="AQ206" i="2"/>
  <c r="AP206" i="2"/>
  <c r="AO206" i="2"/>
  <c r="AY206" i="2" s="1"/>
  <c r="AN206" i="2"/>
  <c r="AR206" i="2" s="1"/>
  <c r="AL206" i="2"/>
  <c r="AK206" i="2"/>
  <c r="BK206" i="2" s="1"/>
  <c r="BO206" i="2" s="1"/>
  <c r="AB206" i="2"/>
  <c r="AV206" i="2" s="1"/>
  <c r="Y206" i="2"/>
  <c r="BP206" i="2" s="1"/>
  <c r="BQ206" i="2" s="1"/>
  <c r="BX205" i="2"/>
  <c r="BV205" i="2"/>
  <c r="BS205" i="2"/>
  <c r="BR205" i="2"/>
  <c r="BF205" i="2"/>
  <c r="BE205" i="2"/>
  <c r="BD205" i="2"/>
  <c r="BC205" i="2"/>
  <c r="AT205" i="2"/>
  <c r="AS205" i="2"/>
  <c r="AX205" i="2" s="1"/>
  <c r="AQ205" i="2"/>
  <c r="AP205" i="2"/>
  <c r="AP210" i="2" s="1"/>
  <c r="AO205" i="2"/>
  <c r="AO210" i="2" s="1"/>
  <c r="AN205" i="2"/>
  <c r="AL205" i="2"/>
  <c r="AK205" i="2"/>
  <c r="AB205" i="2"/>
  <c r="AB210" i="2" s="1"/>
  <c r="AA205" i="2"/>
  <c r="AA210" i="2" s="1"/>
  <c r="Y205" i="2"/>
  <c r="I205" i="2"/>
  <c r="I210" i="2" s="1"/>
  <c r="BY16" i="1"/>
  <c r="BV16" i="1"/>
  <c r="BT16" i="1"/>
  <c r="BS16" i="1"/>
  <c r="BF16" i="1"/>
  <c r="BE16" i="1"/>
  <c r="BD16" i="1"/>
  <c r="AW16" i="1"/>
  <c r="BB16" i="1" s="1"/>
  <c r="AV16" i="1"/>
  <c r="BA16" i="1" s="1"/>
  <c r="AU16" i="1"/>
  <c r="AZ16" i="1" s="1"/>
  <c r="AQ16" i="1"/>
  <c r="AP16" i="1"/>
  <c r="AM16" i="1"/>
  <c r="AL16" i="1"/>
  <c r="BO16" i="1" s="1"/>
  <c r="AK16" i="1"/>
  <c r="AR16" i="1" s="1"/>
  <c r="AI16" i="1"/>
  <c r="AC16" i="1"/>
  <c r="Z16" i="1"/>
  <c r="BQ16" i="1" s="1"/>
  <c r="BR16" i="1" s="1"/>
  <c r="AW206" i="2" l="1"/>
  <c r="BA206" i="2"/>
  <c r="BB208" i="2"/>
  <c r="BJ208" i="2" s="1"/>
  <c r="BH206" i="2"/>
  <c r="BM206" i="2"/>
  <c r="BL206" i="2"/>
  <c r="AX219" i="2"/>
  <c r="BF208" i="2"/>
  <c r="BX210" i="2"/>
  <c r="AR208" i="2"/>
  <c r="BP208" i="2"/>
  <c r="BQ208" i="2" s="1"/>
  <c r="BE210" i="2"/>
  <c r="AM205" i="2"/>
  <c r="AQ210" i="2"/>
  <c r="AQ221" i="2" s="1"/>
  <c r="AV205" i="2"/>
  <c r="BP205" i="2"/>
  <c r="BQ205" i="2" s="1"/>
  <c r="AM206" i="2"/>
  <c r="BI206" i="2" s="1"/>
  <c r="AN207" i="2"/>
  <c r="AR207" i="2" s="1"/>
  <c r="AW208" i="2"/>
  <c r="BN212" i="2"/>
  <c r="BF212" i="2"/>
  <c r="BA212" i="2"/>
  <c r="BA214" i="2" s="1"/>
  <c r="BG212" i="2"/>
  <c r="BF214" i="2"/>
  <c r="BN219" i="2"/>
  <c r="AP221" i="2"/>
  <c r="AT219" i="2"/>
  <c r="AT221" i="2" s="1"/>
  <c r="AY216" i="2"/>
  <c r="AY219" i="2" s="1"/>
  <c r="AZ216" i="2"/>
  <c r="AZ219" i="2" s="1"/>
  <c r="AW217" i="2"/>
  <c r="AN219" i="2"/>
  <c r="U210" i="2"/>
  <c r="U221" i="2" s="1"/>
  <c r="Y207" i="2"/>
  <c r="Y210" i="2" s="1"/>
  <c r="BP210" i="2" s="1"/>
  <c r="BQ210" i="2" s="1"/>
  <c r="AY207" i="2"/>
  <c r="AL221" i="2"/>
  <c r="J221" i="2"/>
  <c r="R221" i="2"/>
  <c r="V221" i="2"/>
  <c r="Z221" i="2"/>
  <c r="AD221" i="2"/>
  <c r="AH221" i="2"/>
  <c r="AR205" i="2"/>
  <c r="BD210" i="2"/>
  <c r="AU214" i="2"/>
  <c r="AR216" i="2"/>
  <c r="G221" i="2"/>
  <c r="K221" i="2"/>
  <c r="O221" i="2"/>
  <c r="S221" i="2"/>
  <c r="W221" i="2"/>
  <c r="AA221" i="2"/>
  <c r="AV219" i="2"/>
  <c r="BK208" i="2"/>
  <c r="BO208" i="2" s="1"/>
  <c r="BG208" i="2"/>
  <c r="BN206" i="2"/>
  <c r="BF206" i="2"/>
  <c r="AX206" i="2"/>
  <c r="BB206" i="2" s="1"/>
  <c r="BJ206" i="2" s="1"/>
  <c r="AK210" i="2"/>
  <c r="BN210" i="2" s="1"/>
  <c r="BK205" i="2"/>
  <c r="BO205" i="2" s="1"/>
  <c r="BG205" i="2"/>
  <c r="AY205" i="2"/>
  <c r="AY210" i="2" s="1"/>
  <c r="BN205" i="2"/>
  <c r="BC210" i="2"/>
  <c r="AR212" i="2"/>
  <c r="AS212" i="2"/>
  <c r="Y214" i="2"/>
  <c r="BB217" i="2"/>
  <c r="BJ217" i="2" s="1"/>
  <c r="AR217" i="2"/>
  <c r="BS219" i="2"/>
  <c r="D221" i="2"/>
  <c r="BX219" i="2"/>
  <c r="H221" i="2"/>
  <c r="L221" i="2"/>
  <c r="P221" i="2"/>
  <c r="T221" i="2"/>
  <c r="X221" i="2"/>
  <c r="AF221" i="2"/>
  <c r="AJ221" i="2"/>
  <c r="E221" i="2"/>
  <c r="AU205" i="2"/>
  <c r="AB214" i="2"/>
  <c r="AB221" i="2" s="1"/>
  <c r="AN214" i="2"/>
  <c r="BG216" i="2"/>
  <c r="BK216" i="2"/>
  <c r="BO216" i="2" s="1"/>
  <c r="BG217" i="2"/>
  <c r="BC219" i="2"/>
  <c r="BG219" i="2"/>
  <c r="BK219" i="2"/>
  <c r="BO219" i="2" s="1"/>
  <c r="AW216" i="2"/>
  <c r="AW219" i="2" s="1"/>
  <c r="BE219" i="2"/>
  <c r="N221" i="2"/>
  <c r="AT16" i="1"/>
  <c r="AE16" i="1"/>
  <c r="AO16" i="1" s="1"/>
  <c r="AS16" i="1" s="1"/>
  <c r="BG16" i="1"/>
  <c r="AN16" i="1"/>
  <c r="BH16" i="1"/>
  <c r="BL16" i="1"/>
  <c r="BP16" i="1" s="1"/>
  <c r="AU210" i="2" l="1"/>
  <c r="AU221" i="2" s="1"/>
  <c r="AZ205" i="2"/>
  <c r="AZ210" i="2" s="1"/>
  <c r="AW205" i="2"/>
  <c r="AK221" i="2"/>
  <c r="BN221" i="2" s="1"/>
  <c r="BM217" i="2"/>
  <c r="BI217" i="2"/>
  <c r="BL217" i="2"/>
  <c r="BH217" i="2"/>
  <c r="BL212" i="2"/>
  <c r="BH212" i="2"/>
  <c r="AR214" i="2"/>
  <c r="BM212" i="2"/>
  <c r="BI212" i="2"/>
  <c r="BC221" i="2"/>
  <c r="BR221" i="2"/>
  <c r="AV221" i="2"/>
  <c r="AY221" i="2"/>
  <c r="BB216" i="2"/>
  <c r="BX221" i="2"/>
  <c r="BS221" i="2"/>
  <c r="BP214" i="2"/>
  <c r="BQ214" i="2" s="1"/>
  <c r="Y221" i="2"/>
  <c r="BP221" i="2" s="1"/>
  <c r="BE221" i="2"/>
  <c r="BG210" i="2"/>
  <c r="BM208" i="2"/>
  <c r="BI208" i="2"/>
  <c r="BH208" i="2"/>
  <c r="BL208" i="2"/>
  <c r="AX212" i="2"/>
  <c r="AW212" i="2"/>
  <c r="AW214" i="2" s="1"/>
  <c r="AS214" i="2"/>
  <c r="BD221" i="2"/>
  <c r="AV210" i="2"/>
  <c r="BA205" i="2"/>
  <c r="BA210" i="2" s="1"/>
  <c r="BA221" i="2" s="1"/>
  <c r="BK210" i="2"/>
  <c r="BO210" i="2" s="1"/>
  <c r="BF210" i="2"/>
  <c r="BM216" i="2"/>
  <c r="BI216" i="2"/>
  <c r="BH216" i="2"/>
  <c r="AR219" i="2"/>
  <c r="BL216" i="2"/>
  <c r="BM205" i="2"/>
  <c r="BH205" i="2"/>
  <c r="BL205" i="2"/>
  <c r="AR210" i="2"/>
  <c r="BI205" i="2"/>
  <c r="AS207" i="2"/>
  <c r="AM207" i="2"/>
  <c r="BI207" i="2" s="1"/>
  <c r="BP207" i="2"/>
  <c r="BQ207" i="2" s="1"/>
  <c r="AZ221" i="2"/>
  <c r="BM207" i="2"/>
  <c r="BL207" i="2"/>
  <c r="AN210" i="2"/>
  <c r="AN221" i="2" s="1"/>
  <c r="AY16" i="1"/>
  <c r="BC16" i="1" s="1"/>
  <c r="AX16" i="1"/>
  <c r="BN16" i="1"/>
  <c r="BM16" i="1"/>
  <c r="BI16" i="1"/>
  <c r="BJ16" i="1"/>
  <c r="AW207" i="2" l="1"/>
  <c r="AX207" i="2"/>
  <c r="AS210" i="2"/>
  <c r="AS221" i="2" s="1"/>
  <c r="AM210" i="2"/>
  <c r="AM221" i="2" s="1"/>
  <c r="BF221" i="2"/>
  <c r="AX214" i="2"/>
  <c r="BB212" i="2"/>
  <c r="BH207" i="2"/>
  <c r="BM210" i="2"/>
  <c r="BI210" i="2"/>
  <c r="BL210" i="2"/>
  <c r="BH210" i="2"/>
  <c r="BK221" i="2"/>
  <c r="BO221" i="2" s="1"/>
  <c r="BG221" i="2"/>
  <c r="BM219" i="2"/>
  <c r="BI219" i="2"/>
  <c r="AR221" i="2"/>
  <c r="BL219" i="2"/>
  <c r="BH219" i="2"/>
  <c r="BB205" i="2"/>
  <c r="BB219" i="2"/>
  <c r="BV216" i="2"/>
  <c r="BJ216" i="2"/>
  <c r="BL214" i="2"/>
  <c r="BH214" i="2"/>
  <c r="BM214" i="2"/>
  <c r="BI214" i="2"/>
  <c r="AW210" i="2"/>
  <c r="AW221" i="2" s="1"/>
  <c r="BK16" i="1"/>
  <c r="BW16" i="1"/>
  <c r="AX221" i="2" l="1"/>
  <c r="BJ219" i="2"/>
  <c r="BL221" i="2"/>
  <c r="BH221" i="2"/>
  <c r="BM221" i="2"/>
  <c r="BI221" i="2"/>
  <c r="BJ205" i="2"/>
  <c r="BB207" i="2"/>
  <c r="AX210" i="2"/>
  <c r="BB214" i="2"/>
  <c r="BJ214" i="2" s="1"/>
  <c r="BJ212" i="2"/>
  <c r="BV212" i="2"/>
  <c r="BJ207" i="2" l="1"/>
  <c r="BV207" i="2"/>
  <c r="BU205" i="2"/>
  <c r="BW205" i="2" s="1"/>
  <c r="BB210" i="2"/>
  <c r="BJ210" i="2" l="1"/>
  <c r="BB221" i="2"/>
  <c r="BJ221" i="2" s="1"/>
  <c r="BX202" i="2" l="1"/>
  <c r="BS202" i="2"/>
  <c r="BR202" i="2"/>
  <c r="BE201" i="2"/>
  <c r="AJ201" i="2"/>
  <c r="AI201" i="2"/>
  <c r="AH201" i="2"/>
  <c r="AG201" i="2"/>
  <c r="AF201" i="2"/>
  <c r="AE201" i="2"/>
  <c r="AD201" i="2"/>
  <c r="AC201" i="2"/>
  <c r="AA201" i="2"/>
  <c r="AA203" i="2" s="1"/>
  <c r="Z201" i="2"/>
  <c r="Y201" i="2"/>
  <c r="X201" i="2"/>
  <c r="W201" i="2"/>
  <c r="W203" i="2" s="1"/>
  <c r="V201" i="2"/>
  <c r="U201" i="2"/>
  <c r="U203" i="2" s="1"/>
  <c r="T201" i="2"/>
  <c r="S201" i="2"/>
  <c r="S203" i="2" s="1"/>
  <c r="R201" i="2"/>
  <c r="Q201" i="2"/>
  <c r="Q203" i="2" s="1"/>
  <c r="P201" i="2"/>
  <c r="O201" i="2"/>
  <c r="O203" i="2" s="1"/>
  <c r="N201" i="2"/>
  <c r="M201" i="2"/>
  <c r="M203" i="2" s="1"/>
  <c r="L201" i="2"/>
  <c r="K201" i="2"/>
  <c r="K203" i="2" s="1"/>
  <c r="J201" i="2"/>
  <c r="I201" i="2"/>
  <c r="H201" i="2"/>
  <c r="G201" i="2"/>
  <c r="G203" i="2" s="1"/>
  <c r="F201" i="2"/>
  <c r="BD201" i="2" s="1"/>
  <c r="E201" i="2"/>
  <c r="BR201" i="2" s="1"/>
  <c r="D201" i="2"/>
  <c r="BS201" i="2" s="1"/>
  <c r="BX200" i="2"/>
  <c r="BS200" i="2"/>
  <c r="BR200" i="2"/>
  <c r="BX199" i="2"/>
  <c r="BS199" i="2"/>
  <c r="BR199" i="2"/>
  <c r="BE199" i="2"/>
  <c r="BD199" i="2"/>
  <c r="BC199" i="2"/>
  <c r="AU199" i="2"/>
  <c r="AZ199" i="2" s="1"/>
  <c r="AT199" i="2"/>
  <c r="AS199" i="2"/>
  <c r="AX199" i="2" s="1"/>
  <c r="AQ199" i="2"/>
  <c r="AP199" i="2"/>
  <c r="AO199" i="2"/>
  <c r="AY199" i="2" s="1"/>
  <c r="AN199" i="2"/>
  <c r="AR199" i="2" s="1"/>
  <c r="AL199" i="2"/>
  <c r="AK199" i="2"/>
  <c r="BN199" i="2" s="1"/>
  <c r="AB199" i="2"/>
  <c r="AV199" i="2" s="1"/>
  <c r="BA199" i="2" s="1"/>
  <c r="Y199" i="2"/>
  <c r="BP199" i="2" s="1"/>
  <c r="BQ199" i="2" s="1"/>
  <c r="BX198" i="2"/>
  <c r="BU198" i="2"/>
  <c r="BS198" i="2"/>
  <c r="BR198" i="2"/>
  <c r="BE198" i="2"/>
  <c r="BD198" i="2"/>
  <c r="BC198" i="2"/>
  <c r="AZ198" i="2"/>
  <c r="AU198" i="2"/>
  <c r="AU201" i="2" s="1"/>
  <c r="AT198" i="2"/>
  <c r="AT201" i="2" s="1"/>
  <c r="AT203" i="2" s="1"/>
  <c r="AS198" i="2"/>
  <c r="AX198" i="2" s="1"/>
  <c r="AQ198" i="2"/>
  <c r="AQ201" i="2" s="1"/>
  <c r="AP198" i="2"/>
  <c r="AP201" i="2" s="1"/>
  <c r="AO198" i="2"/>
  <c r="AO201" i="2" s="1"/>
  <c r="AN198" i="2"/>
  <c r="AN201" i="2" s="1"/>
  <c r="AL198" i="2"/>
  <c r="AL201" i="2" s="1"/>
  <c r="AK198" i="2"/>
  <c r="BN198" i="2" s="1"/>
  <c r="AB198" i="2"/>
  <c r="AB201" i="2" s="1"/>
  <c r="Y198" i="2"/>
  <c r="BP198" i="2" s="1"/>
  <c r="BQ198" i="2" s="1"/>
  <c r="BX197" i="2"/>
  <c r="BS197" i="2"/>
  <c r="BR197" i="2"/>
  <c r="AT196" i="2"/>
  <c r="AL196" i="2"/>
  <c r="AJ196" i="2"/>
  <c r="AH196" i="2"/>
  <c r="AH203" i="2" s="1"/>
  <c r="AF196" i="2"/>
  <c r="AD196" i="2"/>
  <c r="AD203" i="2" s="1"/>
  <c r="AC196" i="2"/>
  <c r="AA196" i="2"/>
  <c r="Z196" i="2"/>
  <c r="Z203" i="2" s="1"/>
  <c r="X196" i="2"/>
  <c r="W196" i="2"/>
  <c r="BK196" i="2" s="1"/>
  <c r="BO196" i="2" s="1"/>
  <c r="V196" i="2"/>
  <c r="V203" i="2" s="1"/>
  <c r="U196" i="2"/>
  <c r="T196" i="2"/>
  <c r="S196" i="2"/>
  <c r="R196" i="2"/>
  <c r="R203" i="2" s="1"/>
  <c r="Q196" i="2"/>
  <c r="P196" i="2"/>
  <c r="O196" i="2"/>
  <c r="BG196" i="2" s="1"/>
  <c r="N196" i="2"/>
  <c r="N203" i="2" s="1"/>
  <c r="M196" i="2"/>
  <c r="L196" i="2"/>
  <c r="K196" i="2"/>
  <c r="J196" i="2"/>
  <c r="J203" i="2" s="1"/>
  <c r="I196" i="2"/>
  <c r="H196" i="2"/>
  <c r="G196" i="2"/>
  <c r="F196" i="2"/>
  <c r="F203" i="2" s="1"/>
  <c r="E196" i="2"/>
  <c r="BC196" i="2" s="1"/>
  <c r="D196" i="2"/>
  <c r="BS196" i="2" s="1"/>
  <c r="BX195" i="2"/>
  <c r="BS195" i="2"/>
  <c r="BR195" i="2"/>
  <c r="BX194" i="2"/>
  <c r="BU194" i="2"/>
  <c r="BS194" i="2"/>
  <c r="BR194" i="2"/>
  <c r="BK194" i="2"/>
  <c r="BO194" i="2" s="1"/>
  <c r="BG194" i="2"/>
  <c r="BF194" i="2"/>
  <c r="BE194" i="2"/>
  <c r="BD194" i="2"/>
  <c r="BC194" i="2"/>
  <c r="AV194" i="2"/>
  <c r="AU194" i="2"/>
  <c r="AU196" i="2" s="1"/>
  <c r="AT194" i="2"/>
  <c r="AN194" i="2"/>
  <c r="AN196" i="2" s="1"/>
  <c r="AL194" i="2"/>
  <c r="AK194" i="2"/>
  <c r="AK196" i="2" s="1"/>
  <c r="BN196" i="2" s="1"/>
  <c r="AI194" i="2"/>
  <c r="AG194" i="2"/>
  <c r="AG196" i="2" s="1"/>
  <c r="AE194" i="2"/>
  <c r="AE196" i="2" s="1"/>
  <c r="AB194" i="2"/>
  <c r="AB196" i="2" s="1"/>
  <c r="Y194" i="2"/>
  <c r="BX193" i="2"/>
  <c r="BS193" i="2"/>
  <c r="BR193" i="2"/>
  <c r="BX192" i="2"/>
  <c r="BD192" i="2"/>
  <c r="AJ192" i="2"/>
  <c r="AH192" i="2"/>
  <c r="AF192" i="2"/>
  <c r="AD192" i="2"/>
  <c r="AA192" i="2"/>
  <c r="Z192" i="2"/>
  <c r="W192" i="2"/>
  <c r="V192" i="2"/>
  <c r="U192" i="2"/>
  <c r="T192" i="2"/>
  <c r="S192" i="2"/>
  <c r="R192" i="2"/>
  <c r="Q192" i="2"/>
  <c r="O192" i="2"/>
  <c r="N192" i="2"/>
  <c r="M192" i="2"/>
  <c r="L192" i="2"/>
  <c r="K192" i="2"/>
  <c r="J192" i="2"/>
  <c r="H192" i="2"/>
  <c r="G192" i="2"/>
  <c r="F192" i="2"/>
  <c r="E192" i="2"/>
  <c r="BR192" i="2" s="1"/>
  <c r="D192" i="2"/>
  <c r="BX191" i="2"/>
  <c r="BS191" i="2"/>
  <c r="BR191" i="2"/>
  <c r="BX190" i="2"/>
  <c r="BS190" i="2"/>
  <c r="BR190" i="2"/>
  <c r="BN190" i="2"/>
  <c r="BK190" i="2"/>
  <c r="BO190" i="2" s="1"/>
  <c r="BG190" i="2"/>
  <c r="BF190" i="2"/>
  <c r="BE190" i="2"/>
  <c r="BD190" i="2"/>
  <c r="BC190" i="2"/>
  <c r="AZ190" i="2"/>
  <c r="AY190" i="2"/>
  <c r="AU190" i="2"/>
  <c r="AT190" i="2"/>
  <c r="AQ190" i="2"/>
  <c r="AP190" i="2"/>
  <c r="AO190" i="2"/>
  <c r="AN190" i="2"/>
  <c r="AR190" i="2" s="1"/>
  <c r="AL190" i="2"/>
  <c r="AK190" i="2"/>
  <c r="AB190" i="2"/>
  <c r="AV190" i="2" s="1"/>
  <c r="BA190" i="2" s="1"/>
  <c r="Y190" i="2"/>
  <c r="AS190" i="2" s="1"/>
  <c r="BZ189" i="2"/>
  <c r="BX189" i="2"/>
  <c r="BR189" i="2"/>
  <c r="BN189" i="2"/>
  <c r="BF189" i="2"/>
  <c r="BE189" i="2"/>
  <c r="BD189" i="2"/>
  <c r="BC189" i="2"/>
  <c r="AU189" i="2"/>
  <c r="AT189" i="2"/>
  <c r="AY189" i="2" s="1"/>
  <c r="AP189" i="2"/>
  <c r="AZ189" i="2" s="1"/>
  <c r="AO189" i="2"/>
  <c r="AN189" i="2"/>
  <c r="AL189" i="2"/>
  <c r="AK189" i="2"/>
  <c r="AG189" i="2"/>
  <c r="AB189" i="2"/>
  <c r="Y189" i="2"/>
  <c r="BX188" i="2"/>
  <c r="BS188" i="2"/>
  <c r="BR188" i="2"/>
  <c r="BF188" i="2"/>
  <c r="BE188" i="2"/>
  <c r="BD188" i="2"/>
  <c r="BC188" i="2"/>
  <c r="AU188" i="2"/>
  <c r="AT188" i="2"/>
  <c r="AS188" i="2"/>
  <c r="AW188" i="2" s="1"/>
  <c r="AQ188" i="2"/>
  <c r="AP188" i="2"/>
  <c r="AZ188" i="2" s="1"/>
  <c r="AO188" i="2"/>
  <c r="AN188" i="2"/>
  <c r="AR188" i="2" s="1"/>
  <c r="AL188" i="2"/>
  <c r="AK188" i="2"/>
  <c r="BN188" i="2" s="1"/>
  <c r="AB188" i="2"/>
  <c r="AV188" i="2" s="1"/>
  <c r="BA188" i="2" s="1"/>
  <c r="Y188" i="2"/>
  <c r="BX187" i="2"/>
  <c r="BV187" i="2"/>
  <c r="BS187" i="2"/>
  <c r="BR187" i="2"/>
  <c r="BE187" i="2"/>
  <c r="BD187" i="2"/>
  <c r="BC187" i="2"/>
  <c r="AU187" i="2"/>
  <c r="AU192" i="2" s="1"/>
  <c r="AT187" i="2"/>
  <c r="AT192" i="2" s="1"/>
  <c r="AS187" i="2"/>
  <c r="AP187" i="2"/>
  <c r="AP192" i="2" s="1"/>
  <c r="AO187" i="2"/>
  <c r="AO192" i="2" s="1"/>
  <c r="AL187" i="2"/>
  <c r="AK187" i="2"/>
  <c r="AK192" i="2" s="1"/>
  <c r="BN192" i="2" s="1"/>
  <c r="AG187" i="2"/>
  <c r="AG192" i="2" s="1"/>
  <c r="AE187" i="2"/>
  <c r="AE192" i="2" s="1"/>
  <c r="AC187" i="2"/>
  <c r="AC192" i="2" s="1"/>
  <c r="Y187" i="2"/>
  <c r="X187" i="2"/>
  <c r="X192" i="2" s="1"/>
  <c r="P187" i="2"/>
  <c r="P192" i="2" s="1"/>
  <c r="L187" i="2"/>
  <c r="I187" i="2"/>
  <c r="I192" i="2" s="1"/>
  <c r="BY15" i="1"/>
  <c r="BV15" i="1"/>
  <c r="BT15" i="1"/>
  <c r="BS15" i="1"/>
  <c r="BF15" i="1"/>
  <c r="BE15" i="1"/>
  <c r="BD15" i="1"/>
  <c r="AW15" i="1"/>
  <c r="BB15" i="1" s="1"/>
  <c r="AV15" i="1"/>
  <c r="BA15" i="1" s="1"/>
  <c r="AU15" i="1"/>
  <c r="AZ15" i="1" s="1"/>
  <c r="AQ15" i="1"/>
  <c r="AP15" i="1"/>
  <c r="AM15" i="1"/>
  <c r="AL15" i="1"/>
  <c r="BG15" i="1" s="1"/>
  <c r="AK15" i="1"/>
  <c r="AR15" i="1" s="1"/>
  <c r="AI15" i="1"/>
  <c r="AC15" i="1"/>
  <c r="Z15" i="1"/>
  <c r="AE15" i="1" s="1"/>
  <c r="AO15" i="1" s="1"/>
  <c r="AS15" i="1" s="1"/>
  <c r="BL188" i="2" l="1"/>
  <c r="BM188" i="2"/>
  <c r="BM190" i="2"/>
  <c r="BL190" i="2"/>
  <c r="AS192" i="2"/>
  <c r="AM189" i="2"/>
  <c r="BP189" i="2"/>
  <c r="BQ189" i="2" s="1"/>
  <c r="AS189" i="2"/>
  <c r="AY188" i="2"/>
  <c r="Y192" i="2"/>
  <c r="BP192" i="2" s="1"/>
  <c r="BQ192" i="2" s="1"/>
  <c r="BG187" i="2"/>
  <c r="BK187" i="2"/>
  <c r="BO187" i="2" s="1"/>
  <c r="BS192" i="2"/>
  <c r="BC192" i="2"/>
  <c r="AL203" i="2"/>
  <c r="AZ201" i="2"/>
  <c r="BM199" i="2"/>
  <c r="BI199" i="2"/>
  <c r="BL199" i="2"/>
  <c r="BB199" i="2"/>
  <c r="H203" i="2"/>
  <c r="L203" i="2"/>
  <c r="P203" i="2"/>
  <c r="T203" i="2"/>
  <c r="X203" i="2"/>
  <c r="AC203" i="2"/>
  <c r="AG203" i="2"/>
  <c r="BK192" i="2"/>
  <c r="BO192" i="2" s="1"/>
  <c r="AX187" i="2"/>
  <c r="AX188" i="2"/>
  <c r="BB188" i="2" s="1"/>
  <c r="AV189" i="2"/>
  <c r="AI189" i="2"/>
  <c r="AQ189" i="2" s="1"/>
  <c r="AR189" i="2" s="1"/>
  <c r="AM187" i="2"/>
  <c r="AY187" i="2"/>
  <c r="AY192" i="2" s="1"/>
  <c r="AB187" i="2"/>
  <c r="AN187" i="2"/>
  <c r="AZ187" i="2"/>
  <c r="AZ192" i="2" s="1"/>
  <c r="BP187" i="2"/>
  <c r="BQ187" i="2" s="1"/>
  <c r="AM188" i="2"/>
  <c r="BH188" i="2" s="1"/>
  <c r="BP188" i="2"/>
  <c r="BQ188" i="2" s="1"/>
  <c r="BK189" i="2"/>
  <c r="BO189" i="2" s="1"/>
  <c r="BG189" i="2"/>
  <c r="AW190" i="2"/>
  <c r="AX190" i="2"/>
  <c r="BB190" i="2" s="1"/>
  <c r="AM190" i="2"/>
  <c r="BI190" i="2" s="1"/>
  <c r="BP190" i="2"/>
  <c r="BQ190" i="2" s="1"/>
  <c r="BE192" i="2"/>
  <c r="BF192" i="2"/>
  <c r="AX201" i="2"/>
  <c r="I203" i="2"/>
  <c r="Y203" i="2"/>
  <c r="AE203" i="2"/>
  <c r="BG192" i="2"/>
  <c r="AL192" i="2"/>
  <c r="BF187" i="2"/>
  <c r="BN187" i="2"/>
  <c r="BK188" i="2"/>
  <c r="BO188" i="2" s="1"/>
  <c r="BG188" i="2"/>
  <c r="AS194" i="2"/>
  <c r="BP194" i="2"/>
  <c r="BQ194" i="2" s="1"/>
  <c r="Y196" i="2"/>
  <c r="BP196" i="2" s="1"/>
  <c r="BQ196" i="2" s="1"/>
  <c r="AM194" i="2"/>
  <c r="AM196" i="2" s="1"/>
  <c r="AI196" i="2"/>
  <c r="AQ194" i="2"/>
  <c r="AQ196" i="2" s="1"/>
  <c r="AU203" i="2"/>
  <c r="AF203" i="2"/>
  <c r="AJ203" i="2"/>
  <c r="AP194" i="2"/>
  <c r="BN194" i="2"/>
  <c r="AV196" i="2"/>
  <c r="BD196" i="2"/>
  <c r="BX196" i="2"/>
  <c r="AM198" i="2"/>
  <c r="AY198" i="2"/>
  <c r="AY201" i="2" s="1"/>
  <c r="BG198" i="2"/>
  <c r="BK198" i="2"/>
  <c r="BO198" i="2" s="1"/>
  <c r="AM199" i="2"/>
  <c r="BH199" i="2" s="1"/>
  <c r="BG199" i="2"/>
  <c r="BK199" i="2"/>
  <c r="BO199" i="2" s="1"/>
  <c r="BC201" i="2"/>
  <c r="BX201" i="2"/>
  <c r="D203" i="2"/>
  <c r="BE196" i="2"/>
  <c r="AR198" i="2"/>
  <c r="AV198" i="2"/>
  <c r="BP201" i="2"/>
  <c r="E203" i="2"/>
  <c r="BF196" i="2"/>
  <c r="BR196" i="2"/>
  <c r="AW198" i="2"/>
  <c r="AW201" i="2" s="1"/>
  <c r="AW199" i="2"/>
  <c r="AK201" i="2"/>
  <c r="AS201" i="2"/>
  <c r="AO194" i="2"/>
  <c r="BF198" i="2"/>
  <c r="BF199" i="2"/>
  <c r="BJ15" i="1"/>
  <c r="BM15" i="1"/>
  <c r="BI15" i="1"/>
  <c r="BN15" i="1"/>
  <c r="AT15" i="1"/>
  <c r="BO15" i="1"/>
  <c r="AN15" i="1"/>
  <c r="BH15" i="1"/>
  <c r="BL15" i="1"/>
  <c r="BP15" i="1" s="1"/>
  <c r="BQ15" i="1"/>
  <c r="BR15" i="1" s="1"/>
  <c r="BL189" i="2" l="1"/>
  <c r="BH189" i="2"/>
  <c r="BM189" i="2"/>
  <c r="BI189" i="2"/>
  <c r="AP196" i="2"/>
  <c r="AP203" i="2" s="1"/>
  <c r="AZ194" i="2"/>
  <c r="AZ196" i="2" s="1"/>
  <c r="AZ203" i="2" s="1"/>
  <c r="BA198" i="2"/>
  <c r="BA201" i="2" s="1"/>
  <c r="AV201" i="2"/>
  <c r="BN201" i="2"/>
  <c r="AK203" i="2"/>
  <c r="BK201" i="2"/>
  <c r="BO201" i="2" s="1"/>
  <c r="AY203" i="2"/>
  <c r="BA194" i="2"/>
  <c r="BA196" i="2" s="1"/>
  <c r="AB192" i="2"/>
  <c r="AB203" i="2" s="1"/>
  <c r="AV187" i="2"/>
  <c r="AI187" i="2"/>
  <c r="BA189" i="2"/>
  <c r="BJ199" i="2"/>
  <c r="AW189" i="2"/>
  <c r="AX189" i="2"/>
  <c r="BH190" i="2"/>
  <c r="BI188" i="2"/>
  <c r="AO196" i="2"/>
  <c r="AO203" i="2" s="1"/>
  <c r="AY194" i="2"/>
  <c r="AY196" i="2" s="1"/>
  <c r="BX203" i="2"/>
  <c r="BS203" i="2"/>
  <c r="BP203" i="2"/>
  <c r="AM192" i="2"/>
  <c r="AW194" i="2"/>
  <c r="AW196" i="2" s="1"/>
  <c r="AS196" i="2"/>
  <c r="AS203" i="2" s="1"/>
  <c r="AX194" i="2"/>
  <c r="BD203" i="2"/>
  <c r="BJ190" i="2"/>
  <c r="BM198" i="2"/>
  <c r="BI198" i="2"/>
  <c r="AR201" i="2"/>
  <c r="BL198" i="2"/>
  <c r="BH198" i="2"/>
  <c r="BC203" i="2"/>
  <c r="BR203" i="2"/>
  <c r="BG201" i="2"/>
  <c r="AM201" i="2"/>
  <c r="AM203" i="2" s="1"/>
  <c r="AR194" i="2"/>
  <c r="BF201" i="2"/>
  <c r="BJ188" i="2"/>
  <c r="AX192" i="2"/>
  <c r="AN192" i="2"/>
  <c r="AN203" i="2" s="1"/>
  <c r="BE203" i="2"/>
  <c r="AX15" i="1"/>
  <c r="AY15" i="1"/>
  <c r="BC15" i="1" s="1"/>
  <c r="AV192" i="2" l="1"/>
  <c r="BA187" i="2"/>
  <c r="AW187" i="2"/>
  <c r="AW192" i="2" s="1"/>
  <c r="AW203" i="2" s="1"/>
  <c r="BM201" i="2"/>
  <c r="BI201" i="2"/>
  <c r="BL201" i="2"/>
  <c r="BH201" i="2"/>
  <c r="BB198" i="2"/>
  <c r="BN203" i="2"/>
  <c r="BF203" i="2"/>
  <c r="BG203" i="2"/>
  <c r="BK203" i="2"/>
  <c r="BO203" i="2" s="1"/>
  <c r="AV203" i="2"/>
  <c r="BM194" i="2"/>
  <c r="BI194" i="2"/>
  <c r="BL194" i="2"/>
  <c r="BH194" i="2"/>
  <c r="AR196" i="2"/>
  <c r="AX196" i="2"/>
  <c r="AX203" i="2" s="1"/>
  <c r="BB194" i="2"/>
  <c r="BB189" i="2"/>
  <c r="BJ189" i="2" s="1"/>
  <c r="AI192" i="2"/>
  <c r="AI203" i="2" s="1"/>
  <c r="AQ187" i="2"/>
  <c r="BK15" i="1"/>
  <c r="BW15" i="1"/>
  <c r="BV194" i="2" l="1"/>
  <c r="BB196" i="2"/>
  <c r="BJ196" i="2" s="1"/>
  <c r="BJ194" i="2"/>
  <c r="BM196" i="2"/>
  <c r="BI196" i="2"/>
  <c r="BL196" i="2"/>
  <c r="BH196" i="2"/>
  <c r="BA192" i="2"/>
  <c r="BA203" i="2" s="1"/>
  <c r="BB187" i="2"/>
  <c r="BB201" i="2"/>
  <c r="BJ198" i="2"/>
  <c r="BV198" i="2"/>
  <c r="AQ192" i="2"/>
  <c r="AQ203" i="2" s="1"/>
  <c r="AR187" i="2"/>
  <c r="BB192" i="2" l="1"/>
  <c r="BJ192" i="2" s="1"/>
  <c r="BU187" i="2"/>
  <c r="BW187" i="2" s="1"/>
  <c r="BJ187" i="2"/>
  <c r="BI187" i="2"/>
  <c r="BL187" i="2"/>
  <c r="BH187" i="2"/>
  <c r="AR192" i="2"/>
  <c r="BM187" i="2"/>
  <c r="BJ201" i="2"/>
  <c r="BM192" i="2" l="1"/>
  <c r="BI192" i="2"/>
  <c r="BL192" i="2"/>
  <c r="BH192" i="2"/>
  <c r="AR203" i="2"/>
  <c r="BB203" i="2"/>
  <c r="BJ203" i="2" s="1"/>
  <c r="BM203" i="2" l="1"/>
  <c r="BI203" i="2"/>
  <c r="BL203" i="2"/>
  <c r="BH203" i="2"/>
  <c r="BX184" i="2" l="1"/>
  <c r="BS184" i="2"/>
  <c r="BR184" i="2"/>
  <c r="BE183" i="2"/>
  <c r="AJ183" i="2"/>
  <c r="AJ185" i="2" s="1"/>
  <c r="AI183" i="2"/>
  <c r="AH183" i="2"/>
  <c r="AG183" i="2"/>
  <c r="AF183" i="2"/>
  <c r="AF185" i="2" s="1"/>
  <c r="AE183" i="2"/>
  <c r="AD183" i="2"/>
  <c r="AC183" i="2"/>
  <c r="AC185" i="2" s="1"/>
  <c r="AA183" i="2"/>
  <c r="Z183" i="2"/>
  <c r="Y183" i="2"/>
  <c r="X183" i="2"/>
  <c r="X185" i="2" s="1"/>
  <c r="W183" i="2"/>
  <c r="V183" i="2"/>
  <c r="U183" i="2"/>
  <c r="U185" i="2" s="1"/>
  <c r="T183" i="2"/>
  <c r="T185" i="2" s="1"/>
  <c r="S183" i="2"/>
  <c r="R183" i="2"/>
  <c r="Q183" i="2"/>
  <c r="Q185" i="2" s="1"/>
  <c r="P183" i="2"/>
  <c r="P185" i="2" s="1"/>
  <c r="O183" i="2"/>
  <c r="N183" i="2"/>
  <c r="M183" i="2"/>
  <c r="M185" i="2" s="1"/>
  <c r="L183" i="2"/>
  <c r="L185" i="2" s="1"/>
  <c r="K183" i="2"/>
  <c r="J183" i="2"/>
  <c r="I183" i="2"/>
  <c r="I185" i="2" s="1"/>
  <c r="H183" i="2"/>
  <c r="H185" i="2" s="1"/>
  <c r="G183" i="2"/>
  <c r="F183" i="2"/>
  <c r="BD183" i="2" s="1"/>
  <c r="E183" i="2"/>
  <c r="BS183" i="2" s="1"/>
  <c r="D183" i="2"/>
  <c r="D185" i="2" s="1"/>
  <c r="BX182" i="2"/>
  <c r="BS182" i="2"/>
  <c r="BR182" i="2"/>
  <c r="BX181" i="2"/>
  <c r="BS181" i="2"/>
  <c r="BR181" i="2"/>
  <c r="BE181" i="2"/>
  <c r="BD181" i="2"/>
  <c r="BC181" i="2"/>
  <c r="AU181" i="2"/>
  <c r="AZ181" i="2" s="1"/>
  <c r="AT181" i="2"/>
  <c r="AY181" i="2" s="1"/>
  <c r="AS181" i="2"/>
  <c r="AX181" i="2" s="1"/>
  <c r="AQ181" i="2"/>
  <c r="AP181" i="2"/>
  <c r="AO181" i="2"/>
  <c r="AN181" i="2"/>
  <c r="AR181" i="2" s="1"/>
  <c r="AL181" i="2"/>
  <c r="AK181" i="2"/>
  <c r="BN181" i="2" s="1"/>
  <c r="AB181" i="2"/>
  <c r="AV181" i="2" s="1"/>
  <c r="BA181" i="2" s="1"/>
  <c r="Y181" i="2"/>
  <c r="BP181" i="2" s="1"/>
  <c r="BQ181" i="2" s="1"/>
  <c r="BX180" i="2"/>
  <c r="BU180" i="2"/>
  <c r="BS180" i="2"/>
  <c r="BR180" i="2"/>
  <c r="BE180" i="2"/>
  <c r="BD180" i="2"/>
  <c r="BC180" i="2"/>
  <c r="AZ180" i="2"/>
  <c r="AU180" i="2"/>
  <c r="AU183" i="2" s="1"/>
  <c r="AT180" i="2"/>
  <c r="AT183" i="2" s="1"/>
  <c r="AS180" i="2"/>
  <c r="AX180" i="2" s="1"/>
  <c r="AQ180" i="2"/>
  <c r="AQ183" i="2" s="1"/>
  <c r="AP180" i="2"/>
  <c r="AP183" i="2" s="1"/>
  <c r="AO180" i="2"/>
  <c r="AO183" i="2" s="1"/>
  <c r="AN180" i="2"/>
  <c r="AN183" i="2" s="1"/>
  <c r="AL180" i="2"/>
  <c r="AL183" i="2" s="1"/>
  <c r="AK180" i="2"/>
  <c r="BN180" i="2" s="1"/>
  <c r="AB180" i="2"/>
  <c r="AB183" i="2" s="1"/>
  <c r="Y180" i="2"/>
  <c r="BP180" i="2" s="1"/>
  <c r="BQ180" i="2" s="1"/>
  <c r="BX179" i="2"/>
  <c r="BS179" i="2"/>
  <c r="BR179" i="2"/>
  <c r="AL178" i="2"/>
  <c r="AJ178" i="2"/>
  <c r="AH178" i="2"/>
  <c r="AH185" i="2" s="1"/>
  <c r="AF178" i="2"/>
  <c r="AE178" i="2"/>
  <c r="AD178" i="2"/>
  <c r="AD185" i="2" s="1"/>
  <c r="AC178" i="2"/>
  <c r="AA178" i="2"/>
  <c r="AA185" i="2" s="1"/>
  <c r="Z178" i="2"/>
  <c r="X178" i="2"/>
  <c r="W178" i="2"/>
  <c r="W185" i="2" s="1"/>
  <c r="V178" i="2"/>
  <c r="V185" i="2" s="1"/>
  <c r="U178" i="2"/>
  <c r="T178" i="2"/>
  <c r="S178" i="2"/>
  <c r="S185" i="2" s="1"/>
  <c r="R178" i="2"/>
  <c r="R185" i="2" s="1"/>
  <c r="Q178" i="2"/>
  <c r="P178" i="2"/>
  <c r="O178" i="2"/>
  <c r="O185" i="2" s="1"/>
  <c r="N178" i="2"/>
  <c r="N185" i="2" s="1"/>
  <c r="M178" i="2"/>
  <c r="L178" i="2"/>
  <c r="K178" i="2"/>
  <c r="K185" i="2" s="1"/>
  <c r="J178" i="2"/>
  <c r="J185" i="2" s="1"/>
  <c r="BE185" i="2" s="1"/>
  <c r="I178" i="2"/>
  <c r="H178" i="2"/>
  <c r="G178" i="2"/>
  <c r="G185" i="2" s="1"/>
  <c r="F178" i="2"/>
  <c r="F185" i="2" s="1"/>
  <c r="BD185" i="2" s="1"/>
  <c r="E178" i="2"/>
  <c r="BC178" i="2" s="1"/>
  <c r="D178" i="2"/>
  <c r="BS178" i="2" s="1"/>
  <c r="BX177" i="2"/>
  <c r="BS177" i="2"/>
  <c r="BR177" i="2"/>
  <c r="BX176" i="2"/>
  <c r="BU176" i="2"/>
  <c r="BS176" i="2"/>
  <c r="BR176" i="2"/>
  <c r="BE176" i="2"/>
  <c r="BD176" i="2"/>
  <c r="BC176" i="2"/>
  <c r="AV176" i="2"/>
  <c r="AU176" i="2"/>
  <c r="AU178" i="2" s="1"/>
  <c r="AO176" i="2"/>
  <c r="AO178" i="2" s="1"/>
  <c r="AN176" i="2"/>
  <c r="AL176" i="2"/>
  <c r="AK176" i="2"/>
  <c r="AK178" i="2" s="1"/>
  <c r="BN178" i="2" s="1"/>
  <c r="AI176" i="2"/>
  <c r="AI178" i="2" s="1"/>
  <c r="AG176" i="2"/>
  <c r="AG178" i="2" s="1"/>
  <c r="AB176" i="2"/>
  <c r="AB178" i="2" s="1"/>
  <c r="Z176" i="2"/>
  <c r="AT176" i="2" s="1"/>
  <c r="Y176" i="2"/>
  <c r="AS176" i="2" s="1"/>
  <c r="BX175" i="2"/>
  <c r="BS175" i="2"/>
  <c r="BR175" i="2"/>
  <c r="AJ174" i="2"/>
  <c r="AH174" i="2"/>
  <c r="AF174" i="2"/>
  <c r="AD174" i="2"/>
  <c r="AC174" i="2"/>
  <c r="AA174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BE174" i="2" s="1"/>
  <c r="H174" i="2"/>
  <c r="G174" i="2"/>
  <c r="F174" i="2"/>
  <c r="E174" i="2"/>
  <c r="BC174" i="2" s="1"/>
  <c r="D174" i="2"/>
  <c r="BX174" i="2" s="1"/>
  <c r="BX173" i="2"/>
  <c r="BS173" i="2"/>
  <c r="BR173" i="2"/>
  <c r="BX172" i="2"/>
  <c r="BS172" i="2"/>
  <c r="BR172" i="2"/>
  <c r="BP172" i="2"/>
  <c r="BQ172" i="2" s="1"/>
  <c r="BG172" i="2"/>
  <c r="BE172" i="2"/>
  <c r="BD172" i="2"/>
  <c r="BC172" i="2"/>
  <c r="AZ172" i="2"/>
  <c r="AY172" i="2"/>
  <c r="AV172" i="2"/>
  <c r="BA172" i="2" s="1"/>
  <c r="AU172" i="2"/>
  <c r="AT172" i="2"/>
  <c r="AQ172" i="2"/>
  <c r="AP172" i="2"/>
  <c r="AO172" i="2"/>
  <c r="AN172" i="2"/>
  <c r="AR172" i="2" s="1"/>
  <c r="AL172" i="2"/>
  <c r="AK172" i="2"/>
  <c r="BK172" i="2" s="1"/>
  <c r="BO172" i="2" s="1"/>
  <c r="AB172" i="2"/>
  <c r="Y172" i="2"/>
  <c r="AS172" i="2" s="1"/>
  <c r="BZ171" i="2"/>
  <c r="BX171" i="2"/>
  <c r="BR171" i="2"/>
  <c r="BO171" i="2"/>
  <c r="BN171" i="2"/>
  <c r="BK171" i="2"/>
  <c r="BG171" i="2"/>
  <c r="BF171" i="2"/>
  <c r="BE171" i="2"/>
  <c r="BD171" i="2"/>
  <c r="BC171" i="2"/>
  <c r="AY171" i="2"/>
  <c r="AU171" i="2"/>
  <c r="AT171" i="2"/>
  <c r="AQ171" i="2"/>
  <c r="AP171" i="2"/>
  <c r="AO171" i="2"/>
  <c r="AN171" i="2"/>
  <c r="AL171" i="2"/>
  <c r="AK171" i="2"/>
  <c r="AG171" i="2"/>
  <c r="AB171" i="2"/>
  <c r="AV171" i="2" s="1"/>
  <c r="BA171" i="2" s="1"/>
  <c r="Y171" i="2"/>
  <c r="BX170" i="2"/>
  <c r="BS170" i="2"/>
  <c r="BR170" i="2"/>
  <c r="BE170" i="2"/>
  <c r="BD170" i="2"/>
  <c r="BC170" i="2"/>
  <c r="AW170" i="2"/>
  <c r="AU170" i="2"/>
  <c r="AT170" i="2"/>
  <c r="AS170" i="2"/>
  <c r="AX170" i="2" s="1"/>
  <c r="AQ170" i="2"/>
  <c r="AP170" i="2"/>
  <c r="AO170" i="2"/>
  <c r="AN170" i="2"/>
  <c r="AL170" i="2"/>
  <c r="AK170" i="2"/>
  <c r="AB170" i="2"/>
  <c r="AV170" i="2" s="1"/>
  <c r="BA170" i="2" s="1"/>
  <c r="Y170" i="2"/>
  <c r="AM170" i="2" s="1"/>
  <c r="BX169" i="2"/>
  <c r="BV169" i="2"/>
  <c r="BS169" i="2"/>
  <c r="BR169" i="2"/>
  <c r="BK169" i="2"/>
  <c r="BO169" i="2" s="1"/>
  <c r="BG169" i="2"/>
  <c r="BE169" i="2"/>
  <c r="BD169" i="2"/>
  <c r="BC169" i="2"/>
  <c r="AV169" i="2"/>
  <c r="AV174" i="2" s="1"/>
  <c r="AU169" i="2"/>
  <c r="AU174" i="2" s="1"/>
  <c r="AQ169" i="2"/>
  <c r="AQ174" i="2" s="1"/>
  <c r="AN169" i="2"/>
  <c r="AN174" i="2" s="1"/>
  <c r="AL169" i="2"/>
  <c r="AK169" i="2"/>
  <c r="BF169" i="2" s="1"/>
  <c r="AI169" i="2"/>
  <c r="AI174" i="2" s="1"/>
  <c r="AG169" i="2"/>
  <c r="AG174" i="2" s="1"/>
  <c r="AB169" i="2"/>
  <c r="AB174" i="2" s="1"/>
  <c r="Z169" i="2"/>
  <c r="Z174" i="2" s="1"/>
  <c r="Y169" i="2"/>
  <c r="I169" i="2"/>
  <c r="I174" i="2" s="1"/>
  <c r="BY14" i="1"/>
  <c r="BV14" i="1"/>
  <c r="BT14" i="1"/>
  <c r="BS14" i="1"/>
  <c r="BF14" i="1"/>
  <c r="BE14" i="1"/>
  <c r="BD14" i="1"/>
  <c r="AW14" i="1"/>
  <c r="BB14" i="1" s="1"/>
  <c r="AV14" i="1"/>
  <c r="BA14" i="1" s="1"/>
  <c r="AU14" i="1"/>
  <c r="AQ14" i="1"/>
  <c r="AP14" i="1"/>
  <c r="AM14" i="1"/>
  <c r="AL14" i="1"/>
  <c r="BL14" i="1" s="1"/>
  <c r="BP14" i="1" s="1"/>
  <c r="AK14" i="1"/>
  <c r="AR14" i="1" s="1"/>
  <c r="AI14" i="1"/>
  <c r="AC14" i="1"/>
  <c r="Z14" i="1"/>
  <c r="AN14" i="1" s="1"/>
  <c r="AZ14" i="1" l="1"/>
  <c r="BM172" i="2"/>
  <c r="BI172" i="2"/>
  <c r="BL172" i="2"/>
  <c r="Y174" i="2"/>
  <c r="BP174" i="2" s="1"/>
  <c r="BQ174" i="2" s="1"/>
  <c r="BP169" i="2"/>
  <c r="BQ169" i="2" s="1"/>
  <c r="AM169" i="2"/>
  <c r="AS169" i="2"/>
  <c r="BN169" i="2"/>
  <c r="AR170" i="2"/>
  <c r="AW176" i="2"/>
  <c r="AW178" i="2" s="1"/>
  <c r="AS178" i="2"/>
  <c r="AX176" i="2"/>
  <c r="AE169" i="2"/>
  <c r="AL174" i="2"/>
  <c r="AP169" i="2"/>
  <c r="AP174" i="2" s="1"/>
  <c r="AT169" i="2"/>
  <c r="AY170" i="2"/>
  <c r="AR171" i="2"/>
  <c r="BG174" i="2"/>
  <c r="BK174" i="2"/>
  <c r="BO174" i="2" s="1"/>
  <c r="AT178" i="2"/>
  <c r="AY176" i="2"/>
  <c r="AY178" i="2" s="1"/>
  <c r="AL185" i="2"/>
  <c r="AZ183" i="2"/>
  <c r="BM181" i="2"/>
  <c r="BL181" i="2"/>
  <c r="BB181" i="2"/>
  <c r="AG185" i="2"/>
  <c r="BK170" i="2"/>
  <c r="BO170" i="2" s="1"/>
  <c r="BG170" i="2"/>
  <c r="AZ170" i="2"/>
  <c r="BB170" i="2" s="1"/>
  <c r="BJ170" i="2" s="1"/>
  <c r="BF170" i="2"/>
  <c r="BN170" i="2"/>
  <c r="AZ171" i="2"/>
  <c r="Z185" i="2"/>
  <c r="AX183" i="2"/>
  <c r="AZ169" i="2"/>
  <c r="AZ174" i="2" s="1"/>
  <c r="AB185" i="2"/>
  <c r="BP171" i="2"/>
  <c r="BQ171" i="2" s="1"/>
  <c r="AS171" i="2"/>
  <c r="AK174" i="2"/>
  <c r="BN174" i="2" s="1"/>
  <c r="BA169" i="2"/>
  <c r="BA174" i="2" s="1"/>
  <c r="AM171" i="2"/>
  <c r="AW172" i="2"/>
  <c r="AX172" i="2"/>
  <c r="BB172" i="2" s="1"/>
  <c r="BF174" i="2"/>
  <c r="AI185" i="2"/>
  <c r="AU185" i="2"/>
  <c r="BK183" i="2"/>
  <c r="BO183" i="2" s="1"/>
  <c r="BP170" i="2"/>
  <c r="BQ170" i="2" s="1"/>
  <c r="BF172" i="2"/>
  <c r="BN172" i="2"/>
  <c r="BR174" i="2"/>
  <c r="AP176" i="2"/>
  <c r="BF176" i="2"/>
  <c r="BN176" i="2"/>
  <c r="AN178" i="2"/>
  <c r="AN185" i="2" s="1"/>
  <c r="AV178" i="2"/>
  <c r="BD178" i="2"/>
  <c r="BX178" i="2"/>
  <c r="AM180" i="2"/>
  <c r="AM183" i="2" s="1"/>
  <c r="AY180" i="2"/>
  <c r="AY183" i="2" s="1"/>
  <c r="BG180" i="2"/>
  <c r="BK180" i="2"/>
  <c r="BO180" i="2" s="1"/>
  <c r="AM181" i="2"/>
  <c r="BI181" i="2" s="1"/>
  <c r="BG181" i="2"/>
  <c r="BK181" i="2"/>
  <c r="BO181" i="2" s="1"/>
  <c r="BC183" i="2"/>
  <c r="BX183" i="2"/>
  <c r="AM172" i="2"/>
  <c r="BH172" i="2" s="1"/>
  <c r="BS174" i="2"/>
  <c r="AM176" i="2"/>
  <c r="AM178" i="2" s="1"/>
  <c r="AQ176" i="2"/>
  <c r="AQ178" i="2" s="1"/>
  <c r="AQ185" i="2" s="1"/>
  <c r="BG176" i="2"/>
  <c r="BK176" i="2"/>
  <c r="BO176" i="2" s="1"/>
  <c r="Y178" i="2"/>
  <c r="BP178" i="2" s="1"/>
  <c r="BQ178" i="2" s="1"/>
  <c r="BE178" i="2"/>
  <c r="AR180" i="2"/>
  <c r="AV180" i="2"/>
  <c r="E185" i="2"/>
  <c r="BD174" i="2"/>
  <c r="BP176" i="2"/>
  <c r="BQ176" i="2" s="1"/>
  <c r="BF178" i="2"/>
  <c r="BR178" i="2"/>
  <c r="AW181" i="2"/>
  <c r="AK183" i="2"/>
  <c r="AS183" i="2"/>
  <c r="BR183" i="2"/>
  <c r="BG178" i="2"/>
  <c r="BK178" i="2"/>
  <c r="BO178" i="2" s="1"/>
  <c r="BF180" i="2"/>
  <c r="BF181" i="2"/>
  <c r="BQ14" i="1"/>
  <c r="BR14" i="1" s="1"/>
  <c r="AT14" i="1"/>
  <c r="AE14" i="1"/>
  <c r="AO14" i="1" s="1"/>
  <c r="AS14" i="1" s="1"/>
  <c r="BG14" i="1"/>
  <c r="BO14" i="1"/>
  <c r="BH14" i="1"/>
  <c r="BC185" i="2" l="1"/>
  <c r="BR185" i="2"/>
  <c r="BN183" i="2"/>
  <c r="AK185" i="2"/>
  <c r="BP183" i="2"/>
  <c r="BA180" i="2"/>
  <c r="BA183" i="2" s="1"/>
  <c r="AV183" i="2"/>
  <c r="AV185" i="2" s="1"/>
  <c r="BF183" i="2"/>
  <c r="Y185" i="2"/>
  <c r="BP185" i="2" s="1"/>
  <c r="AS174" i="2"/>
  <c r="AW169" i="2"/>
  <c r="AX169" i="2"/>
  <c r="AW180" i="2"/>
  <c r="AW183" i="2" s="1"/>
  <c r="BM180" i="2"/>
  <c r="BI180" i="2"/>
  <c r="AR183" i="2"/>
  <c r="BL180" i="2"/>
  <c r="BH180" i="2"/>
  <c r="AP178" i="2"/>
  <c r="AP185" i="2" s="1"/>
  <c r="AZ176" i="2"/>
  <c r="AZ178" i="2" s="1"/>
  <c r="BJ172" i="2"/>
  <c r="AR176" i="2"/>
  <c r="BH181" i="2"/>
  <c r="AZ185" i="2"/>
  <c r="AE174" i="2"/>
  <c r="AE185" i="2" s="1"/>
  <c r="AO169" i="2"/>
  <c r="AM174" i="2"/>
  <c r="AM185" i="2" s="1"/>
  <c r="AX171" i="2"/>
  <c r="BB171" i="2" s="1"/>
  <c r="AW171" i="2"/>
  <c r="BA176" i="2"/>
  <c r="BA178" i="2" s="1"/>
  <c r="BS185" i="2"/>
  <c r="AT174" i="2"/>
  <c r="AT185" i="2" s="1"/>
  <c r="AY169" i="2"/>
  <c r="AY174" i="2" s="1"/>
  <c r="AY185" i="2" s="1"/>
  <c r="BL170" i="2"/>
  <c r="BH170" i="2"/>
  <c r="BI170" i="2"/>
  <c r="BM170" i="2"/>
  <c r="AS185" i="2"/>
  <c r="BG183" i="2"/>
  <c r="BX185" i="2"/>
  <c r="AX178" i="2"/>
  <c r="BB176" i="2"/>
  <c r="BJ181" i="2"/>
  <c r="BL171" i="2"/>
  <c r="BH171" i="2"/>
  <c r="BM171" i="2"/>
  <c r="BI171" i="2"/>
  <c r="AY14" i="1"/>
  <c r="BC14" i="1" s="1"/>
  <c r="AX14" i="1"/>
  <c r="BI14" i="1"/>
  <c r="BN14" i="1"/>
  <c r="BJ14" i="1"/>
  <c r="BM14" i="1"/>
  <c r="AX185" i="2" l="1"/>
  <c r="BJ171" i="2"/>
  <c r="BV171" i="2"/>
  <c r="BV176" i="2"/>
  <c r="BB178" i="2"/>
  <c r="BJ178" i="2" s="1"/>
  <c r="BJ176" i="2"/>
  <c r="AO174" i="2"/>
  <c r="AO185" i="2" s="1"/>
  <c r="AR169" i="2"/>
  <c r="BB180" i="2"/>
  <c r="BM183" i="2"/>
  <c r="BI183" i="2"/>
  <c r="BL183" i="2"/>
  <c r="BH183" i="2"/>
  <c r="AX174" i="2"/>
  <c r="BB169" i="2"/>
  <c r="BN185" i="2"/>
  <c r="BF185" i="2"/>
  <c r="BG185" i="2"/>
  <c r="BK185" i="2"/>
  <c r="BO185" i="2" s="1"/>
  <c r="BM176" i="2"/>
  <c r="BI176" i="2"/>
  <c r="BL176" i="2"/>
  <c r="BH176" i="2"/>
  <c r="AR178" i="2"/>
  <c r="AW174" i="2"/>
  <c r="AW185" i="2" s="1"/>
  <c r="BA185" i="2"/>
  <c r="BK14" i="1"/>
  <c r="BW14" i="1"/>
  <c r="BB183" i="2" l="1"/>
  <c r="BJ180" i="2"/>
  <c r="BV180" i="2"/>
  <c r="BU169" i="2"/>
  <c r="BW169" i="2" s="1"/>
  <c r="BB174" i="2"/>
  <c r="BJ174" i="2" s="1"/>
  <c r="BJ169" i="2"/>
  <c r="BL169" i="2"/>
  <c r="AR174" i="2"/>
  <c r="BI169" i="2"/>
  <c r="BM169" i="2"/>
  <c r="BH169" i="2"/>
  <c r="BM178" i="2"/>
  <c r="BI178" i="2"/>
  <c r="BL178" i="2"/>
  <c r="BH178" i="2"/>
  <c r="BJ183" i="2" l="1"/>
  <c r="BB185" i="2"/>
  <c r="BJ185" i="2" s="1"/>
  <c r="BM174" i="2"/>
  <c r="BI174" i="2"/>
  <c r="BL174" i="2"/>
  <c r="BH174" i="2"/>
  <c r="AR185" i="2"/>
  <c r="BM185" i="2" l="1"/>
  <c r="BI185" i="2"/>
  <c r="BL185" i="2"/>
  <c r="BH185" i="2"/>
  <c r="BX166" i="2" l="1"/>
  <c r="BS166" i="2"/>
  <c r="BR166" i="2"/>
  <c r="AJ165" i="2"/>
  <c r="AJ167" i="2" s="1"/>
  <c r="AI165" i="2"/>
  <c r="AH165" i="2"/>
  <c r="AG165" i="2"/>
  <c r="AF165" i="2"/>
  <c r="AF167" i="2" s="1"/>
  <c r="AE165" i="2"/>
  <c r="AD165" i="2"/>
  <c r="AC165" i="2"/>
  <c r="AA165" i="2"/>
  <c r="Z165" i="2"/>
  <c r="X165" i="2"/>
  <c r="W165" i="2"/>
  <c r="W167" i="2" s="1"/>
  <c r="V165" i="2"/>
  <c r="U165" i="2"/>
  <c r="U167" i="2" s="1"/>
  <c r="T165" i="2"/>
  <c r="T167" i="2" s="1"/>
  <c r="S165" i="2"/>
  <c r="S167" i="2" s="1"/>
  <c r="R165" i="2"/>
  <c r="Q165" i="2"/>
  <c r="Q167" i="2" s="1"/>
  <c r="P165" i="2"/>
  <c r="O165" i="2"/>
  <c r="O167" i="2" s="1"/>
  <c r="N165" i="2"/>
  <c r="M165" i="2"/>
  <c r="M167" i="2" s="1"/>
  <c r="L165" i="2"/>
  <c r="K165" i="2"/>
  <c r="J165" i="2"/>
  <c r="I165" i="2"/>
  <c r="H165" i="2"/>
  <c r="G165" i="2"/>
  <c r="F165" i="2"/>
  <c r="E165" i="2"/>
  <c r="BR165" i="2" s="1"/>
  <c r="D165" i="2"/>
  <c r="BS165" i="2" s="1"/>
  <c r="BX164" i="2"/>
  <c r="BS164" i="2"/>
  <c r="BR164" i="2"/>
  <c r="BX163" i="2"/>
  <c r="BS163" i="2"/>
  <c r="BR163" i="2"/>
  <c r="BE163" i="2"/>
  <c r="BD163" i="2"/>
  <c r="BC163" i="2"/>
  <c r="AZ163" i="2"/>
  <c r="AU163" i="2"/>
  <c r="AT163" i="2"/>
  <c r="AS163" i="2"/>
  <c r="AX163" i="2" s="1"/>
  <c r="BB163" i="2" s="1"/>
  <c r="AQ163" i="2"/>
  <c r="AP163" i="2"/>
  <c r="AO163" i="2"/>
  <c r="AY163" i="2" s="1"/>
  <c r="AN163" i="2"/>
  <c r="AR163" i="2" s="1"/>
  <c r="AL163" i="2"/>
  <c r="AK163" i="2"/>
  <c r="BN163" i="2" s="1"/>
  <c r="AB163" i="2"/>
  <c r="AV163" i="2" s="1"/>
  <c r="BA163" i="2" s="1"/>
  <c r="Y163" i="2"/>
  <c r="AM163" i="2" s="1"/>
  <c r="BX162" i="2"/>
  <c r="BU162" i="2"/>
  <c r="BS162" i="2"/>
  <c r="BR162" i="2"/>
  <c r="BE162" i="2"/>
  <c r="BD162" i="2"/>
  <c r="BC162" i="2"/>
  <c r="AZ162" i="2"/>
  <c r="AZ165" i="2" s="1"/>
  <c r="AU162" i="2"/>
  <c r="AU165" i="2" s="1"/>
  <c r="AT162" i="2"/>
  <c r="AT165" i="2" s="1"/>
  <c r="AS162" i="2"/>
  <c r="AX162" i="2" s="1"/>
  <c r="AQ162" i="2"/>
  <c r="AQ165" i="2" s="1"/>
  <c r="AP162" i="2"/>
  <c r="AP165" i="2" s="1"/>
  <c r="AO162" i="2"/>
  <c r="AO165" i="2" s="1"/>
  <c r="AN162" i="2"/>
  <c r="AN165" i="2" s="1"/>
  <c r="AL162" i="2"/>
  <c r="AL165" i="2" s="1"/>
  <c r="AK162" i="2"/>
  <c r="BN162" i="2" s="1"/>
  <c r="AB162" i="2"/>
  <c r="AB165" i="2" s="1"/>
  <c r="Y162" i="2"/>
  <c r="Y165" i="2" s="1"/>
  <c r="BX161" i="2"/>
  <c r="BS161" i="2"/>
  <c r="BR161" i="2"/>
  <c r="AT160" i="2"/>
  <c r="AL160" i="2"/>
  <c r="AK160" i="2"/>
  <c r="BN160" i="2" s="1"/>
  <c r="AJ160" i="2"/>
  <c r="AH160" i="2"/>
  <c r="AH167" i="2" s="1"/>
  <c r="AF160" i="2"/>
  <c r="AD160" i="2"/>
  <c r="AD167" i="2" s="1"/>
  <c r="AC160" i="2"/>
  <c r="AA160" i="2"/>
  <c r="Z160" i="2"/>
  <c r="Z167" i="2" s="1"/>
  <c r="X160" i="2"/>
  <c r="W160" i="2"/>
  <c r="BK160" i="2" s="1"/>
  <c r="BO160" i="2" s="1"/>
  <c r="V160" i="2"/>
  <c r="V167" i="2" s="1"/>
  <c r="U160" i="2"/>
  <c r="T160" i="2"/>
  <c r="S160" i="2"/>
  <c r="R160" i="2"/>
  <c r="R167" i="2" s="1"/>
  <c r="Q160" i="2"/>
  <c r="P160" i="2"/>
  <c r="O160" i="2"/>
  <c r="BG160" i="2" s="1"/>
  <c r="N160" i="2"/>
  <c r="N167" i="2" s="1"/>
  <c r="M160" i="2"/>
  <c r="L160" i="2"/>
  <c r="K160" i="2"/>
  <c r="J160" i="2"/>
  <c r="J167" i="2" s="1"/>
  <c r="I160" i="2"/>
  <c r="H160" i="2"/>
  <c r="G160" i="2"/>
  <c r="F160" i="2"/>
  <c r="F167" i="2" s="1"/>
  <c r="E160" i="2"/>
  <c r="BC160" i="2" s="1"/>
  <c r="D160" i="2"/>
  <c r="BS160" i="2" s="1"/>
  <c r="BX159" i="2"/>
  <c r="BS159" i="2"/>
  <c r="BR159" i="2"/>
  <c r="BX158" i="2"/>
  <c r="BU158" i="2"/>
  <c r="BS158" i="2"/>
  <c r="BR158" i="2"/>
  <c r="BK158" i="2"/>
  <c r="BO158" i="2" s="1"/>
  <c r="BG158" i="2"/>
  <c r="BE158" i="2"/>
  <c r="BD158" i="2"/>
  <c r="BC158" i="2"/>
  <c r="AV158" i="2"/>
  <c r="BA158" i="2" s="1"/>
  <c r="BA160" i="2" s="1"/>
  <c r="AU158" i="2"/>
  <c r="AU160" i="2" s="1"/>
  <c r="AT158" i="2"/>
  <c r="AQ158" i="2"/>
  <c r="AQ160" i="2" s="1"/>
  <c r="AN158" i="2"/>
  <c r="AM158" i="2"/>
  <c r="AM160" i="2" s="1"/>
  <c r="AL158" i="2"/>
  <c r="AK158" i="2"/>
  <c r="BN158" i="2" s="1"/>
  <c r="AI158" i="2"/>
  <c r="AI160" i="2" s="1"/>
  <c r="AG158" i="2"/>
  <c r="AG160" i="2" s="1"/>
  <c r="AE158" i="2"/>
  <c r="AE160" i="2" s="1"/>
  <c r="AB158" i="2"/>
  <c r="AB160" i="2" s="1"/>
  <c r="Y158" i="2"/>
  <c r="AS158" i="2" s="1"/>
  <c r="BX157" i="2"/>
  <c r="BS157" i="2"/>
  <c r="BR157" i="2"/>
  <c r="AJ156" i="2"/>
  <c r="AH156" i="2"/>
  <c r="AF156" i="2"/>
  <c r="AD156" i="2"/>
  <c r="AA156" i="2"/>
  <c r="Z156" i="2"/>
  <c r="W156" i="2"/>
  <c r="V156" i="2"/>
  <c r="U156" i="2"/>
  <c r="T156" i="2"/>
  <c r="S156" i="2"/>
  <c r="R156" i="2"/>
  <c r="Q156" i="2"/>
  <c r="O156" i="2"/>
  <c r="N156" i="2"/>
  <c r="M156" i="2"/>
  <c r="K156" i="2"/>
  <c r="J156" i="2"/>
  <c r="H156" i="2"/>
  <c r="G156" i="2"/>
  <c r="F156" i="2"/>
  <c r="E156" i="2"/>
  <c r="BR156" i="2" s="1"/>
  <c r="D156" i="2"/>
  <c r="BX155" i="2"/>
  <c r="BS155" i="2"/>
  <c r="BR155" i="2"/>
  <c r="BX154" i="2"/>
  <c r="BS154" i="2"/>
  <c r="BR154" i="2"/>
  <c r="BK154" i="2"/>
  <c r="BO154" i="2" s="1"/>
  <c r="BG154" i="2"/>
  <c r="BE154" i="2"/>
  <c r="BD154" i="2"/>
  <c r="BC154" i="2"/>
  <c r="AZ154" i="2"/>
  <c r="AY154" i="2"/>
  <c r="AV154" i="2"/>
  <c r="AU154" i="2"/>
  <c r="AT154" i="2"/>
  <c r="AQ154" i="2"/>
  <c r="AP154" i="2"/>
  <c r="AO154" i="2"/>
  <c r="AN154" i="2"/>
  <c r="AR154" i="2" s="1"/>
  <c r="AL154" i="2"/>
  <c r="AK154" i="2"/>
  <c r="BN154" i="2" s="1"/>
  <c r="AB154" i="2"/>
  <c r="Y154" i="2"/>
  <c r="AS154" i="2" s="1"/>
  <c r="BZ153" i="2"/>
  <c r="BX153" i="2"/>
  <c r="BR153" i="2"/>
  <c r="BE153" i="2"/>
  <c r="BD153" i="2"/>
  <c r="BC153" i="2"/>
  <c r="AU153" i="2"/>
  <c r="AT153" i="2"/>
  <c r="AY153" i="2" s="1"/>
  <c r="AP153" i="2"/>
  <c r="AO153" i="2"/>
  <c r="AN153" i="2"/>
  <c r="AL153" i="2"/>
  <c r="AK153" i="2"/>
  <c r="BN153" i="2" s="1"/>
  <c r="AG153" i="2"/>
  <c r="AB153" i="2"/>
  <c r="Y153" i="2"/>
  <c r="AS153" i="2" s="1"/>
  <c r="BX152" i="2"/>
  <c r="BS152" i="2"/>
  <c r="BR152" i="2"/>
  <c r="BN152" i="2"/>
  <c r="BF152" i="2"/>
  <c r="BE152" i="2"/>
  <c r="BD152" i="2"/>
  <c r="BC152" i="2"/>
  <c r="AU152" i="2"/>
  <c r="AT152" i="2"/>
  <c r="AQ152" i="2"/>
  <c r="AP152" i="2"/>
  <c r="AZ152" i="2" s="1"/>
  <c r="AO152" i="2"/>
  <c r="AN152" i="2"/>
  <c r="AR152" i="2" s="1"/>
  <c r="AL152" i="2"/>
  <c r="AK152" i="2"/>
  <c r="AB152" i="2"/>
  <c r="AV152" i="2" s="1"/>
  <c r="BA152" i="2" s="1"/>
  <c r="Y152" i="2"/>
  <c r="AS152" i="2" s="1"/>
  <c r="BX151" i="2"/>
  <c r="BV151" i="2"/>
  <c r="BS151" i="2"/>
  <c r="BR151" i="2"/>
  <c r="BK151" i="2"/>
  <c r="BO151" i="2" s="1"/>
  <c r="BG151" i="2"/>
  <c r="BE151" i="2"/>
  <c r="BD151" i="2"/>
  <c r="BC151" i="2"/>
  <c r="AY151" i="2"/>
  <c r="AU151" i="2"/>
  <c r="AU156" i="2" s="1"/>
  <c r="AT151" i="2"/>
  <c r="AO151" i="2"/>
  <c r="AO156" i="2" s="1"/>
  <c r="AN151" i="2"/>
  <c r="AN156" i="2" s="1"/>
  <c r="AL151" i="2"/>
  <c r="AK151" i="2"/>
  <c r="AG151" i="2"/>
  <c r="AG156" i="2" s="1"/>
  <c r="AE151" i="2"/>
  <c r="AE156" i="2" s="1"/>
  <c r="AC151" i="2"/>
  <c r="AC156" i="2" s="1"/>
  <c r="AB151" i="2"/>
  <c r="AB156" i="2" s="1"/>
  <c r="Y151" i="2"/>
  <c r="Y156" i="2" s="1"/>
  <c r="X151" i="2"/>
  <c r="X156" i="2" s="1"/>
  <c r="P151" i="2"/>
  <c r="P156" i="2" s="1"/>
  <c r="L151" i="2"/>
  <c r="L156" i="2" s="1"/>
  <c r="I151" i="2"/>
  <c r="I156" i="2" s="1"/>
  <c r="BY13" i="1"/>
  <c r="BV13" i="1"/>
  <c r="BT13" i="1"/>
  <c r="BS13" i="1"/>
  <c r="BF13" i="1"/>
  <c r="BE13" i="1"/>
  <c r="BD13" i="1"/>
  <c r="AW13" i="1"/>
  <c r="BB13" i="1" s="1"/>
  <c r="AV13" i="1"/>
  <c r="BA13" i="1" s="1"/>
  <c r="AU13" i="1"/>
  <c r="AQ13" i="1"/>
  <c r="AP13" i="1"/>
  <c r="AM13" i="1"/>
  <c r="AL13" i="1"/>
  <c r="BL13" i="1" s="1"/>
  <c r="BP13" i="1" s="1"/>
  <c r="AK13" i="1"/>
  <c r="AR13" i="1" s="1"/>
  <c r="AI13" i="1"/>
  <c r="AC13" i="1"/>
  <c r="Z13" i="1"/>
  <c r="BQ13" i="1" s="1"/>
  <c r="BR13" i="1" s="1"/>
  <c r="AZ13" i="1" l="1"/>
  <c r="AX153" i="2"/>
  <c r="AX152" i="2"/>
  <c r="BB152" i="2" s="1"/>
  <c r="AW152" i="2"/>
  <c r="BL152" i="2"/>
  <c r="BM152" i="2"/>
  <c r="AY156" i="2"/>
  <c r="BM154" i="2"/>
  <c r="BI154" i="2"/>
  <c r="BL154" i="2"/>
  <c r="BH154" i="2"/>
  <c r="AM151" i="2"/>
  <c r="AW154" i="2"/>
  <c r="AX154" i="2"/>
  <c r="BP151" i="2"/>
  <c r="BQ151" i="2" s="1"/>
  <c r="AK156" i="2"/>
  <c r="BN156" i="2" s="1"/>
  <c r="AS151" i="2"/>
  <c r="AV153" i="2"/>
  <c r="AI153" i="2"/>
  <c r="AQ153" i="2" s="1"/>
  <c r="AR153" i="2" s="1"/>
  <c r="AL156" i="2"/>
  <c r="AP151" i="2"/>
  <c r="AP156" i="2" s="1"/>
  <c r="AT156" i="2"/>
  <c r="BF151" i="2"/>
  <c r="BN151" i="2"/>
  <c r="BK152" i="2"/>
  <c r="BO152" i="2" s="1"/>
  <c r="BG152" i="2"/>
  <c r="AY152" i="2"/>
  <c r="AZ153" i="2"/>
  <c r="BF153" i="2"/>
  <c r="BP154" i="2"/>
  <c r="BQ154" i="2" s="1"/>
  <c r="BE156" i="2"/>
  <c r="BG156" i="2"/>
  <c r="AP167" i="2"/>
  <c r="AU167" i="2"/>
  <c r="AA167" i="2"/>
  <c r="BP156" i="2"/>
  <c r="BQ156" i="2" s="1"/>
  <c r="BK153" i="2"/>
  <c r="BO153" i="2" s="1"/>
  <c r="BG153" i="2"/>
  <c r="BA154" i="2"/>
  <c r="AL167" i="2"/>
  <c r="BM163" i="2"/>
  <c r="BI163" i="2"/>
  <c r="BL163" i="2"/>
  <c r="BH163" i="2"/>
  <c r="BJ163" i="2"/>
  <c r="G167" i="2"/>
  <c r="K167" i="2"/>
  <c r="AC167" i="2"/>
  <c r="AG167" i="2"/>
  <c r="AI151" i="2"/>
  <c r="AV151" i="2"/>
  <c r="AM153" i="2"/>
  <c r="BP153" i="2"/>
  <c r="BQ153" i="2" s="1"/>
  <c r="BE167" i="2"/>
  <c r="Y167" i="2"/>
  <c r="AX165" i="2"/>
  <c r="H167" i="2"/>
  <c r="L167" i="2"/>
  <c r="P167" i="2"/>
  <c r="X167" i="2"/>
  <c r="AM154" i="2"/>
  <c r="AM152" i="2"/>
  <c r="BH152" i="2" s="1"/>
  <c r="BP152" i="2"/>
  <c r="BQ152" i="2" s="1"/>
  <c r="BX156" i="2"/>
  <c r="BD156" i="2"/>
  <c r="BS156" i="2"/>
  <c r="BC156" i="2"/>
  <c r="BF156" i="2"/>
  <c r="BK156" i="2"/>
  <c r="BO156" i="2" s="1"/>
  <c r="AW158" i="2"/>
  <c r="AW160" i="2" s="1"/>
  <c r="AS160" i="2"/>
  <c r="AX158" i="2"/>
  <c r="AB167" i="2"/>
  <c r="AT167" i="2"/>
  <c r="I167" i="2"/>
  <c r="AE167" i="2"/>
  <c r="BF154" i="2"/>
  <c r="AP158" i="2"/>
  <c r="AP160" i="2" s="1"/>
  <c r="BF158" i="2"/>
  <c r="AN160" i="2"/>
  <c r="AN167" i="2" s="1"/>
  <c r="AV160" i="2"/>
  <c r="BD160" i="2"/>
  <c r="BX160" i="2"/>
  <c r="AM162" i="2"/>
  <c r="AM165" i="2" s="1"/>
  <c r="AY162" i="2"/>
  <c r="AY165" i="2" s="1"/>
  <c r="BG162" i="2"/>
  <c r="BK162" i="2"/>
  <c r="BO162" i="2" s="1"/>
  <c r="BG163" i="2"/>
  <c r="BK163" i="2"/>
  <c r="BO163" i="2" s="1"/>
  <c r="BC165" i="2"/>
  <c r="BX165" i="2"/>
  <c r="D167" i="2"/>
  <c r="Y160" i="2"/>
  <c r="BP160" i="2" s="1"/>
  <c r="BQ160" i="2" s="1"/>
  <c r="BE160" i="2"/>
  <c r="AR162" i="2"/>
  <c r="AV162" i="2"/>
  <c r="BP162" i="2"/>
  <c r="BQ162" i="2" s="1"/>
  <c r="BP163" i="2"/>
  <c r="BQ163" i="2" s="1"/>
  <c r="BD165" i="2"/>
  <c r="E167" i="2"/>
  <c r="AZ158" i="2"/>
  <c r="AZ160" i="2" s="1"/>
  <c r="BP158" i="2"/>
  <c r="BQ158" i="2" s="1"/>
  <c r="BF160" i="2"/>
  <c r="BR160" i="2"/>
  <c r="AW162" i="2"/>
  <c r="AW163" i="2"/>
  <c r="AK165" i="2"/>
  <c r="BK165" i="2" s="1"/>
  <c r="BO165" i="2" s="1"/>
  <c r="AS165" i="2"/>
  <c r="BE165" i="2"/>
  <c r="AO158" i="2"/>
  <c r="BF162" i="2"/>
  <c r="BF163" i="2"/>
  <c r="AT13" i="1"/>
  <c r="AE13" i="1"/>
  <c r="AO13" i="1" s="1"/>
  <c r="AS13" i="1" s="1"/>
  <c r="BG13" i="1"/>
  <c r="BO13" i="1"/>
  <c r="AN13" i="1"/>
  <c r="BH13" i="1"/>
  <c r="BL153" i="2" l="1"/>
  <c r="BH153" i="2"/>
  <c r="BI153" i="2"/>
  <c r="BM153" i="2"/>
  <c r="AZ167" i="2"/>
  <c r="BM162" i="2"/>
  <c r="BI162" i="2"/>
  <c r="AR165" i="2"/>
  <c r="BL162" i="2"/>
  <c r="BH162" i="2"/>
  <c r="BB162" i="2"/>
  <c r="AO160" i="2"/>
  <c r="AO167" i="2" s="1"/>
  <c r="AY158" i="2"/>
  <c r="AY160" i="2" s="1"/>
  <c r="AW165" i="2"/>
  <c r="BG165" i="2"/>
  <c r="AV156" i="2"/>
  <c r="AS156" i="2"/>
  <c r="AW151" i="2"/>
  <c r="AX151" i="2"/>
  <c r="AS167" i="2"/>
  <c r="BC167" i="2"/>
  <c r="BR167" i="2"/>
  <c r="BA162" i="2"/>
  <c r="BA165" i="2" s="1"/>
  <c r="AV165" i="2"/>
  <c r="AV167" i="2" s="1"/>
  <c r="BX167" i="2"/>
  <c r="BS167" i="2"/>
  <c r="AR158" i="2"/>
  <c r="BP165" i="2"/>
  <c r="BD167" i="2"/>
  <c r="AI156" i="2"/>
  <c r="AI167" i="2" s="1"/>
  <c r="AQ151" i="2"/>
  <c r="AQ156" i="2" s="1"/>
  <c r="AQ167" i="2" s="1"/>
  <c r="BF165" i="2"/>
  <c r="BB154" i="2"/>
  <c r="BJ154" i="2" s="1"/>
  <c r="AX160" i="2"/>
  <c r="BB158" i="2"/>
  <c r="BP167" i="2"/>
  <c r="BI152" i="2"/>
  <c r="BJ152" i="2"/>
  <c r="BA153" i="2"/>
  <c r="BB153" i="2" s="1"/>
  <c r="BJ153" i="2" s="1"/>
  <c r="AZ151" i="2"/>
  <c r="AZ156" i="2" s="1"/>
  <c r="AM156" i="2"/>
  <c r="AW153" i="2"/>
  <c r="BN165" i="2"/>
  <c r="AK167" i="2"/>
  <c r="AY167" i="2"/>
  <c r="AM167" i="2"/>
  <c r="BM13" i="1"/>
  <c r="BI13" i="1"/>
  <c r="BN13" i="1"/>
  <c r="BJ13" i="1"/>
  <c r="AX13" i="1"/>
  <c r="AY13" i="1"/>
  <c r="BC13" i="1" s="1"/>
  <c r="BV158" i="2" l="1"/>
  <c r="BB160" i="2"/>
  <c r="BJ160" i="2" s="1"/>
  <c r="BJ158" i="2"/>
  <c r="BA151" i="2"/>
  <c r="BA156" i="2" s="1"/>
  <c r="BN167" i="2"/>
  <c r="BG167" i="2"/>
  <c r="BK167" i="2"/>
  <c r="BO167" i="2" s="1"/>
  <c r="BF167" i="2"/>
  <c r="AX156" i="2"/>
  <c r="AX167" i="2" s="1"/>
  <c r="BB151" i="2"/>
  <c r="BM165" i="2"/>
  <c r="BI165" i="2"/>
  <c r="BL165" i="2"/>
  <c r="BH165" i="2"/>
  <c r="AW156" i="2"/>
  <c r="BB165" i="2"/>
  <c r="BJ162" i="2"/>
  <c r="BV162" i="2"/>
  <c r="BM158" i="2"/>
  <c r="BI158" i="2"/>
  <c r="BL158" i="2"/>
  <c r="BH158" i="2"/>
  <c r="AR160" i="2"/>
  <c r="BA167" i="2"/>
  <c r="AW167" i="2"/>
  <c r="AR151" i="2"/>
  <c r="BK13" i="1"/>
  <c r="BW13" i="1"/>
  <c r="AR156" i="2" l="1"/>
  <c r="BL151" i="2"/>
  <c r="BM151" i="2"/>
  <c r="BI151" i="2"/>
  <c r="BH151" i="2"/>
  <c r="BB156" i="2"/>
  <c r="BJ156" i="2" s="1"/>
  <c r="BU151" i="2"/>
  <c r="BW151" i="2" s="1"/>
  <c r="BJ151" i="2"/>
  <c r="BJ165" i="2"/>
  <c r="BB167" i="2"/>
  <c r="BJ167" i="2" s="1"/>
  <c r="BM160" i="2"/>
  <c r="BI160" i="2"/>
  <c r="BL160" i="2"/>
  <c r="BH160" i="2"/>
  <c r="BM156" i="2" l="1"/>
  <c r="BI156" i="2"/>
  <c r="BL156" i="2"/>
  <c r="BH156" i="2"/>
  <c r="AR167" i="2"/>
  <c r="BM167" i="2" l="1"/>
  <c r="BI167" i="2"/>
  <c r="BL167" i="2"/>
  <c r="BH167" i="2"/>
  <c r="BX148" i="2" l="1"/>
  <c r="BS148" i="2"/>
  <c r="BR148" i="2"/>
  <c r="AJ147" i="2"/>
  <c r="AJ149" i="2" s="1"/>
  <c r="AI147" i="2"/>
  <c r="AH147" i="2"/>
  <c r="AH149" i="2" s="1"/>
  <c r="AG147" i="2"/>
  <c r="AF147" i="2"/>
  <c r="AF149" i="2" s="1"/>
  <c r="AE147" i="2"/>
  <c r="AD147" i="2"/>
  <c r="AD149" i="2" s="1"/>
  <c r="AC147" i="2"/>
  <c r="AC149" i="2" s="1"/>
  <c r="AA147" i="2"/>
  <c r="Z147" i="2"/>
  <c r="Y147" i="2"/>
  <c r="X147" i="2"/>
  <c r="X149" i="2" s="1"/>
  <c r="W147" i="2"/>
  <c r="V147" i="2"/>
  <c r="V149" i="2" s="1"/>
  <c r="U147" i="2"/>
  <c r="U149" i="2" s="1"/>
  <c r="T147" i="2"/>
  <c r="T149" i="2" s="1"/>
  <c r="S147" i="2"/>
  <c r="R147" i="2"/>
  <c r="R149" i="2" s="1"/>
  <c r="Q147" i="2"/>
  <c r="Q149" i="2" s="1"/>
  <c r="P147" i="2"/>
  <c r="P149" i="2" s="1"/>
  <c r="O147" i="2"/>
  <c r="N147" i="2"/>
  <c r="M147" i="2"/>
  <c r="M149" i="2" s="1"/>
  <c r="L147" i="2"/>
  <c r="L149" i="2" s="1"/>
  <c r="K147" i="2"/>
  <c r="J147" i="2"/>
  <c r="J149" i="2" s="1"/>
  <c r="I147" i="2"/>
  <c r="I149" i="2" s="1"/>
  <c r="H147" i="2"/>
  <c r="H149" i="2" s="1"/>
  <c r="G147" i="2"/>
  <c r="F147" i="2"/>
  <c r="F149" i="2" s="1"/>
  <c r="E147" i="2"/>
  <c r="BR147" i="2" s="1"/>
  <c r="D147" i="2"/>
  <c r="BS147" i="2" s="1"/>
  <c r="BX146" i="2"/>
  <c r="BS146" i="2"/>
  <c r="BR146" i="2"/>
  <c r="BX145" i="2"/>
  <c r="BS145" i="2"/>
  <c r="BR145" i="2"/>
  <c r="BE145" i="2"/>
  <c r="BD145" i="2"/>
  <c r="BC145" i="2"/>
  <c r="AZ145" i="2"/>
  <c r="AU145" i="2"/>
  <c r="AT145" i="2"/>
  <c r="AY145" i="2" s="1"/>
  <c r="AS145" i="2"/>
  <c r="AX145" i="2" s="1"/>
  <c r="AQ145" i="2"/>
  <c r="AP145" i="2"/>
  <c r="AO145" i="2"/>
  <c r="AN145" i="2"/>
  <c r="AR145" i="2" s="1"/>
  <c r="AL145" i="2"/>
  <c r="AK145" i="2"/>
  <c r="BN145" i="2" s="1"/>
  <c r="AB145" i="2"/>
  <c r="AV145" i="2" s="1"/>
  <c r="BA145" i="2" s="1"/>
  <c r="Y145" i="2"/>
  <c r="AM145" i="2" s="1"/>
  <c r="BX144" i="2"/>
  <c r="BU144" i="2"/>
  <c r="BS144" i="2"/>
  <c r="BR144" i="2"/>
  <c r="BE144" i="2"/>
  <c r="BD144" i="2"/>
  <c r="BC144" i="2"/>
  <c r="AZ144" i="2"/>
  <c r="AZ147" i="2" s="1"/>
  <c r="AU144" i="2"/>
  <c r="AU147" i="2" s="1"/>
  <c r="AT144" i="2"/>
  <c r="AT147" i="2" s="1"/>
  <c r="AS144" i="2"/>
  <c r="AX144" i="2" s="1"/>
  <c r="AQ144" i="2"/>
  <c r="AQ147" i="2" s="1"/>
  <c r="AP144" i="2"/>
  <c r="AP147" i="2" s="1"/>
  <c r="AO144" i="2"/>
  <c r="AO147" i="2" s="1"/>
  <c r="AN144" i="2"/>
  <c r="AN147" i="2" s="1"/>
  <c r="AL144" i="2"/>
  <c r="AL147" i="2" s="1"/>
  <c r="AK144" i="2"/>
  <c r="BN144" i="2" s="1"/>
  <c r="AB144" i="2"/>
  <c r="AB147" i="2" s="1"/>
  <c r="Y144" i="2"/>
  <c r="AM144" i="2" s="1"/>
  <c r="AM147" i="2" s="1"/>
  <c r="BX143" i="2"/>
  <c r="BS143" i="2"/>
  <c r="BR143" i="2"/>
  <c r="BE142" i="2"/>
  <c r="AO142" i="2"/>
  <c r="AL142" i="2"/>
  <c r="AK142" i="2"/>
  <c r="BN142" i="2" s="1"/>
  <c r="AJ142" i="2"/>
  <c r="AH142" i="2"/>
  <c r="AF142" i="2"/>
  <c r="AE142" i="2"/>
  <c r="AD142" i="2"/>
  <c r="AC142" i="2"/>
  <c r="AA142" i="2"/>
  <c r="AA149" i="2" s="1"/>
  <c r="Z142" i="2"/>
  <c r="X142" i="2"/>
  <c r="W142" i="2"/>
  <c r="V142" i="2"/>
  <c r="U142" i="2"/>
  <c r="T142" i="2"/>
  <c r="S142" i="2"/>
  <c r="R142" i="2"/>
  <c r="Q142" i="2"/>
  <c r="P142" i="2"/>
  <c r="O142" i="2"/>
  <c r="N142" i="2"/>
  <c r="BF142" i="2" s="1"/>
  <c r="M142" i="2"/>
  <c r="L142" i="2"/>
  <c r="K142" i="2"/>
  <c r="J142" i="2"/>
  <c r="I142" i="2"/>
  <c r="H142" i="2"/>
  <c r="G142" i="2"/>
  <c r="F142" i="2"/>
  <c r="BD142" i="2" s="1"/>
  <c r="E142" i="2"/>
  <c r="BC142" i="2" s="1"/>
  <c r="D142" i="2"/>
  <c r="BS142" i="2" s="1"/>
  <c r="BX141" i="2"/>
  <c r="BS141" i="2"/>
  <c r="BR141" i="2"/>
  <c r="BX140" i="2"/>
  <c r="BU140" i="2"/>
  <c r="BS140" i="2"/>
  <c r="BR140" i="2"/>
  <c r="BK140" i="2"/>
  <c r="BO140" i="2" s="1"/>
  <c r="BG140" i="2"/>
  <c r="BE140" i="2"/>
  <c r="BD140" i="2"/>
  <c r="BC140" i="2"/>
  <c r="AV140" i="2"/>
  <c r="BA140" i="2" s="1"/>
  <c r="BA142" i="2" s="1"/>
  <c r="AU140" i="2"/>
  <c r="AU142" i="2" s="1"/>
  <c r="AQ140" i="2"/>
  <c r="AQ142" i="2" s="1"/>
  <c r="AO140" i="2"/>
  <c r="AN140" i="2"/>
  <c r="AM140" i="2"/>
  <c r="AM142" i="2" s="1"/>
  <c r="AL140" i="2"/>
  <c r="AK140" i="2"/>
  <c r="BN140" i="2" s="1"/>
  <c r="AI140" i="2"/>
  <c r="AI142" i="2" s="1"/>
  <c r="AG140" i="2"/>
  <c r="AG142" i="2" s="1"/>
  <c r="AB140" i="2"/>
  <c r="AB142" i="2" s="1"/>
  <c r="Z140" i="2"/>
  <c r="AT140" i="2" s="1"/>
  <c r="Y140" i="2"/>
  <c r="AS140" i="2" s="1"/>
  <c r="BX139" i="2"/>
  <c r="BS139" i="2"/>
  <c r="BR139" i="2"/>
  <c r="BC138" i="2"/>
  <c r="AJ138" i="2"/>
  <c r="AH138" i="2"/>
  <c r="AF138" i="2"/>
  <c r="AD138" i="2"/>
  <c r="AC138" i="2"/>
  <c r="AA138" i="2"/>
  <c r="X138" i="2"/>
  <c r="W138" i="2"/>
  <c r="BK138" i="2" s="1"/>
  <c r="BO138" i="2" s="1"/>
  <c r="V138" i="2"/>
  <c r="U138" i="2"/>
  <c r="T138" i="2"/>
  <c r="S138" i="2"/>
  <c r="R138" i="2"/>
  <c r="Q138" i="2"/>
  <c r="P138" i="2"/>
  <c r="O138" i="2"/>
  <c r="BG138" i="2" s="1"/>
  <c r="N138" i="2"/>
  <c r="BF138" i="2" s="1"/>
  <c r="M138" i="2"/>
  <c r="L138" i="2"/>
  <c r="K138" i="2"/>
  <c r="J138" i="2"/>
  <c r="BE138" i="2" s="1"/>
  <c r="H138" i="2"/>
  <c r="G138" i="2"/>
  <c r="F138" i="2"/>
  <c r="E138" i="2"/>
  <c r="BR138" i="2" s="1"/>
  <c r="D138" i="2"/>
  <c r="BX138" i="2" s="1"/>
  <c r="BX137" i="2"/>
  <c r="BS137" i="2"/>
  <c r="BR137" i="2"/>
  <c r="BX136" i="2"/>
  <c r="BS136" i="2"/>
  <c r="BR136" i="2"/>
  <c r="BO136" i="2"/>
  <c r="BK136" i="2"/>
  <c r="BG136" i="2"/>
  <c r="BE136" i="2"/>
  <c r="BD136" i="2"/>
  <c r="BC136" i="2"/>
  <c r="AZ136" i="2"/>
  <c r="AY136" i="2"/>
  <c r="AV136" i="2"/>
  <c r="AU136" i="2"/>
  <c r="AT136" i="2"/>
  <c r="AQ136" i="2"/>
  <c r="AP136" i="2"/>
  <c r="AO136" i="2"/>
  <c r="AN136" i="2"/>
  <c r="AR136" i="2" s="1"/>
  <c r="AL136" i="2"/>
  <c r="AK136" i="2"/>
  <c r="BN136" i="2" s="1"/>
  <c r="AB136" i="2"/>
  <c r="Y136" i="2"/>
  <c r="BZ135" i="2"/>
  <c r="BX135" i="2"/>
  <c r="BR135" i="2"/>
  <c r="BN135" i="2"/>
  <c r="BK135" i="2"/>
  <c r="BO135" i="2" s="1"/>
  <c r="BG135" i="2"/>
  <c r="BF135" i="2"/>
  <c r="BE135" i="2"/>
  <c r="BD135" i="2"/>
  <c r="BC135" i="2"/>
  <c r="AY135" i="2"/>
  <c r="AU135" i="2"/>
  <c r="AT135" i="2"/>
  <c r="AQ135" i="2"/>
  <c r="AP135" i="2"/>
  <c r="AO135" i="2"/>
  <c r="AN135" i="2"/>
  <c r="AL135" i="2"/>
  <c r="AK135" i="2"/>
  <c r="AG135" i="2"/>
  <c r="AB135" i="2"/>
  <c r="AV135" i="2" s="1"/>
  <c r="BA135" i="2" s="1"/>
  <c r="Y135" i="2"/>
  <c r="BX134" i="2"/>
  <c r="BS134" i="2"/>
  <c r="BR134" i="2"/>
  <c r="BI134" i="2"/>
  <c r="BE134" i="2"/>
  <c r="BD134" i="2"/>
  <c r="BC134" i="2"/>
  <c r="AW134" i="2"/>
  <c r="AU134" i="2"/>
  <c r="AT134" i="2"/>
  <c r="AY134" i="2" s="1"/>
  <c r="AS134" i="2"/>
  <c r="AX134" i="2" s="1"/>
  <c r="AQ134" i="2"/>
  <c r="AP134" i="2"/>
  <c r="AO134" i="2"/>
  <c r="AN134" i="2"/>
  <c r="AR134" i="2" s="1"/>
  <c r="AL134" i="2"/>
  <c r="AK134" i="2"/>
  <c r="AB134" i="2"/>
  <c r="AV134" i="2" s="1"/>
  <c r="BA134" i="2" s="1"/>
  <c r="Y134" i="2"/>
  <c r="AM134" i="2" s="1"/>
  <c r="BX133" i="2"/>
  <c r="BV133" i="2"/>
  <c r="BS133" i="2"/>
  <c r="BR133" i="2"/>
  <c r="BK133" i="2"/>
  <c r="BO133" i="2" s="1"/>
  <c r="BF133" i="2"/>
  <c r="BE133" i="2"/>
  <c r="BD133" i="2"/>
  <c r="BC133" i="2"/>
  <c r="AV133" i="2"/>
  <c r="AU133" i="2"/>
  <c r="AU138" i="2" s="1"/>
  <c r="AQ133" i="2"/>
  <c r="AQ138" i="2" s="1"/>
  <c r="AN133" i="2"/>
  <c r="AN138" i="2" s="1"/>
  <c r="AL133" i="2"/>
  <c r="AK133" i="2"/>
  <c r="AK138" i="2" s="1"/>
  <c r="BN138" i="2" s="1"/>
  <c r="AI133" i="2"/>
  <c r="AI138" i="2" s="1"/>
  <c r="AG133" i="2"/>
  <c r="AG138" i="2" s="1"/>
  <c r="AB133" i="2"/>
  <c r="Z133" i="2"/>
  <c r="Z138" i="2" s="1"/>
  <c r="Y133" i="2"/>
  <c r="I133" i="2"/>
  <c r="I138" i="2" s="1"/>
  <c r="BY12" i="1"/>
  <c r="BV12" i="1"/>
  <c r="BT12" i="1"/>
  <c r="BS12" i="1"/>
  <c r="BF12" i="1"/>
  <c r="BE12" i="1"/>
  <c r="BD12" i="1"/>
  <c r="AV12" i="1"/>
  <c r="BA12" i="1" s="1"/>
  <c r="AU12" i="1"/>
  <c r="AQ12" i="1"/>
  <c r="AP12" i="1"/>
  <c r="AM12" i="1"/>
  <c r="AL12" i="1"/>
  <c r="BL12" i="1" s="1"/>
  <c r="BP12" i="1" s="1"/>
  <c r="AK12" i="1"/>
  <c r="AR12" i="1" s="1"/>
  <c r="AI12" i="1"/>
  <c r="AC12" i="1"/>
  <c r="AW12" i="1" s="1"/>
  <c r="Z12" i="1"/>
  <c r="AT12" i="1" s="1"/>
  <c r="AZ12" i="1" l="1"/>
  <c r="BM136" i="2"/>
  <c r="BL136" i="2"/>
  <c r="Y138" i="2"/>
  <c r="BP138" i="2" s="1"/>
  <c r="BQ138" i="2" s="1"/>
  <c r="BP133" i="2"/>
  <c r="BQ133" i="2" s="1"/>
  <c r="AS133" i="2"/>
  <c r="BG133" i="2"/>
  <c r="AR135" i="2"/>
  <c r="AE133" i="2"/>
  <c r="AL138" i="2"/>
  <c r="AL149" i="2" s="1"/>
  <c r="AP133" i="2"/>
  <c r="AP138" i="2" s="1"/>
  <c r="AT133" i="2"/>
  <c r="BK134" i="2"/>
  <c r="BO134" i="2" s="1"/>
  <c r="BG134" i="2"/>
  <c r="AZ134" i="2"/>
  <c r="BB134" i="2" s="1"/>
  <c r="BJ134" i="2" s="1"/>
  <c r="BF134" i="2"/>
  <c r="BN134" i="2"/>
  <c r="AZ135" i="2"/>
  <c r="AW140" i="2"/>
  <c r="AW142" i="2" s="1"/>
  <c r="AS142" i="2"/>
  <c r="AX140" i="2"/>
  <c r="AI149" i="2"/>
  <c r="G149" i="2"/>
  <c r="K149" i="2"/>
  <c r="O149" i="2"/>
  <c r="S149" i="2"/>
  <c r="W149" i="2"/>
  <c r="AQ149" i="2"/>
  <c r="BM145" i="2"/>
  <c r="BI145" i="2"/>
  <c r="BL145" i="2"/>
  <c r="BH145" i="2"/>
  <c r="BB145" i="2"/>
  <c r="BJ145" i="2" s="1"/>
  <c r="AM133" i="2"/>
  <c r="AM138" i="2" s="1"/>
  <c r="AM149" i="2" s="1"/>
  <c r="AS136" i="2"/>
  <c r="BP136" i="2"/>
  <c r="BQ136" i="2" s="1"/>
  <c r="AM136" i="2"/>
  <c r="BI136" i="2" s="1"/>
  <c r="BA136" i="2"/>
  <c r="AT142" i="2"/>
  <c r="AY140" i="2"/>
  <c r="AY142" i="2" s="1"/>
  <c r="AN149" i="2"/>
  <c r="AX147" i="2"/>
  <c r="AG149" i="2"/>
  <c r="BP135" i="2"/>
  <c r="BQ135" i="2" s="1"/>
  <c r="AS135" i="2"/>
  <c r="AV138" i="2"/>
  <c r="BA133" i="2"/>
  <c r="BL134" i="2"/>
  <c r="BH134" i="2"/>
  <c r="AM135" i="2"/>
  <c r="Y149" i="2"/>
  <c r="AB138" i="2"/>
  <c r="AB149" i="2" s="1"/>
  <c r="BN133" i="2"/>
  <c r="BM134" i="2"/>
  <c r="AU149" i="2"/>
  <c r="Z149" i="2"/>
  <c r="BP134" i="2"/>
  <c r="BQ134" i="2" s="1"/>
  <c r="BF136" i="2"/>
  <c r="AP140" i="2"/>
  <c r="AP142" i="2" s="1"/>
  <c r="AP149" i="2" s="1"/>
  <c r="BF140" i="2"/>
  <c r="AN142" i="2"/>
  <c r="AV142" i="2"/>
  <c r="BX142" i="2"/>
  <c r="AY144" i="2"/>
  <c r="AY147" i="2" s="1"/>
  <c r="BG144" i="2"/>
  <c r="BK144" i="2"/>
  <c r="BO144" i="2" s="1"/>
  <c r="BG145" i="2"/>
  <c r="BK145" i="2"/>
  <c r="BO145" i="2" s="1"/>
  <c r="BC147" i="2"/>
  <c r="BX147" i="2"/>
  <c r="D149" i="2"/>
  <c r="BS138" i="2"/>
  <c r="Y142" i="2"/>
  <c r="BP142" i="2" s="1"/>
  <c r="BQ142" i="2" s="1"/>
  <c r="AR144" i="2"/>
  <c r="AV144" i="2"/>
  <c r="AW144" i="2" s="1"/>
  <c r="AW147" i="2" s="1"/>
  <c r="BP144" i="2"/>
  <c r="BQ144" i="2" s="1"/>
  <c r="BP145" i="2"/>
  <c r="BQ145" i="2" s="1"/>
  <c r="BD147" i="2"/>
  <c r="E149" i="2"/>
  <c r="BD138" i="2"/>
  <c r="BP140" i="2"/>
  <c r="BQ140" i="2" s="1"/>
  <c r="BR142" i="2"/>
  <c r="AW145" i="2"/>
  <c r="AK147" i="2"/>
  <c r="AS147" i="2"/>
  <c r="BE147" i="2"/>
  <c r="N149" i="2"/>
  <c r="BG142" i="2"/>
  <c r="BK142" i="2"/>
  <c r="BO142" i="2" s="1"/>
  <c r="BF144" i="2"/>
  <c r="BF145" i="2"/>
  <c r="AX12" i="1"/>
  <c r="BB12" i="1"/>
  <c r="BQ12" i="1"/>
  <c r="BR12" i="1" s="1"/>
  <c r="AE12" i="1"/>
  <c r="AO12" i="1" s="1"/>
  <c r="AS12" i="1" s="1"/>
  <c r="BG12" i="1"/>
  <c r="BO12" i="1"/>
  <c r="AN12" i="1"/>
  <c r="BH12" i="1"/>
  <c r="BN147" i="2" l="1"/>
  <c r="AK149" i="2"/>
  <c r="BN149" i="2" s="1"/>
  <c r="BP147" i="2"/>
  <c r="BX149" i="2"/>
  <c r="BS149" i="2"/>
  <c r="BK147" i="2"/>
  <c r="BO147" i="2" s="1"/>
  <c r="AZ140" i="2"/>
  <c r="AZ142" i="2" s="1"/>
  <c r="BM144" i="2"/>
  <c r="BI144" i="2"/>
  <c r="AR147" i="2"/>
  <c r="BL144" i="2"/>
  <c r="BH144" i="2"/>
  <c r="BD149" i="2"/>
  <c r="AW135" i="2"/>
  <c r="AX135" i="2"/>
  <c r="BB135" i="2" s="1"/>
  <c r="AW136" i="2"/>
  <c r="AX136" i="2"/>
  <c r="BB136" i="2" s="1"/>
  <c r="BJ136" i="2" s="1"/>
  <c r="AT138" i="2"/>
  <c r="AT149" i="2" s="1"/>
  <c r="BL135" i="2"/>
  <c r="BH135" i="2"/>
  <c r="BM135" i="2"/>
  <c r="BI135" i="2"/>
  <c r="AZ133" i="2"/>
  <c r="AZ138" i="2" s="1"/>
  <c r="BH136" i="2"/>
  <c r="BC149" i="2"/>
  <c r="BR149" i="2"/>
  <c r="AR140" i="2"/>
  <c r="BA144" i="2"/>
  <c r="BA147" i="2" s="1"/>
  <c r="BA149" i="2" s="1"/>
  <c r="AV147" i="2"/>
  <c r="AV149" i="2" s="1"/>
  <c r="BF147" i="2"/>
  <c r="BA138" i="2"/>
  <c r="BG149" i="2"/>
  <c r="AS138" i="2"/>
  <c r="AW133" i="2"/>
  <c r="AW138" i="2" s="1"/>
  <c r="AW149" i="2" s="1"/>
  <c r="AX133" i="2"/>
  <c r="AS149" i="2"/>
  <c r="BE149" i="2"/>
  <c r="BG147" i="2"/>
  <c r="AX142" i="2"/>
  <c r="AO133" i="2"/>
  <c r="AE138" i="2"/>
  <c r="AE149" i="2" s="1"/>
  <c r="BM12" i="1"/>
  <c r="BN12" i="1"/>
  <c r="BJ12" i="1"/>
  <c r="BI12" i="1"/>
  <c r="AY12" i="1"/>
  <c r="BC12" i="1" s="1"/>
  <c r="BB144" i="2" l="1"/>
  <c r="AX138" i="2"/>
  <c r="AX149" i="2" s="1"/>
  <c r="BK149" i="2"/>
  <c r="BO149" i="2" s="1"/>
  <c r="BV135" i="2"/>
  <c r="BJ135" i="2"/>
  <c r="AO138" i="2"/>
  <c r="AO149" i="2" s="1"/>
  <c r="AR133" i="2"/>
  <c r="BM140" i="2"/>
  <c r="BI140" i="2"/>
  <c r="BL140" i="2"/>
  <c r="BH140" i="2"/>
  <c r="AR142" i="2"/>
  <c r="AZ149" i="2"/>
  <c r="BB140" i="2"/>
  <c r="BP149" i="2"/>
  <c r="AY133" i="2"/>
  <c r="AY138" i="2" s="1"/>
  <c r="AY149" i="2" s="1"/>
  <c r="BM147" i="2"/>
  <c r="BI147" i="2"/>
  <c r="BL147" i="2"/>
  <c r="BH147" i="2"/>
  <c r="BF149" i="2"/>
  <c r="BK12" i="1"/>
  <c r="BW12" i="1"/>
  <c r="BM142" i="2" l="1"/>
  <c r="BI142" i="2"/>
  <c r="BL142" i="2"/>
  <c r="BH142" i="2"/>
  <c r="BB147" i="2"/>
  <c r="BJ144" i="2"/>
  <c r="BV144" i="2"/>
  <c r="BL133" i="2"/>
  <c r="AR138" i="2"/>
  <c r="BM133" i="2"/>
  <c r="BI133" i="2"/>
  <c r="BH133" i="2"/>
  <c r="BV140" i="2"/>
  <c r="BB142" i="2"/>
  <c r="BJ142" i="2" s="1"/>
  <c r="BJ140" i="2"/>
  <c r="BB133" i="2"/>
  <c r="BM138" i="2" l="1"/>
  <c r="BI138" i="2"/>
  <c r="BL138" i="2"/>
  <c r="BH138" i="2"/>
  <c r="AR149" i="2"/>
  <c r="BJ147" i="2"/>
  <c r="BB149" i="2"/>
  <c r="BJ149" i="2" s="1"/>
  <c r="BU133" i="2"/>
  <c r="BW133" i="2" s="1"/>
  <c r="BB138" i="2"/>
  <c r="BJ138" i="2" s="1"/>
  <c r="BJ133" i="2"/>
  <c r="BM149" i="2" l="1"/>
  <c r="BI149" i="2"/>
  <c r="BL149" i="2"/>
  <c r="BH149" i="2"/>
  <c r="BX130" i="2" l="1"/>
  <c r="BS130" i="2"/>
  <c r="BR130" i="2"/>
  <c r="BE129" i="2"/>
  <c r="AJ129" i="2"/>
  <c r="AI129" i="2"/>
  <c r="AH129" i="2"/>
  <c r="AG129" i="2"/>
  <c r="AF129" i="2"/>
  <c r="AE129" i="2"/>
  <c r="AD129" i="2"/>
  <c r="AC129" i="2"/>
  <c r="AA129" i="2"/>
  <c r="AA131" i="2" s="1"/>
  <c r="Z129" i="2"/>
  <c r="X129" i="2"/>
  <c r="W129" i="2"/>
  <c r="W131" i="2" s="1"/>
  <c r="V129" i="2"/>
  <c r="U129" i="2"/>
  <c r="U131" i="2" s="1"/>
  <c r="T129" i="2"/>
  <c r="S129" i="2"/>
  <c r="S131" i="2" s="1"/>
  <c r="R129" i="2"/>
  <c r="Q129" i="2"/>
  <c r="Q131" i="2" s="1"/>
  <c r="P129" i="2"/>
  <c r="O129" i="2"/>
  <c r="O131" i="2" s="1"/>
  <c r="N129" i="2"/>
  <c r="M129" i="2"/>
  <c r="M131" i="2" s="1"/>
  <c r="L129" i="2"/>
  <c r="K129" i="2"/>
  <c r="K131" i="2" s="1"/>
  <c r="J129" i="2"/>
  <c r="I129" i="2"/>
  <c r="H129" i="2"/>
  <c r="G129" i="2"/>
  <c r="G131" i="2" s="1"/>
  <c r="F129" i="2"/>
  <c r="BD129" i="2" s="1"/>
  <c r="E129" i="2"/>
  <c r="BR129" i="2" s="1"/>
  <c r="D129" i="2"/>
  <c r="BX128" i="2"/>
  <c r="BS128" i="2"/>
  <c r="BR128" i="2"/>
  <c r="BX127" i="2"/>
  <c r="BS127" i="2"/>
  <c r="BR127" i="2"/>
  <c r="BE127" i="2"/>
  <c r="BD127" i="2"/>
  <c r="BC127" i="2"/>
  <c r="BA127" i="2"/>
  <c r="AU127" i="2"/>
  <c r="AZ127" i="2" s="1"/>
  <c r="AT127" i="2"/>
  <c r="AQ127" i="2"/>
  <c r="AP127" i="2"/>
  <c r="AO127" i="2"/>
  <c r="AO129" i="2" s="1"/>
  <c r="AO131" i="2" s="1"/>
  <c r="AN127" i="2"/>
  <c r="AL127" i="2"/>
  <c r="AK127" i="2"/>
  <c r="AB127" i="2"/>
  <c r="AV127" i="2" s="1"/>
  <c r="Y127" i="2"/>
  <c r="AS127" i="2" s="1"/>
  <c r="BX126" i="2"/>
  <c r="BU126" i="2"/>
  <c r="BS126" i="2"/>
  <c r="BR126" i="2"/>
  <c r="BK126" i="2"/>
  <c r="BO126" i="2" s="1"/>
  <c r="BE126" i="2"/>
  <c r="BD126" i="2"/>
  <c r="BC126" i="2"/>
  <c r="AY126" i="2"/>
  <c r="AU126" i="2"/>
  <c r="AZ126" i="2" s="1"/>
  <c r="AT126" i="2"/>
  <c r="AT129" i="2" s="1"/>
  <c r="AQ126" i="2"/>
  <c r="AQ129" i="2" s="1"/>
  <c r="AP126" i="2"/>
  <c r="AP129" i="2" s="1"/>
  <c r="AO126" i="2"/>
  <c r="AN126" i="2"/>
  <c r="AN129" i="2" s="1"/>
  <c r="AL126" i="2"/>
  <c r="AL129" i="2" s="1"/>
  <c r="AK126" i="2"/>
  <c r="AB126" i="2"/>
  <c r="AB129" i="2" s="1"/>
  <c r="Y126" i="2"/>
  <c r="BP126" i="2" s="1"/>
  <c r="BQ126" i="2" s="1"/>
  <c r="BX125" i="2"/>
  <c r="BS125" i="2"/>
  <c r="BR125" i="2"/>
  <c r="BX124" i="2"/>
  <c r="AV124" i="2"/>
  <c r="AL124" i="2"/>
  <c r="AJ124" i="2"/>
  <c r="AH124" i="2"/>
  <c r="AH131" i="2" s="1"/>
  <c r="AF124" i="2"/>
  <c r="AF131" i="2" s="1"/>
  <c r="AE124" i="2"/>
  <c r="AD124" i="2"/>
  <c r="AD131" i="2" s="1"/>
  <c r="AC124" i="2"/>
  <c r="AB124" i="2"/>
  <c r="AA124" i="2"/>
  <c r="Z124" i="2"/>
  <c r="X124" i="2"/>
  <c r="X131" i="2" s="1"/>
  <c r="W124" i="2"/>
  <c r="BK124" i="2" s="1"/>
  <c r="BO124" i="2" s="1"/>
  <c r="V124" i="2"/>
  <c r="V131" i="2" s="1"/>
  <c r="U124" i="2"/>
  <c r="T124" i="2"/>
  <c r="T131" i="2" s="1"/>
  <c r="S124" i="2"/>
  <c r="R124" i="2"/>
  <c r="R131" i="2" s="1"/>
  <c r="Q124" i="2"/>
  <c r="P124" i="2"/>
  <c r="P131" i="2" s="1"/>
  <c r="O124" i="2"/>
  <c r="BG124" i="2" s="1"/>
  <c r="N124" i="2"/>
  <c r="N131" i="2" s="1"/>
  <c r="M124" i="2"/>
  <c r="L124" i="2"/>
  <c r="L131" i="2" s="1"/>
  <c r="K124" i="2"/>
  <c r="J124" i="2"/>
  <c r="BE124" i="2" s="1"/>
  <c r="I124" i="2"/>
  <c r="H124" i="2"/>
  <c r="H131" i="2" s="1"/>
  <c r="G124" i="2"/>
  <c r="F124" i="2"/>
  <c r="F131" i="2" s="1"/>
  <c r="E124" i="2"/>
  <c r="D124" i="2"/>
  <c r="BS124" i="2" s="1"/>
  <c r="BX123" i="2"/>
  <c r="BS123" i="2"/>
  <c r="BR123" i="2"/>
  <c r="BX122" i="2"/>
  <c r="BU122" i="2"/>
  <c r="BS122" i="2"/>
  <c r="BR122" i="2"/>
  <c r="BN122" i="2"/>
  <c r="BF122" i="2"/>
  <c r="BE122" i="2"/>
  <c r="BD122" i="2"/>
  <c r="BC122" i="2"/>
  <c r="AZ122" i="2"/>
  <c r="AZ124" i="2" s="1"/>
  <c r="AV122" i="2"/>
  <c r="AU122" i="2"/>
  <c r="AU124" i="2" s="1"/>
  <c r="AT122" i="2"/>
  <c r="AY122" i="2" s="1"/>
  <c r="AY124" i="2" s="1"/>
  <c r="AP122" i="2"/>
  <c r="AP124" i="2" s="1"/>
  <c r="AO122" i="2"/>
  <c r="AO124" i="2" s="1"/>
  <c r="AN122" i="2"/>
  <c r="AN124" i="2" s="1"/>
  <c r="AL122" i="2"/>
  <c r="AK122" i="2"/>
  <c r="AK124" i="2" s="1"/>
  <c r="BN124" i="2" s="1"/>
  <c r="AI122" i="2"/>
  <c r="AG122" i="2"/>
  <c r="AG124" i="2" s="1"/>
  <c r="AB122" i="2"/>
  <c r="Z122" i="2"/>
  <c r="Y122" i="2"/>
  <c r="BX121" i="2"/>
  <c r="BS121" i="2"/>
  <c r="BR121" i="2"/>
  <c r="BR120" i="2"/>
  <c r="AJ120" i="2"/>
  <c r="AJ131" i="2" s="1"/>
  <c r="AH120" i="2"/>
  <c r="AF120" i="2"/>
  <c r="AD120" i="2"/>
  <c r="AA120" i="2"/>
  <c r="Z120" i="2"/>
  <c r="Z131" i="2" s="1"/>
  <c r="X120" i="2"/>
  <c r="W120" i="2"/>
  <c r="V120" i="2"/>
  <c r="U120" i="2"/>
  <c r="T120" i="2"/>
  <c r="S120" i="2"/>
  <c r="R120" i="2"/>
  <c r="Q120" i="2"/>
  <c r="P120" i="2"/>
  <c r="O120" i="2"/>
  <c r="N120" i="2"/>
  <c r="BF120" i="2" s="1"/>
  <c r="M120" i="2"/>
  <c r="L120" i="2"/>
  <c r="K120" i="2"/>
  <c r="J120" i="2"/>
  <c r="H120" i="2"/>
  <c r="G120" i="2"/>
  <c r="F120" i="2"/>
  <c r="E120" i="2"/>
  <c r="D120" i="2"/>
  <c r="BS120" i="2" s="1"/>
  <c r="BX119" i="2"/>
  <c r="BS119" i="2"/>
  <c r="BR119" i="2"/>
  <c r="BX118" i="2"/>
  <c r="BS118" i="2"/>
  <c r="BR118" i="2"/>
  <c r="BP118" i="2"/>
  <c r="BQ118" i="2" s="1"/>
  <c r="BN118" i="2"/>
  <c r="BF118" i="2"/>
  <c r="BE118" i="2"/>
  <c r="BD118" i="2"/>
  <c r="BC118" i="2"/>
  <c r="AZ118" i="2"/>
  <c r="AV118" i="2"/>
  <c r="BA118" i="2" s="1"/>
  <c r="AU118" i="2"/>
  <c r="AT118" i="2"/>
  <c r="AS118" i="2"/>
  <c r="AX118" i="2" s="1"/>
  <c r="AQ118" i="2"/>
  <c r="AP118" i="2"/>
  <c r="AO118" i="2"/>
  <c r="AN118" i="2"/>
  <c r="AR118" i="2" s="1"/>
  <c r="AL118" i="2"/>
  <c r="AK118" i="2"/>
  <c r="AB118" i="2"/>
  <c r="Y118" i="2"/>
  <c r="AM118" i="2" s="1"/>
  <c r="BZ117" i="2"/>
  <c r="BX117" i="2"/>
  <c r="BU117" i="2"/>
  <c r="BR117" i="2"/>
  <c r="BE117" i="2"/>
  <c r="BD117" i="2"/>
  <c r="BC117" i="2"/>
  <c r="AU117" i="2"/>
  <c r="AT117" i="2"/>
  <c r="AY117" i="2" s="1"/>
  <c r="AS117" i="2"/>
  <c r="AX117" i="2" s="1"/>
  <c r="AQ117" i="2"/>
  <c r="AP117" i="2"/>
  <c r="AO117" i="2"/>
  <c r="AN117" i="2"/>
  <c r="AL117" i="2"/>
  <c r="AK117" i="2"/>
  <c r="BN117" i="2" s="1"/>
  <c r="AB117" i="2"/>
  <c r="AV117" i="2" s="1"/>
  <c r="BA117" i="2" s="1"/>
  <c r="Y117" i="2"/>
  <c r="BX116" i="2"/>
  <c r="BS116" i="2"/>
  <c r="BR116" i="2"/>
  <c r="BE116" i="2"/>
  <c r="BD116" i="2"/>
  <c r="BC116" i="2"/>
  <c r="AU116" i="2"/>
  <c r="AZ116" i="2" s="1"/>
  <c r="AT116" i="2"/>
  <c r="AS116" i="2"/>
  <c r="AX116" i="2" s="1"/>
  <c r="AQ116" i="2"/>
  <c r="AP116" i="2"/>
  <c r="AO116" i="2"/>
  <c r="AY116" i="2" s="1"/>
  <c r="AN116" i="2"/>
  <c r="AR116" i="2" s="1"/>
  <c r="AL116" i="2"/>
  <c r="AK116" i="2"/>
  <c r="BG116" i="2" s="1"/>
  <c r="AB116" i="2"/>
  <c r="AV116" i="2" s="1"/>
  <c r="BA116" i="2" s="1"/>
  <c r="Y116" i="2"/>
  <c r="AM116" i="2" s="1"/>
  <c r="BX115" i="2"/>
  <c r="BS115" i="2"/>
  <c r="BR115" i="2"/>
  <c r="BE115" i="2"/>
  <c r="BD115" i="2"/>
  <c r="BC115" i="2"/>
  <c r="AU115" i="2"/>
  <c r="AU120" i="2" s="1"/>
  <c r="AT115" i="2"/>
  <c r="AY115" i="2" s="1"/>
  <c r="AS115" i="2"/>
  <c r="AS120" i="2" s="1"/>
  <c r="AP115" i="2"/>
  <c r="AP120" i="2" s="1"/>
  <c r="AO115" i="2"/>
  <c r="AO120" i="2" s="1"/>
  <c r="AL115" i="2"/>
  <c r="AL120" i="2" s="1"/>
  <c r="AK115" i="2"/>
  <c r="AK120" i="2" s="1"/>
  <c r="BN120" i="2" s="1"/>
  <c r="AG115" i="2"/>
  <c r="AG120" i="2" s="1"/>
  <c r="AE115" i="2"/>
  <c r="AE120" i="2" s="1"/>
  <c r="AC115" i="2"/>
  <c r="AC120" i="2" s="1"/>
  <c r="AB115" i="2"/>
  <c r="AB120" i="2" s="1"/>
  <c r="Y115" i="2"/>
  <c r="I115" i="2"/>
  <c r="I120" i="2" s="1"/>
  <c r="BY11" i="1"/>
  <c r="BT11" i="1"/>
  <c r="BS11" i="1"/>
  <c r="BL11" i="1"/>
  <c r="BP11" i="1" s="1"/>
  <c r="BH11" i="1"/>
  <c r="BF11" i="1"/>
  <c r="BE11" i="1"/>
  <c r="BD11" i="1"/>
  <c r="AW11" i="1"/>
  <c r="BB11" i="1" s="1"/>
  <c r="AV11" i="1"/>
  <c r="AU11" i="1"/>
  <c r="AR11" i="1"/>
  <c r="AP11" i="1"/>
  <c r="AN11" i="1"/>
  <c r="AM11" i="1"/>
  <c r="AL11" i="1"/>
  <c r="BO11" i="1" s="1"/>
  <c r="AK11" i="1"/>
  <c r="AI11" i="1"/>
  <c r="AQ11" i="1" s="1"/>
  <c r="AC11" i="1"/>
  <c r="Z11" i="1"/>
  <c r="AE11" i="1" s="1"/>
  <c r="AO11" i="1" s="1"/>
  <c r="AZ11" i="1" l="1"/>
  <c r="BL118" i="2"/>
  <c r="BI118" i="2"/>
  <c r="BM118" i="2"/>
  <c r="BH118" i="2"/>
  <c r="AB131" i="2"/>
  <c r="AP131" i="2"/>
  <c r="AL131" i="2"/>
  <c r="AX127" i="2"/>
  <c r="BB127" i="2" s="1"/>
  <c r="AW127" i="2"/>
  <c r="BI116" i="2"/>
  <c r="BM116" i="2"/>
  <c r="BH116" i="2"/>
  <c r="BL116" i="2"/>
  <c r="BN115" i="2"/>
  <c r="BF115" i="2"/>
  <c r="Y120" i="2"/>
  <c r="BP120" i="2" s="1"/>
  <c r="BQ120" i="2" s="1"/>
  <c r="BP115" i="2"/>
  <c r="BQ115" i="2" s="1"/>
  <c r="AM115" i="2"/>
  <c r="BK115" i="2"/>
  <c r="BO115" i="2" s="1"/>
  <c r="BP116" i="2"/>
  <c r="BQ116" i="2" s="1"/>
  <c r="AW118" i="2"/>
  <c r="AI115" i="2"/>
  <c r="AN115" i="2"/>
  <c r="AV115" i="2"/>
  <c r="AZ115" i="2"/>
  <c r="BP117" i="2"/>
  <c r="BQ117" i="2" s="1"/>
  <c r="AM117" i="2"/>
  <c r="AW117" i="2"/>
  <c r="BF117" i="2"/>
  <c r="BK117" i="2"/>
  <c r="BO117" i="2" s="1"/>
  <c r="BK118" i="2"/>
  <c r="BO118" i="2" s="1"/>
  <c r="BG118" i="2"/>
  <c r="AY118" i="2"/>
  <c r="AY120" i="2" s="1"/>
  <c r="BG120" i="2"/>
  <c r="BK120" i="2"/>
  <c r="BO120" i="2" s="1"/>
  <c r="BC124" i="2"/>
  <c r="BN126" i="2"/>
  <c r="BF126" i="2"/>
  <c r="BG126" i="2"/>
  <c r="AR127" i="2"/>
  <c r="AY127" i="2"/>
  <c r="AY129" i="2" s="1"/>
  <c r="AY131" i="2" s="1"/>
  <c r="BN116" i="2"/>
  <c r="BF116" i="2"/>
  <c r="BB116" i="2"/>
  <c r="BJ116" i="2" s="1"/>
  <c r="AW116" i="2"/>
  <c r="AR117" i="2"/>
  <c r="BG117" i="2"/>
  <c r="AT120" i="2"/>
  <c r="AT124" i="2"/>
  <c r="AT131" i="2" s="1"/>
  <c r="BR124" i="2"/>
  <c r="AZ129" i="2"/>
  <c r="BN127" i="2"/>
  <c r="BF127" i="2"/>
  <c r="BG127" i="2"/>
  <c r="AC131" i="2"/>
  <c r="AG131" i="2"/>
  <c r="AK129" i="2"/>
  <c r="BF129" i="2" s="1"/>
  <c r="J131" i="2"/>
  <c r="AW115" i="2"/>
  <c r="AW120" i="2" s="1"/>
  <c r="AX115" i="2"/>
  <c r="BD120" i="2"/>
  <c r="BX120" i="2"/>
  <c r="AS122" i="2"/>
  <c r="Y124" i="2"/>
  <c r="BP124" i="2" s="1"/>
  <c r="BQ124" i="2" s="1"/>
  <c r="AM122" i="2"/>
  <c r="AM124" i="2" s="1"/>
  <c r="AI124" i="2"/>
  <c r="AQ122" i="2"/>
  <c r="AQ124" i="2" s="1"/>
  <c r="BD124" i="2"/>
  <c r="AM126" i="2"/>
  <c r="BS129" i="2"/>
  <c r="E131" i="2"/>
  <c r="I131" i="2"/>
  <c r="Y129" i="2"/>
  <c r="AU129" i="2"/>
  <c r="AU131" i="2" s="1"/>
  <c r="BC129" i="2"/>
  <c r="BX129" i="2"/>
  <c r="D131" i="2"/>
  <c r="BG115" i="2"/>
  <c r="BK116" i="2"/>
  <c r="BO116" i="2" s="1"/>
  <c r="AZ117" i="2"/>
  <c r="BB117" i="2" s="1"/>
  <c r="BJ117" i="2" s="1"/>
  <c r="BC120" i="2"/>
  <c r="BE120" i="2"/>
  <c r="BA122" i="2"/>
  <c r="BA124" i="2" s="1"/>
  <c r="BP122" i="2"/>
  <c r="BQ122" i="2" s="1"/>
  <c r="BF124" i="2"/>
  <c r="AS126" i="2"/>
  <c r="BP127" i="2"/>
  <c r="BQ127" i="2" s="1"/>
  <c r="AM127" i="2"/>
  <c r="BK127" i="2"/>
  <c r="BO127" i="2" s="1"/>
  <c r="AE131" i="2"/>
  <c r="BG122" i="2"/>
  <c r="BK122" i="2"/>
  <c r="BO122" i="2" s="1"/>
  <c r="AR126" i="2"/>
  <c r="AV126" i="2"/>
  <c r="BA11" i="1"/>
  <c r="AS11" i="1"/>
  <c r="BQ11" i="1"/>
  <c r="BR11" i="1" s="1"/>
  <c r="AT11" i="1"/>
  <c r="BG11" i="1"/>
  <c r="AV129" i="2" l="1"/>
  <c r="BA126" i="2"/>
  <c r="BA129" i="2" s="1"/>
  <c r="AX126" i="2"/>
  <c r="AW126" i="2"/>
  <c r="AW129" i="2" s="1"/>
  <c r="AS129" i="2"/>
  <c r="AS131" i="2" s="1"/>
  <c r="BE131" i="2"/>
  <c r="BL117" i="2"/>
  <c r="BH117" i="2"/>
  <c r="BI117" i="2"/>
  <c r="BM117" i="2"/>
  <c r="AI120" i="2"/>
  <c r="AI131" i="2" s="1"/>
  <c r="AQ115" i="2"/>
  <c r="AQ120" i="2" s="1"/>
  <c r="AQ131" i="2" s="1"/>
  <c r="AM120" i="2"/>
  <c r="BX131" i="2"/>
  <c r="BS131" i="2"/>
  <c r="Y131" i="2"/>
  <c r="BP129" i="2"/>
  <c r="AM129" i="2"/>
  <c r="BN129" i="2"/>
  <c r="AK131" i="2"/>
  <c r="BK129" i="2"/>
  <c r="BO129" i="2" s="1"/>
  <c r="BG129" i="2"/>
  <c r="BL127" i="2"/>
  <c r="BH127" i="2"/>
  <c r="BI127" i="2"/>
  <c r="BM127" i="2"/>
  <c r="AZ120" i="2"/>
  <c r="AZ131" i="2" s="1"/>
  <c r="BJ127" i="2"/>
  <c r="AX120" i="2"/>
  <c r="AR122" i="2"/>
  <c r="BA115" i="2"/>
  <c r="BA120" i="2" s="1"/>
  <c r="AV120" i="2"/>
  <c r="AR129" i="2"/>
  <c r="BL126" i="2"/>
  <c r="BH126" i="2"/>
  <c r="BM126" i="2"/>
  <c r="BI126" i="2"/>
  <c r="BC131" i="2"/>
  <c r="BR131" i="2"/>
  <c r="AW122" i="2"/>
  <c r="AW124" i="2" s="1"/>
  <c r="AS124" i="2"/>
  <c r="AX122" i="2"/>
  <c r="AN120" i="2"/>
  <c r="AN131" i="2" s="1"/>
  <c r="AR115" i="2"/>
  <c r="BB118" i="2"/>
  <c r="BJ118" i="2" s="1"/>
  <c r="BD131" i="2"/>
  <c r="BN11" i="1"/>
  <c r="BJ11" i="1"/>
  <c r="BM11" i="1"/>
  <c r="BI11" i="1"/>
  <c r="AY11" i="1"/>
  <c r="BC11" i="1" s="1"/>
  <c r="AX11" i="1"/>
  <c r="BL115" i="2" l="1"/>
  <c r="BI115" i="2"/>
  <c r="AR120" i="2"/>
  <c r="BM115" i="2"/>
  <c r="BH115" i="2"/>
  <c r="BN131" i="2"/>
  <c r="BF131" i="2"/>
  <c r="BK131" i="2"/>
  <c r="BO131" i="2" s="1"/>
  <c r="BG131" i="2"/>
  <c r="BP131" i="2"/>
  <c r="AX124" i="2"/>
  <c r="BB122" i="2"/>
  <c r="BM122" i="2"/>
  <c r="BI122" i="2"/>
  <c r="BH122" i="2"/>
  <c r="BL122" i="2"/>
  <c r="AR124" i="2"/>
  <c r="AX129" i="2"/>
  <c r="BB126" i="2"/>
  <c r="BL129" i="2"/>
  <c r="BH129" i="2"/>
  <c r="BM129" i="2"/>
  <c r="AR131" i="2"/>
  <c r="BI129" i="2"/>
  <c r="BB115" i="2"/>
  <c r="AM131" i="2"/>
  <c r="BA131" i="2"/>
  <c r="AW131" i="2"/>
  <c r="AV131" i="2"/>
  <c r="BK11" i="1"/>
  <c r="BW11" i="1"/>
  <c r="BM131" i="2" l="1"/>
  <c r="BI131" i="2"/>
  <c r="BH131" i="2"/>
  <c r="BL131" i="2"/>
  <c r="BB129" i="2"/>
  <c r="BJ126" i="2"/>
  <c r="BV126" i="2"/>
  <c r="BM120" i="2"/>
  <c r="BI120" i="2"/>
  <c r="BL120" i="2"/>
  <c r="BH120" i="2"/>
  <c r="AX131" i="2"/>
  <c r="BV117" i="2"/>
  <c r="BW117" i="2" s="1"/>
  <c r="BJ115" i="2"/>
  <c r="BB120" i="2"/>
  <c r="BJ120" i="2" s="1"/>
  <c r="BM124" i="2"/>
  <c r="BI124" i="2"/>
  <c r="BL124" i="2"/>
  <c r="BH124" i="2"/>
  <c r="BV122" i="2"/>
  <c r="BB124" i="2"/>
  <c r="BJ124" i="2" s="1"/>
  <c r="BJ122" i="2"/>
  <c r="BJ129" i="2" l="1"/>
  <c r="BB131" i="2"/>
  <c r="BJ131" i="2" s="1"/>
  <c r="BX112" i="2" l="1"/>
  <c r="BS112" i="2"/>
  <c r="BR112" i="2"/>
  <c r="AJ111" i="2"/>
  <c r="AJ113" i="2" s="1"/>
  <c r="AI111" i="2"/>
  <c r="AH111" i="2"/>
  <c r="AH113" i="2" s="1"/>
  <c r="AG111" i="2"/>
  <c r="AF111" i="2"/>
  <c r="AF113" i="2" s="1"/>
  <c r="AE111" i="2"/>
  <c r="AD111" i="2"/>
  <c r="AD113" i="2" s="1"/>
  <c r="AC111" i="2"/>
  <c r="AA111" i="2"/>
  <c r="AA113" i="2" s="1"/>
  <c r="Z111" i="2"/>
  <c r="X111" i="2"/>
  <c r="X113" i="2" s="1"/>
  <c r="W111" i="2"/>
  <c r="V111" i="2"/>
  <c r="V113" i="2" s="1"/>
  <c r="U111" i="2"/>
  <c r="T111" i="2"/>
  <c r="T113" i="2" s="1"/>
  <c r="S111" i="2"/>
  <c r="S113" i="2" s="1"/>
  <c r="R111" i="2"/>
  <c r="R113" i="2" s="1"/>
  <c r="Q111" i="2"/>
  <c r="P111" i="2"/>
  <c r="P113" i="2" s="1"/>
  <c r="O111" i="2"/>
  <c r="O113" i="2" s="1"/>
  <c r="N111" i="2"/>
  <c r="M111" i="2"/>
  <c r="L111" i="2"/>
  <c r="L113" i="2" s="1"/>
  <c r="K111" i="2"/>
  <c r="K113" i="2" s="1"/>
  <c r="J111" i="2"/>
  <c r="J113" i="2" s="1"/>
  <c r="I111" i="2"/>
  <c r="H111" i="2"/>
  <c r="H113" i="2" s="1"/>
  <c r="G111" i="2"/>
  <c r="G113" i="2" s="1"/>
  <c r="F111" i="2"/>
  <c r="F113" i="2" s="1"/>
  <c r="E111" i="2"/>
  <c r="BR111" i="2" s="1"/>
  <c r="D111" i="2"/>
  <c r="BS111" i="2" s="1"/>
  <c r="BX110" i="2"/>
  <c r="BS110" i="2"/>
  <c r="BR110" i="2"/>
  <c r="BX109" i="2"/>
  <c r="BS109" i="2"/>
  <c r="BR109" i="2"/>
  <c r="BP109" i="2"/>
  <c r="BQ109" i="2" s="1"/>
  <c r="BE109" i="2"/>
  <c r="BD109" i="2"/>
  <c r="BC109" i="2"/>
  <c r="AZ109" i="2"/>
  <c r="AU109" i="2"/>
  <c r="AT109" i="2"/>
  <c r="AY109" i="2" s="1"/>
  <c r="AS109" i="2"/>
  <c r="AX109" i="2" s="1"/>
  <c r="AQ109" i="2"/>
  <c r="AP109" i="2"/>
  <c r="AO109" i="2"/>
  <c r="AN109" i="2"/>
  <c r="AR109" i="2" s="1"/>
  <c r="AL109" i="2"/>
  <c r="AK109" i="2"/>
  <c r="BN109" i="2" s="1"/>
  <c r="AB109" i="2"/>
  <c r="AV109" i="2" s="1"/>
  <c r="BA109" i="2" s="1"/>
  <c r="Y109" i="2"/>
  <c r="AM109" i="2" s="1"/>
  <c r="BX108" i="2"/>
  <c r="BU108" i="2"/>
  <c r="BS108" i="2"/>
  <c r="BR108" i="2"/>
  <c r="BP108" i="2"/>
  <c r="BQ108" i="2" s="1"/>
  <c r="BE108" i="2"/>
  <c r="BD108" i="2"/>
  <c r="BC108" i="2"/>
  <c r="AZ108" i="2"/>
  <c r="AZ111" i="2" s="1"/>
  <c r="AU108" i="2"/>
  <c r="AU111" i="2" s="1"/>
  <c r="AT108" i="2"/>
  <c r="AT111" i="2" s="1"/>
  <c r="AQ108" i="2"/>
  <c r="AQ111" i="2" s="1"/>
  <c r="AP108" i="2"/>
  <c r="AP111" i="2" s="1"/>
  <c r="AO108" i="2"/>
  <c r="AO111" i="2" s="1"/>
  <c r="AN108" i="2"/>
  <c r="AN111" i="2" s="1"/>
  <c r="AL108" i="2"/>
  <c r="AL111" i="2" s="1"/>
  <c r="AK108" i="2"/>
  <c r="BN108" i="2" s="1"/>
  <c r="AB108" i="2"/>
  <c r="AB111" i="2" s="1"/>
  <c r="Y108" i="2"/>
  <c r="Y111" i="2" s="1"/>
  <c r="BX107" i="2"/>
  <c r="BS107" i="2"/>
  <c r="BR107" i="2"/>
  <c r="BE106" i="2"/>
  <c r="AO106" i="2"/>
  <c r="AK106" i="2"/>
  <c r="BN106" i="2" s="1"/>
  <c r="AJ106" i="2"/>
  <c r="AH106" i="2"/>
  <c r="AF106" i="2"/>
  <c r="AE106" i="2"/>
  <c r="AD106" i="2"/>
  <c r="AC106" i="2"/>
  <c r="AC113" i="2" s="1"/>
  <c r="AA106" i="2"/>
  <c r="Y106" i="2"/>
  <c r="BP106" i="2" s="1"/>
  <c r="BQ106" i="2" s="1"/>
  <c r="X106" i="2"/>
  <c r="W106" i="2"/>
  <c r="BK106" i="2" s="1"/>
  <c r="BO106" i="2" s="1"/>
  <c r="V106" i="2"/>
  <c r="U106" i="2"/>
  <c r="U113" i="2" s="1"/>
  <c r="T106" i="2"/>
  <c r="S106" i="2"/>
  <c r="R106" i="2"/>
  <c r="Q106" i="2"/>
  <c r="Q113" i="2" s="1"/>
  <c r="P106" i="2"/>
  <c r="O106" i="2"/>
  <c r="BG106" i="2" s="1"/>
  <c r="N106" i="2"/>
  <c r="BF106" i="2" s="1"/>
  <c r="M106" i="2"/>
  <c r="M113" i="2" s="1"/>
  <c r="L106" i="2"/>
  <c r="K106" i="2"/>
  <c r="J106" i="2"/>
  <c r="I106" i="2"/>
  <c r="H106" i="2"/>
  <c r="G106" i="2"/>
  <c r="F106" i="2"/>
  <c r="BD106" i="2" s="1"/>
  <c r="E106" i="2"/>
  <c r="BC106" i="2" s="1"/>
  <c r="D106" i="2"/>
  <c r="BS106" i="2" s="1"/>
  <c r="BX105" i="2"/>
  <c r="BS105" i="2"/>
  <c r="BR105" i="2"/>
  <c r="BX104" i="2"/>
  <c r="BU104" i="2"/>
  <c r="BS104" i="2"/>
  <c r="BR104" i="2"/>
  <c r="BK104" i="2"/>
  <c r="BO104" i="2" s="1"/>
  <c r="BG104" i="2"/>
  <c r="BE104" i="2"/>
  <c r="BD104" i="2"/>
  <c r="BC104" i="2"/>
  <c r="AV104" i="2"/>
  <c r="BA104" i="2" s="1"/>
  <c r="BA106" i="2" s="1"/>
  <c r="AU104" i="2"/>
  <c r="AU106" i="2" s="1"/>
  <c r="AQ104" i="2"/>
  <c r="AQ106" i="2" s="1"/>
  <c r="AO104" i="2"/>
  <c r="AN104" i="2"/>
  <c r="AM104" i="2"/>
  <c r="AM106" i="2" s="1"/>
  <c r="AL104" i="2"/>
  <c r="AL106" i="2" s="1"/>
  <c r="AK104" i="2"/>
  <c r="BN104" i="2" s="1"/>
  <c r="AI104" i="2"/>
  <c r="AI106" i="2" s="1"/>
  <c r="AG104" i="2"/>
  <c r="AG106" i="2" s="1"/>
  <c r="AB104" i="2"/>
  <c r="AB106" i="2" s="1"/>
  <c r="Z104" i="2"/>
  <c r="Z106" i="2" s="1"/>
  <c r="Y104" i="2"/>
  <c r="AS104" i="2" s="1"/>
  <c r="BX103" i="2"/>
  <c r="BS103" i="2"/>
  <c r="BR103" i="2"/>
  <c r="BS102" i="2"/>
  <c r="BC102" i="2"/>
  <c r="AJ102" i="2"/>
  <c r="AH102" i="2"/>
  <c r="AF102" i="2"/>
  <c r="AD102" i="2"/>
  <c r="AC102" i="2"/>
  <c r="AA102" i="2"/>
  <c r="Z102" i="2"/>
  <c r="X102" i="2"/>
  <c r="V102" i="2"/>
  <c r="U102" i="2"/>
  <c r="T102" i="2"/>
  <c r="S102" i="2"/>
  <c r="R102" i="2"/>
  <c r="Q102" i="2"/>
  <c r="P102" i="2"/>
  <c r="O102" i="2"/>
  <c r="N102" i="2"/>
  <c r="BF102" i="2" s="1"/>
  <c r="M102" i="2"/>
  <c r="L102" i="2"/>
  <c r="K102" i="2"/>
  <c r="J102" i="2"/>
  <c r="BE102" i="2" s="1"/>
  <c r="H102" i="2"/>
  <c r="G102" i="2"/>
  <c r="F102" i="2"/>
  <c r="BD102" i="2" s="1"/>
  <c r="E102" i="2"/>
  <c r="BR102" i="2" s="1"/>
  <c r="D102" i="2"/>
  <c r="BX102" i="2" s="1"/>
  <c r="BX101" i="2"/>
  <c r="BS101" i="2"/>
  <c r="BR101" i="2"/>
  <c r="BX100" i="2"/>
  <c r="BS100" i="2"/>
  <c r="BR100" i="2"/>
  <c r="BK100" i="2"/>
  <c r="BO100" i="2" s="1"/>
  <c r="BG100" i="2"/>
  <c r="BE100" i="2"/>
  <c r="BD100" i="2"/>
  <c r="BC100" i="2"/>
  <c r="AY100" i="2"/>
  <c r="AU100" i="2"/>
  <c r="AZ100" i="2" s="1"/>
  <c r="AT100" i="2"/>
  <c r="AQ100" i="2"/>
  <c r="AP100" i="2"/>
  <c r="AO100" i="2"/>
  <c r="AN100" i="2"/>
  <c r="AR100" i="2" s="1"/>
  <c r="AL100" i="2"/>
  <c r="AK100" i="2"/>
  <c r="BN100" i="2" s="1"/>
  <c r="AB100" i="2"/>
  <c r="AV100" i="2" s="1"/>
  <c r="BA100" i="2" s="1"/>
  <c r="Y100" i="2"/>
  <c r="AS100" i="2" s="1"/>
  <c r="BX99" i="2"/>
  <c r="BU99" i="2"/>
  <c r="BR99" i="2"/>
  <c r="BK99" i="2"/>
  <c r="BO99" i="2" s="1"/>
  <c r="BG99" i="2"/>
  <c r="BE99" i="2"/>
  <c r="BD99" i="2"/>
  <c r="BC99" i="2"/>
  <c r="AY99" i="2"/>
  <c r="AU99" i="2"/>
  <c r="AT99" i="2"/>
  <c r="AQ99" i="2"/>
  <c r="AO99" i="2"/>
  <c r="AN99" i="2"/>
  <c r="AM99" i="2"/>
  <c r="AL99" i="2"/>
  <c r="AK99" i="2"/>
  <c r="BN99" i="2" s="1"/>
  <c r="AI99" i="2"/>
  <c r="AG99" i="2"/>
  <c r="AP99" i="2" s="1"/>
  <c r="AB99" i="2"/>
  <c r="AV99" i="2" s="1"/>
  <c r="BA99" i="2" s="1"/>
  <c r="W99" i="2"/>
  <c r="Y99" i="2" s="1"/>
  <c r="BX98" i="2"/>
  <c r="BS98" i="2"/>
  <c r="BR98" i="2"/>
  <c r="BP98" i="2"/>
  <c r="BQ98" i="2" s="1"/>
  <c r="BE98" i="2"/>
  <c r="BD98" i="2"/>
  <c r="BC98" i="2"/>
  <c r="AZ98" i="2"/>
  <c r="AU98" i="2"/>
  <c r="AT98" i="2"/>
  <c r="AY98" i="2" s="1"/>
  <c r="AQ98" i="2"/>
  <c r="AP98" i="2"/>
  <c r="AO98" i="2"/>
  <c r="AN98" i="2"/>
  <c r="AR98" i="2" s="1"/>
  <c r="AL98" i="2"/>
  <c r="AK98" i="2"/>
  <c r="BN98" i="2" s="1"/>
  <c r="AB98" i="2"/>
  <c r="AV98" i="2" s="1"/>
  <c r="BA98" i="2" s="1"/>
  <c r="Y98" i="2"/>
  <c r="AS98" i="2" s="1"/>
  <c r="BX97" i="2"/>
  <c r="BS97" i="2"/>
  <c r="BR97" i="2"/>
  <c r="BN97" i="2"/>
  <c r="BK97" i="2"/>
  <c r="BO97" i="2" s="1"/>
  <c r="BG97" i="2"/>
  <c r="BF97" i="2"/>
  <c r="BE97" i="2"/>
  <c r="BD97" i="2"/>
  <c r="BC97" i="2"/>
  <c r="AV97" i="2"/>
  <c r="AU97" i="2"/>
  <c r="AU102" i="2" s="1"/>
  <c r="AT97" i="2"/>
  <c r="AT102" i="2" s="1"/>
  <c r="AQ97" i="2"/>
  <c r="AQ102" i="2" s="1"/>
  <c r="AP97" i="2"/>
  <c r="AP102" i="2" s="1"/>
  <c r="AN97" i="2"/>
  <c r="AM97" i="2"/>
  <c r="AL97" i="2"/>
  <c r="AL102" i="2" s="1"/>
  <c r="AK97" i="2"/>
  <c r="AK102" i="2" s="1"/>
  <c r="BN102" i="2" s="1"/>
  <c r="AI97" i="2"/>
  <c r="AI102" i="2" s="1"/>
  <c r="AG97" i="2"/>
  <c r="AE97" i="2"/>
  <c r="AE102" i="2" s="1"/>
  <c r="AB97" i="2"/>
  <c r="Y97" i="2"/>
  <c r="I97" i="2"/>
  <c r="I102" i="2" s="1"/>
  <c r="BY10" i="1"/>
  <c r="BV10" i="1"/>
  <c r="BT10" i="1"/>
  <c r="BS10" i="1"/>
  <c r="BF10" i="1"/>
  <c r="BE10" i="1"/>
  <c r="BD10" i="1"/>
  <c r="AW10" i="1"/>
  <c r="BB10" i="1" s="1"/>
  <c r="AV10" i="1"/>
  <c r="BA10" i="1" s="1"/>
  <c r="AU10" i="1"/>
  <c r="AQ10" i="1"/>
  <c r="AP10" i="1"/>
  <c r="AM10" i="1"/>
  <c r="AL10" i="1"/>
  <c r="BL10" i="1" s="1"/>
  <c r="BP10" i="1" s="1"/>
  <c r="AK10" i="1"/>
  <c r="AR10" i="1" s="1"/>
  <c r="AI10" i="1"/>
  <c r="AC10" i="1"/>
  <c r="Z10" i="1"/>
  <c r="AE10" i="1" s="1"/>
  <c r="AO10" i="1" s="1"/>
  <c r="AZ10" i="1" l="1"/>
  <c r="AS10" i="1"/>
  <c r="BN10" i="1" s="1"/>
  <c r="BM98" i="2"/>
  <c r="BL98" i="2"/>
  <c r="AX98" i="2"/>
  <c r="BB98" i="2" s="1"/>
  <c r="AW98" i="2"/>
  <c r="AM102" i="2"/>
  <c r="AR99" i="2"/>
  <c r="Y102" i="2"/>
  <c r="BP102" i="2" s="1"/>
  <c r="BQ102" i="2" s="1"/>
  <c r="BP97" i="2"/>
  <c r="BQ97" i="2" s="1"/>
  <c r="AN102" i="2"/>
  <c r="AV102" i="2"/>
  <c r="AS99" i="2"/>
  <c r="BP99" i="2"/>
  <c r="BQ99" i="2" s="1"/>
  <c r="AB102" i="2"/>
  <c r="AO97" i="2"/>
  <c r="AO102" i="2" s="1"/>
  <c r="AO113" i="2" s="1"/>
  <c r="AS97" i="2"/>
  <c r="BA97" i="2"/>
  <c r="BA102" i="2" s="1"/>
  <c r="AW100" i="2"/>
  <c r="AX100" i="2"/>
  <c r="BB100" i="2" s="1"/>
  <c r="BJ100" i="2" s="1"/>
  <c r="BM100" i="2"/>
  <c r="BI100" i="2"/>
  <c r="BL100" i="2"/>
  <c r="BH100" i="2"/>
  <c r="BG102" i="2"/>
  <c r="AG113" i="2"/>
  <c r="AL113" i="2"/>
  <c r="AQ113" i="2"/>
  <c r="BM109" i="2"/>
  <c r="BI109" i="2"/>
  <c r="BL109" i="2"/>
  <c r="BH109" i="2"/>
  <c r="BB109" i="2"/>
  <c r="BJ109" i="2" s="1"/>
  <c r="BF111" i="2"/>
  <c r="AW104" i="2"/>
  <c r="AW106" i="2" s="1"/>
  <c r="AS106" i="2"/>
  <c r="AX104" i="2"/>
  <c r="Y113" i="2"/>
  <c r="BP111" i="2"/>
  <c r="W113" i="2"/>
  <c r="AB113" i="2"/>
  <c r="AU113" i="2"/>
  <c r="AG102" i="2"/>
  <c r="AZ99" i="2"/>
  <c r="AZ97" i="2"/>
  <c r="AZ102" i="2" s="1"/>
  <c r="I113" i="2"/>
  <c r="Z113" i="2"/>
  <c r="AE113" i="2"/>
  <c r="AI113" i="2"/>
  <c r="AM98" i="2"/>
  <c r="BI98" i="2" s="1"/>
  <c r="BG98" i="2"/>
  <c r="BK98" i="2"/>
  <c r="BO98" i="2" s="1"/>
  <c r="BF99" i="2"/>
  <c r="BF100" i="2"/>
  <c r="AP104" i="2"/>
  <c r="AP106" i="2" s="1"/>
  <c r="AP113" i="2" s="1"/>
  <c r="AT104" i="2"/>
  <c r="BF104" i="2"/>
  <c r="AN106" i="2"/>
  <c r="AN113" i="2" s="1"/>
  <c r="AV106" i="2"/>
  <c r="BX106" i="2"/>
  <c r="AM108" i="2"/>
  <c r="AM111" i="2" s="1"/>
  <c r="AY108" i="2"/>
  <c r="AY111" i="2" s="1"/>
  <c r="BG108" i="2"/>
  <c r="BK108" i="2"/>
  <c r="BO108" i="2" s="1"/>
  <c r="BG109" i="2"/>
  <c r="BK109" i="2"/>
  <c r="BO109" i="2" s="1"/>
  <c r="BC111" i="2"/>
  <c r="BK111" i="2"/>
  <c r="BO111" i="2" s="1"/>
  <c r="BX111" i="2"/>
  <c r="D113" i="2"/>
  <c r="BD113" i="2" s="1"/>
  <c r="AM100" i="2"/>
  <c r="W102" i="2"/>
  <c r="BK102" i="2" s="1"/>
  <c r="BO102" i="2" s="1"/>
  <c r="AR108" i="2"/>
  <c r="AV108" i="2"/>
  <c r="BD111" i="2"/>
  <c r="E113" i="2"/>
  <c r="BP100" i="2"/>
  <c r="BQ100" i="2" s="1"/>
  <c r="AZ104" i="2"/>
  <c r="AZ106" i="2" s="1"/>
  <c r="AZ113" i="2" s="1"/>
  <c r="BP104" i="2"/>
  <c r="BQ104" i="2" s="1"/>
  <c r="BR106" i="2"/>
  <c r="AS108" i="2"/>
  <c r="AW109" i="2"/>
  <c r="AK111" i="2"/>
  <c r="BE111" i="2"/>
  <c r="N113" i="2"/>
  <c r="BF98" i="2"/>
  <c r="BF108" i="2"/>
  <c r="BF109" i="2"/>
  <c r="BJ10" i="1"/>
  <c r="BM10" i="1"/>
  <c r="AT10" i="1"/>
  <c r="BG10" i="1"/>
  <c r="BO10" i="1"/>
  <c r="AN10" i="1"/>
  <c r="BI10" i="1" s="1"/>
  <c r="BH10" i="1"/>
  <c r="BQ10" i="1"/>
  <c r="BR10" i="1" s="1"/>
  <c r="BA108" i="2" l="1"/>
  <c r="BA111" i="2" s="1"/>
  <c r="BA113" i="2" s="1"/>
  <c r="AV111" i="2"/>
  <c r="AV113" i="2" s="1"/>
  <c r="AM113" i="2"/>
  <c r="AR104" i="2"/>
  <c r="BJ98" i="2"/>
  <c r="BN111" i="2"/>
  <c r="AK113" i="2"/>
  <c r="BF113" i="2" s="1"/>
  <c r="BG111" i="2"/>
  <c r="AT106" i="2"/>
  <c r="AT113" i="2" s="1"/>
  <c r="AY104" i="2"/>
  <c r="AY106" i="2" s="1"/>
  <c r="AY97" i="2"/>
  <c r="AY102" i="2" s="1"/>
  <c r="AX106" i="2"/>
  <c r="BE113" i="2"/>
  <c r="BM99" i="2"/>
  <c r="BI99" i="2"/>
  <c r="BL99" i="2"/>
  <c r="BH99" i="2"/>
  <c r="BH98" i="2"/>
  <c r="AX108" i="2"/>
  <c r="AS111" i="2"/>
  <c r="AS113" i="2" s="1"/>
  <c r="AW108" i="2"/>
  <c r="AW111" i="2" s="1"/>
  <c r="BM108" i="2"/>
  <c r="BI108" i="2"/>
  <c r="AR111" i="2"/>
  <c r="BL108" i="2"/>
  <c r="BH108" i="2"/>
  <c r="AY113" i="2"/>
  <c r="AR97" i="2"/>
  <c r="BP113" i="2"/>
  <c r="AS102" i="2"/>
  <c r="AX97" i="2"/>
  <c r="AW97" i="2"/>
  <c r="AW99" i="2"/>
  <c r="AX99" i="2"/>
  <c r="BB99" i="2" s="1"/>
  <c r="BJ99" i="2" s="1"/>
  <c r="BX113" i="2"/>
  <c r="BS113" i="2"/>
  <c r="BK113" i="2"/>
  <c r="BO113" i="2" s="1"/>
  <c r="BC113" i="2"/>
  <c r="BR113" i="2"/>
  <c r="AY10" i="1"/>
  <c r="BC10" i="1" s="1"/>
  <c r="AX10" i="1"/>
  <c r="AW102" i="2" l="1"/>
  <c r="AW113" i="2" s="1"/>
  <c r="AX102" i="2"/>
  <c r="BB97" i="2"/>
  <c r="AX111" i="2"/>
  <c r="BB108" i="2"/>
  <c r="BM104" i="2"/>
  <c r="BI104" i="2"/>
  <c r="BL104" i="2"/>
  <c r="BH104" i="2"/>
  <c r="AR106" i="2"/>
  <c r="BN113" i="2"/>
  <c r="BG113" i="2"/>
  <c r="AR102" i="2"/>
  <c r="BH97" i="2"/>
  <c r="BM97" i="2"/>
  <c r="BI97" i="2"/>
  <c r="BL97" i="2"/>
  <c r="BM111" i="2"/>
  <c r="BI111" i="2"/>
  <c r="BL111" i="2"/>
  <c r="BH111" i="2"/>
  <c r="AR113" i="2"/>
  <c r="BB104" i="2"/>
  <c r="BK10" i="1"/>
  <c r="BW10" i="1"/>
  <c r="BV104" i="2" l="1"/>
  <c r="BB106" i="2"/>
  <c r="BJ106" i="2" s="1"/>
  <c r="BJ104" i="2"/>
  <c r="AX113" i="2"/>
  <c r="BM113" i="2"/>
  <c r="BI113" i="2"/>
  <c r="BL113" i="2"/>
  <c r="BH113" i="2"/>
  <c r="BV99" i="2"/>
  <c r="BW99" i="2" s="1"/>
  <c r="BB102" i="2"/>
  <c r="BJ102" i="2" s="1"/>
  <c r="BJ97" i="2"/>
  <c r="BM102" i="2"/>
  <c r="BI102" i="2"/>
  <c r="BL102" i="2"/>
  <c r="BH102" i="2"/>
  <c r="BM106" i="2"/>
  <c r="BI106" i="2"/>
  <c r="BL106" i="2"/>
  <c r="BH106" i="2"/>
  <c r="BB111" i="2"/>
  <c r="BJ108" i="2"/>
  <c r="BV108" i="2"/>
  <c r="BJ111" i="2" l="1"/>
  <c r="BB113" i="2"/>
  <c r="BJ113" i="2" s="1"/>
  <c r="BX95" i="2" l="1"/>
  <c r="BS95" i="2"/>
  <c r="BR95" i="2"/>
  <c r="BX93" i="2"/>
  <c r="BS93" i="2"/>
  <c r="BR93" i="2"/>
  <c r="AJ92" i="2"/>
  <c r="AJ94" i="2" s="1"/>
  <c r="AI92" i="2"/>
  <c r="AH92" i="2"/>
  <c r="AH94" i="2" s="1"/>
  <c r="AG92" i="2"/>
  <c r="AF92" i="2"/>
  <c r="AF94" i="2" s="1"/>
  <c r="AE92" i="2"/>
  <c r="AD92" i="2"/>
  <c r="AD94" i="2" s="1"/>
  <c r="AC92" i="2"/>
  <c r="AA92" i="2"/>
  <c r="AA94" i="2" s="1"/>
  <c r="Z92" i="2"/>
  <c r="Z94" i="2" s="1"/>
  <c r="X92" i="2"/>
  <c r="X94" i="2" s="1"/>
  <c r="W92" i="2"/>
  <c r="BK92" i="2" s="1"/>
  <c r="BO92" i="2" s="1"/>
  <c r="V92" i="2"/>
  <c r="V94" i="2" s="1"/>
  <c r="U92" i="2"/>
  <c r="T92" i="2"/>
  <c r="T94" i="2" s="1"/>
  <c r="S92" i="2"/>
  <c r="S94" i="2" s="1"/>
  <c r="R92" i="2"/>
  <c r="R94" i="2" s="1"/>
  <c r="Q92" i="2"/>
  <c r="P92" i="2"/>
  <c r="P94" i="2" s="1"/>
  <c r="O92" i="2"/>
  <c r="BG92" i="2" s="1"/>
  <c r="N92" i="2"/>
  <c r="N94" i="2" s="1"/>
  <c r="M92" i="2"/>
  <c r="L92" i="2"/>
  <c r="L94" i="2" s="1"/>
  <c r="K92" i="2"/>
  <c r="K94" i="2" s="1"/>
  <c r="J92" i="2"/>
  <c r="J94" i="2" s="1"/>
  <c r="I92" i="2"/>
  <c r="H92" i="2"/>
  <c r="H94" i="2" s="1"/>
  <c r="G92" i="2"/>
  <c r="G94" i="2" s="1"/>
  <c r="F92" i="2"/>
  <c r="F94" i="2" s="1"/>
  <c r="E92" i="2"/>
  <c r="BR92" i="2" s="1"/>
  <c r="D92" i="2"/>
  <c r="BD92" i="2" s="1"/>
  <c r="BX91" i="2"/>
  <c r="BS91" i="2"/>
  <c r="BR91" i="2"/>
  <c r="BX90" i="2"/>
  <c r="BS90" i="2"/>
  <c r="BR90" i="2"/>
  <c r="BK90" i="2"/>
  <c r="BO90" i="2" s="1"/>
  <c r="BG90" i="2"/>
  <c r="BE90" i="2"/>
  <c r="BD90" i="2"/>
  <c r="BC90" i="2"/>
  <c r="AY90" i="2"/>
  <c r="AU90" i="2"/>
  <c r="AZ90" i="2" s="1"/>
  <c r="AT90" i="2"/>
  <c r="AQ90" i="2"/>
  <c r="AP90" i="2"/>
  <c r="AO90" i="2"/>
  <c r="AN90" i="2"/>
  <c r="AR90" i="2" s="1"/>
  <c r="AL90" i="2"/>
  <c r="AK90" i="2"/>
  <c r="BN90" i="2" s="1"/>
  <c r="AB90" i="2"/>
  <c r="AV90" i="2" s="1"/>
  <c r="BA90" i="2" s="1"/>
  <c r="Y90" i="2"/>
  <c r="AS90" i="2" s="1"/>
  <c r="BX89" i="2"/>
  <c r="BU89" i="2"/>
  <c r="BS89" i="2"/>
  <c r="BR89" i="2"/>
  <c r="BK89" i="2"/>
  <c r="BO89" i="2" s="1"/>
  <c r="BG89" i="2"/>
  <c r="BE89" i="2"/>
  <c r="BD89" i="2"/>
  <c r="BC89" i="2"/>
  <c r="AY89" i="2"/>
  <c r="AY92" i="2" s="1"/>
  <c r="AU89" i="2"/>
  <c r="AZ89" i="2" s="1"/>
  <c r="AZ92" i="2" s="1"/>
  <c r="AT89" i="2"/>
  <c r="AT92" i="2" s="1"/>
  <c r="AQ89" i="2"/>
  <c r="AQ92" i="2" s="1"/>
  <c r="AP89" i="2"/>
  <c r="AP92" i="2" s="1"/>
  <c r="AO89" i="2"/>
  <c r="AO92" i="2" s="1"/>
  <c r="AN89" i="2"/>
  <c r="AN92" i="2" s="1"/>
  <c r="AL89" i="2"/>
  <c r="AL92" i="2" s="1"/>
  <c r="AK89" i="2"/>
  <c r="AK92" i="2" s="1"/>
  <c r="AB89" i="2"/>
  <c r="AB92" i="2" s="1"/>
  <c r="Y89" i="2"/>
  <c r="Y92" i="2" s="1"/>
  <c r="BX88" i="2"/>
  <c r="BS88" i="2"/>
  <c r="BR88" i="2"/>
  <c r="AO87" i="2"/>
  <c r="AN87" i="2"/>
  <c r="AK87" i="2"/>
  <c r="BN87" i="2" s="1"/>
  <c r="AJ87" i="2"/>
  <c r="AH87" i="2"/>
  <c r="AF87" i="2"/>
  <c r="AE87" i="2"/>
  <c r="AD87" i="2"/>
  <c r="AC87" i="2"/>
  <c r="AC94" i="2" s="1"/>
  <c r="AA87" i="2"/>
  <c r="Z87" i="2"/>
  <c r="Y87" i="2"/>
  <c r="BP87" i="2" s="1"/>
  <c r="BQ87" i="2" s="1"/>
  <c r="X87" i="2"/>
  <c r="W87" i="2"/>
  <c r="BK87" i="2" s="1"/>
  <c r="BO87" i="2" s="1"/>
  <c r="V87" i="2"/>
  <c r="U87" i="2"/>
  <c r="T87" i="2"/>
  <c r="S87" i="2"/>
  <c r="R87" i="2"/>
  <c r="Q87" i="2"/>
  <c r="P87" i="2"/>
  <c r="O87" i="2"/>
  <c r="BG87" i="2" s="1"/>
  <c r="N87" i="2"/>
  <c r="BF87" i="2" s="1"/>
  <c r="M87" i="2"/>
  <c r="L87" i="2"/>
  <c r="K87" i="2"/>
  <c r="J87" i="2"/>
  <c r="I87" i="2"/>
  <c r="H87" i="2"/>
  <c r="G87" i="2"/>
  <c r="F87" i="2"/>
  <c r="E87" i="2"/>
  <c r="BR87" i="2" s="1"/>
  <c r="D87" i="2"/>
  <c r="BE87" i="2" s="1"/>
  <c r="BX86" i="2"/>
  <c r="BS86" i="2"/>
  <c r="BR86" i="2"/>
  <c r="BX85" i="2"/>
  <c r="BU85" i="2"/>
  <c r="BS85" i="2"/>
  <c r="BR85" i="2"/>
  <c r="BP85" i="2"/>
  <c r="BQ85" i="2" s="1"/>
  <c r="BN85" i="2"/>
  <c r="BK85" i="2"/>
  <c r="BO85" i="2" s="1"/>
  <c r="BG85" i="2"/>
  <c r="BF85" i="2"/>
  <c r="BE85" i="2"/>
  <c r="BD85" i="2"/>
  <c r="BC85" i="2"/>
  <c r="AU85" i="2"/>
  <c r="AZ85" i="2" s="1"/>
  <c r="AZ87" i="2" s="1"/>
  <c r="AT85" i="2"/>
  <c r="AT87" i="2" s="1"/>
  <c r="AP85" i="2"/>
  <c r="AP87" i="2" s="1"/>
  <c r="AO85" i="2"/>
  <c r="AN85" i="2"/>
  <c r="AL85" i="2"/>
  <c r="AL87" i="2" s="1"/>
  <c r="AK85" i="2"/>
  <c r="AG85" i="2"/>
  <c r="AG87" i="2" s="1"/>
  <c r="AG94" i="2" s="1"/>
  <c r="AB85" i="2"/>
  <c r="AV85" i="2" s="1"/>
  <c r="Y85" i="2"/>
  <c r="AS85" i="2" s="1"/>
  <c r="BX84" i="2"/>
  <c r="BS84" i="2"/>
  <c r="BR84" i="2"/>
  <c r="AJ83" i="2"/>
  <c r="AH83" i="2"/>
  <c r="AF83" i="2"/>
  <c r="AD83" i="2"/>
  <c r="AC83" i="2"/>
  <c r="AA83" i="2"/>
  <c r="Z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BE83" i="2" s="1"/>
  <c r="I83" i="2"/>
  <c r="H83" i="2"/>
  <c r="G83" i="2"/>
  <c r="F83" i="2"/>
  <c r="BD83" i="2" s="1"/>
  <c r="E83" i="2"/>
  <c r="D83" i="2"/>
  <c r="BX82" i="2"/>
  <c r="BS82" i="2"/>
  <c r="BR82" i="2"/>
  <c r="BX81" i="2"/>
  <c r="BS81" i="2"/>
  <c r="BR81" i="2"/>
  <c r="BI81" i="2"/>
  <c r="BE81" i="2"/>
  <c r="BD81" i="2"/>
  <c r="BC81" i="2"/>
  <c r="AW81" i="2"/>
  <c r="AU81" i="2"/>
  <c r="AT81" i="2"/>
  <c r="AS81" i="2"/>
  <c r="AX81" i="2" s="1"/>
  <c r="AQ81" i="2"/>
  <c r="AP81" i="2"/>
  <c r="AO81" i="2"/>
  <c r="AN81" i="2"/>
  <c r="AR81" i="2" s="1"/>
  <c r="AL81" i="2"/>
  <c r="AK81" i="2"/>
  <c r="AB81" i="2"/>
  <c r="AV81" i="2" s="1"/>
  <c r="BA81" i="2" s="1"/>
  <c r="Y81" i="2"/>
  <c r="AM81" i="2" s="1"/>
  <c r="BX80" i="2"/>
  <c r="BR80" i="2"/>
  <c r="BP80" i="2"/>
  <c r="BQ80" i="2" s="1"/>
  <c r="BE80" i="2"/>
  <c r="BD80" i="2"/>
  <c r="BC80" i="2"/>
  <c r="AV80" i="2"/>
  <c r="AU80" i="2"/>
  <c r="AT80" i="2"/>
  <c r="AO80" i="2"/>
  <c r="AR80" i="2" s="1"/>
  <c r="AN80" i="2"/>
  <c r="AL80" i="2"/>
  <c r="AK80" i="2"/>
  <c r="AI80" i="2"/>
  <c r="AQ80" i="2" s="1"/>
  <c r="BA80" i="2" s="1"/>
  <c r="AG80" i="2"/>
  <c r="AP80" i="2" s="1"/>
  <c r="AZ80" i="2" s="1"/>
  <c r="AB80" i="2"/>
  <c r="Y80" i="2"/>
  <c r="AM80" i="2" s="1"/>
  <c r="BX79" i="2"/>
  <c r="BS79" i="2"/>
  <c r="BR79" i="2"/>
  <c r="BP79" i="2"/>
  <c r="BQ79" i="2" s="1"/>
  <c r="BE79" i="2"/>
  <c r="BD79" i="2"/>
  <c r="BC79" i="2"/>
  <c r="BA79" i="2"/>
  <c r="AZ79" i="2"/>
  <c r="AV79" i="2"/>
  <c r="AU79" i="2"/>
  <c r="AT79" i="2"/>
  <c r="AS79" i="2"/>
  <c r="AQ79" i="2"/>
  <c r="AP79" i="2"/>
  <c r="AO79" i="2"/>
  <c r="AN79" i="2"/>
  <c r="AR79" i="2" s="1"/>
  <c r="AL79" i="2"/>
  <c r="AK79" i="2"/>
  <c r="AB79" i="2"/>
  <c r="Y79" i="2"/>
  <c r="AM79" i="2" s="1"/>
  <c r="BX78" i="2"/>
  <c r="BS78" i="2"/>
  <c r="BR78" i="2"/>
  <c r="BN78" i="2"/>
  <c r="BE78" i="2"/>
  <c r="BD78" i="2"/>
  <c r="BC78" i="2"/>
  <c r="AZ78" i="2"/>
  <c r="AV78" i="2"/>
  <c r="AV83" i="2" s="1"/>
  <c r="AU78" i="2"/>
  <c r="AU83" i="2" s="1"/>
  <c r="AT78" i="2"/>
  <c r="AT83" i="2" s="1"/>
  <c r="AP78" i="2"/>
  <c r="AP83" i="2" s="1"/>
  <c r="AO78" i="2"/>
  <c r="AN78" i="2"/>
  <c r="AN83" i="2" s="1"/>
  <c r="AL78" i="2"/>
  <c r="AK78" i="2"/>
  <c r="AK83" i="2" s="1"/>
  <c r="BN83" i="2" s="1"/>
  <c r="AI78" i="2"/>
  <c r="AI83" i="2" s="1"/>
  <c r="AG78" i="2"/>
  <c r="AG83" i="2" s="1"/>
  <c r="AE78" i="2"/>
  <c r="AE83" i="2" s="1"/>
  <c r="AB78" i="2"/>
  <c r="AB83" i="2" s="1"/>
  <c r="Y78" i="2"/>
  <c r="BP78" i="2" s="1"/>
  <c r="BQ78" i="2" s="1"/>
  <c r="BY9" i="1"/>
  <c r="BV9" i="1"/>
  <c r="BT9" i="1"/>
  <c r="BS9" i="1"/>
  <c r="BF9" i="1"/>
  <c r="BE9" i="1"/>
  <c r="BD9" i="1"/>
  <c r="AW9" i="1"/>
  <c r="BB9" i="1" s="1"/>
  <c r="AV9" i="1"/>
  <c r="BA9" i="1" s="1"/>
  <c r="AU9" i="1"/>
  <c r="AQ9" i="1"/>
  <c r="AP9" i="1"/>
  <c r="AM9" i="1"/>
  <c r="AL9" i="1"/>
  <c r="BO9" i="1" s="1"/>
  <c r="AK9" i="1"/>
  <c r="AR9" i="1" s="1"/>
  <c r="AI9" i="1"/>
  <c r="AC9" i="1"/>
  <c r="Z9" i="1"/>
  <c r="AE9" i="1" s="1"/>
  <c r="AO9" i="1" s="1"/>
  <c r="AZ9" i="1" l="1"/>
  <c r="AS9" i="1"/>
  <c r="BN9" i="1" s="1"/>
  <c r="BL79" i="2"/>
  <c r="BH79" i="2"/>
  <c r="BM79" i="2"/>
  <c r="BI79" i="2"/>
  <c r="BL80" i="2"/>
  <c r="BH80" i="2"/>
  <c r="BM80" i="2"/>
  <c r="BI80" i="2"/>
  <c r="BN80" i="2"/>
  <c r="BF80" i="2"/>
  <c r="BK80" i="2"/>
  <c r="BO80" i="2" s="1"/>
  <c r="BG80" i="2"/>
  <c r="BF83" i="2"/>
  <c r="AL83" i="2"/>
  <c r="BK78" i="2"/>
  <c r="BO78" i="2" s="1"/>
  <c r="AX79" i="2"/>
  <c r="BB79" i="2" s="1"/>
  <c r="BJ79" i="2" s="1"/>
  <c r="AS80" i="2"/>
  <c r="AM78" i="2"/>
  <c r="AM83" i="2" s="1"/>
  <c r="AQ78" i="2"/>
  <c r="AQ83" i="2" s="1"/>
  <c r="AY78" i="2"/>
  <c r="BG78" i="2"/>
  <c r="BN79" i="2"/>
  <c r="BF79" i="2"/>
  <c r="BK79" i="2"/>
  <c r="BO79" i="2" s="1"/>
  <c r="BG79" i="2"/>
  <c r="AY79" i="2"/>
  <c r="AY80" i="2"/>
  <c r="BK81" i="2"/>
  <c r="BO81" i="2" s="1"/>
  <c r="BG81" i="2"/>
  <c r="AZ81" i="2"/>
  <c r="BF81" i="2"/>
  <c r="BN81" i="2"/>
  <c r="BS83" i="2"/>
  <c r="AS87" i="2"/>
  <c r="AX85" i="2"/>
  <c r="AW85" i="2"/>
  <c r="AW87" i="2" s="1"/>
  <c r="AL94" i="2"/>
  <c r="AE94" i="2"/>
  <c r="AZ83" i="2"/>
  <c r="BC83" i="2"/>
  <c r="BR83" i="2"/>
  <c r="Y83" i="2"/>
  <c r="BP83" i="2" s="1"/>
  <c r="BQ83" i="2" s="1"/>
  <c r="AV87" i="2"/>
  <c r="Y94" i="2"/>
  <c r="BP94" i="2" s="1"/>
  <c r="BP92" i="2"/>
  <c r="AN94" i="2"/>
  <c r="AT94" i="2"/>
  <c r="AW90" i="2"/>
  <c r="AX90" i="2"/>
  <c r="BB90" i="2" s="1"/>
  <c r="BM90" i="2"/>
  <c r="BL90" i="2"/>
  <c r="BH90" i="2"/>
  <c r="BF94" i="2"/>
  <c r="BL81" i="2"/>
  <c r="BH81" i="2"/>
  <c r="I94" i="2"/>
  <c r="M94" i="2"/>
  <c r="Q94" i="2"/>
  <c r="U94" i="2"/>
  <c r="AO94" i="2"/>
  <c r="AZ94" i="2"/>
  <c r="AO83" i="2"/>
  <c r="AS78" i="2"/>
  <c r="BA78" i="2"/>
  <c r="BA83" i="2" s="1"/>
  <c r="BF78" i="2"/>
  <c r="AW79" i="2"/>
  <c r="AY81" i="2"/>
  <c r="BB81" i="2" s="1"/>
  <c r="BJ81" i="2" s="1"/>
  <c r="BM81" i="2"/>
  <c r="BG83" i="2"/>
  <c r="BK83" i="2"/>
  <c r="BO83" i="2" s="1"/>
  <c r="AK94" i="2"/>
  <c r="BN92" i="2"/>
  <c r="AP94" i="2"/>
  <c r="BP81" i="2"/>
  <c r="BQ81" i="2" s="1"/>
  <c r="BX83" i="2"/>
  <c r="AU87" i="2"/>
  <c r="BC87" i="2"/>
  <c r="BS87" i="2"/>
  <c r="BF89" i="2"/>
  <c r="BN89" i="2"/>
  <c r="BF90" i="2"/>
  <c r="BF92" i="2"/>
  <c r="BS92" i="2"/>
  <c r="O94" i="2"/>
  <c r="BG94" i="2" s="1"/>
  <c r="W94" i="2"/>
  <c r="AB87" i="2"/>
  <c r="AB94" i="2" s="1"/>
  <c r="BD87" i="2"/>
  <c r="BX87" i="2"/>
  <c r="AM89" i="2"/>
  <c r="AM90" i="2"/>
  <c r="BI90" i="2" s="1"/>
  <c r="AU92" i="2"/>
  <c r="AU94" i="2" s="1"/>
  <c r="BC92" i="2"/>
  <c r="BX92" i="2"/>
  <c r="D94" i="2"/>
  <c r="BD94" i="2" s="1"/>
  <c r="AM85" i="2"/>
  <c r="AM87" i="2" s="1"/>
  <c r="AY85" i="2"/>
  <c r="AY87" i="2" s="1"/>
  <c r="AR89" i="2"/>
  <c r="AV89" i="2"/>
  <c r="BP89" i="2"/>
  <c r="BQ89" i="2" s="1"/>
  <c r="BP90" i="2"/>
  <c r="BQ90" i="2" s="1"/>
  <c r="E94" i="2"/>
  <c r="AI85" i="2"/>
  <c r="AS89" i="2"/>
  <c r="BE92" i="2"/>
  <c r="BJ9" i="1"/>
  <c r="BM9" i="1"/>
  <c r="BG9" i="1"/>
  <c r="AN9" i="1"/>
  <c r="BI9" i="1" s="1"/>
  <c r="BH9" i="1"/>
  <c r="BL9" i="1"/>
  <c r="BP9" i="1" s="1"/>
  <c r="BQ9" i="1"/>
  <c r="BR9" i="1" s="1"/>
  <c r="AT9" i="1"/>
  <c r="AS92" i="2" l="1"/>
  <c r="AW89" i="2"/>
  <c r="AW92" i="2" s="1"/>
  <c r="AX89" i="2"/>
  <c r="BA89" i="2"/>
  <c r="BA92" i="2" s="1"/>
  <c r="AV92" i="2"/>
  <c r="AV94" i="2" s="1"/>
  <c r="AS83" i="2"/>
  <c r="AX78" i="2"/>
  <c r="AW78" i="2"/>
  <c r="BE94" i="2"/>
  <c r="BR94" i="2"/>
  <c r="BC94" i="2"/>
  <c r="BM89" i="2"/>
  <c r="BI89" i="2"/>
  <c r="AR92" i="2"/>
  <c r="BL89" i="2"/>
  <c r="BH89" i="2"/>
  <c r="AM92" i="2"/>
  <c r="AM94" i="2" s="1"/>
  <c r="BK94" i="2"/>
  <c r="BO94" i="2" s="1"/>
  <c r="BJ90" i="2"/>
  <c r="AX80" i="2"/>
  <c r="BB80" i="2" s="1"/>
  <c r="BJ80" i="2" s="1"/>
  <c r="AW80" i="2"/>
  <c r="AY83" i="2"/>
  <c r="AY94" i="2" s="1"/>
  <c r="AR78" i="2"/>
  <c r="AQ85" i="2"/>
  <c r="AI87" i="2"/>
  <c r="AI94" i="2" s="1"/>
  <c r="BS94" i="2"/>
  <c r="BX94" i="2"/>
  <c r="BN94" i="2"/>
  <c r="AX87" i="2"/>
  <c r="AY9" i="1"/>
  <c r="BC9" i="1" s="1"/>
  <c r="AX9" i="1"/>
  <c r="AQ87" i="2" l="1"/>
  <c r="AQ94" i="2" s="1"/>
  <c r="BA85" i="2"/>
  <c r="AR85" i="2"/>
  <c r="AW83" i="2"/>
  <c r="BL78" i="2"/>
  <c r="BH78" i="2"/>
  <c r="AR83" i="2"/>
  <c r="BI78" i="2"/>
  <c r="BM78" i="2"/>
  <c r="AX83" i="2"/>
  <c r="BB78" i="2"/>
  <c r="AX92" i="2"/>
  <c r="AX94" i="2" s="1"/>
  <c r="BB89" i="2"/>
  <c r="BM92" i="2"/>
  <c r="BI92" i="2"/>
  <c r="BL92" i="2"/>
  <c r="BH92" i="2"/>
  <c r="AW94" i="2"/>
  <c r="AS94" i="2"/>
  <c r="BK9" i="1"/>
  <c r="BW9" i="1"/>
  <c r="BB83" i="2" l="1"/>
  <c r="BJ83" i="2" s="1"/>
  <c r="BV80" i="2"/>
  <c r="BW80" i="2" s="1"/>
  <c r="BJ78" i="2"/>
  <c r="BM83" i="2"/>
  <c r="BI83" i="2"/>
  <c r="BL83" i="2"/>
  <c r="BH83" i="2"/>
  <c r="BL85" i="2"/>
  <c r="BH85" i="2"/>
  <c r="AR87" i="2"/>
  <c r="BM85" i="2"/>
  <c r="BI85" i="2"/>
  <c r="BV89" i="2"/>
  <c r="BB92" i="2"/>
  <c r="BJ89" i="2"/>
  <c r="BA87" i="2"/>
  <c r="BA94" i="2" s="1"/>
  <c r="BB85" i="2"/>
  <c r="BB94" i="2" l="1"/>
  <c r="BJ94" i="2" s="1"/>
  <c r="BJ92" i="2"/>
  <c r="BM87" i="2"/>
  <c r="BI87" i="2"/>
  <c r="BL87" i="2"/>
  <c r="BH87" i="2"/>
  <c r="AR94" i="2"/>
  <c r="BB87" i="2"/>
  <c r="BJ87" i="2" s="1"/>
  <c r="BJ85" i="2"/>
  <c r="BV85" i="2"/>
  <c r="BM94" i="2" l="1"/>
  <c r="BI94" i="2"/>
  <c r="BL94" i="2"/>
  <c r="BH94" i="2"/>
  <c r="BS75" i="2" l="1"/>
  <c r="BR75" i="2"/>
  <c r="AO74" i="2"/>
  <c r="AK74" i="2"/>
  <c r="AJ74" i="2"/>
  <c r="AI74" i="2"/>
  <c r="AH74" i="2"/>
  <c r="AG74" i="2"/>
  <c r="AF74" i="2"/>
  <c r="AE74" i="2"/>
  <c r="AD74" i="2"/>
  <c r="AC74" i="2"/>
  <c r="AC76" i="2" s="1"/>
  <c r="AA74" i="2"/>
  <c r="AA76" i="2" s="1"/>
  <c r="Z74" i="2"/>
  <c r="Z76" i="2" s="1"/>
  <c r="X74" i="2"/>
  <c r="W74" i="2"/>
  <c r="BK74" i="2" s="1"/>
  <c r="BO74" i="2" s="1"/>
  <c r="V74" i="2"/>
  <c r="V76" i="2" s="1"/>
  <c r="U74" i="2"/>
  <c r="U76" i="2" s="1"/>
  <c r="T74" i="2"/>
  <c r="S74" i="2"/>
  <c r="R74" i="2"/>
  <c r="R76" i="2" s="1"/>
  <c r="Q74" i="2"/>
  <c r="Q76" i="2" s="1"/>
  <c r="P74" i="2"/>
  <c r="O74" i="2"/>
  <c r="BG74" i="2" s="1"/>
  <c r="N74" i="2"/>
  <c r="N76" i="2" s="1"/>
  <c r="M74" i="2"/>
  <c r="M76" i="2" s="1"/>
  <c r="L74" i="2"/>
  <c r="K74" i="2"/>
  <c r="J74" i="2"/>
  <c r="I74" i="2"/>
  <c r="I76" i="2" s="1"/>
  <c r="H74" i="2"/>
  <c r="G74" i="2"/>
  <c r="F74" i="2"/>
  <c r="E74" i="2"/>
  <c r="BC74" i="2" s="1"/>
  <c r="D74" i="2"/>
  <c r="BS73" i="2"/>
  <c r="BR73" i="2"/>
  <c r="BS72" i="2"/>
  <c r="BR72" i="2"/>
  <c r="BK72" i="2"/>
  <c r="BO72" i="2" s="1"/>
  <c r="BG72" i="2"/>
  <c r="BE72" i="2"/>
  <c r="BD72" i="2"/>
  <c r="BC72" i="2"/>
  <c r="AY72" i="2"/>
  <c r="AU72" i="2"/>
  <c r="AZ72" i="2" s="1"/>
  <c r="AT72" i="2"/>
  <c r="AQ72" i="2"/>
  <c r="AP72" i="2"/>
  <c r="AO72" i="2"/>
  <c r="AN72" i="2"/>
  <c r="AR72" i="2" s="1"/>
  <c r="AL72" i="2"/>
  <c r="AK72" i="2"/>
  <c r="BN72" i="2" s="1"/>
  <c r="AB72" i="2"/>
  <c r="AV72" i="2" s="1"/>
  <c r="BA72" i="2" s="1"/>
  <c r="Y72" i="2"/>
  <c r="AS72" i="2" s="1"/>
  <c r="BU71" i="2"/>
  <c r="BS71" i="2"/>
  <c r="BR71" i="2"/>
  <c r="BN71" i="2"/>
  <c r="BK71" i="2"/>
  <c r="BO71" i="2" s="1"/>
  <c r="BG71" i="2"/>
  <c r="BF71" i="2"/>
  <c r="BE71" i="2"/>
  <c r="BD71" i="2"/>
  <c r="BC71" i="2"/>
  <c r="AU71" i="2"/>
  <c r="AU74" i="2" s="1"/>
  <c r="AT71" i="2"/>
  <c r="AT74" i="2" s="1"/>
  <c r="AQ71" i="2"/>
  <c r="AQ74" i="2" s="1"/>
  <c r="AP71" i="2"/>
  <c r="AP74" i="2" s="1"/>
  <c r="AO71" i="2"/>
  <c r="AN71" i="2"/>
  <c r="AR71" i="2" s="1"/>
  <c r="AL71" i="2"/>
  <c r="AL74" i="2" s="1"/>
  <c r="AK71" i="2"/>
  <c r="AB71" i="2"/>
  <c r="AV71" i="2" s="1"/>
  <c r="Y71" i="2"/>
  <c r="BP71" i="2" s="1"/>
  <c r="BQ71" i="2" s="1"/>
  <c r="BS70" i="2"/>
  <c r="BR70" i="2"/>
  <c r="BE69" i="2"/>
  <c r="AJ69" i="2"/>
  <c r="AH69" i="2"/>
  <c r="AG69" i="2"/>
  <c r="AF69" i="2"/>
  <c r="AE69" i="2"/>
  <c r="AD69" i="2"/>
  <c r="AC69" i="2"/>
  <c r="AA69" i="2"/>
  <c r="Z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BD69" i="2" s="1"/>
  <c r="E69" i="2"/>
  <c r="BS69" i="2" s="1"/>
  <c r="D69" i="2"/>
  <c r="BS68" i="2"/>
  <c r="BR68" i="2"/>
  <c r="BU67" i="2"/>
  <c r="BS67" i="2"/>
  <c r="BR67" i="2"/>
  <c r="BE67" i="2"/>
  <c r="BD67" i="2"/>
  <c r="BC67" i="2"/>
  <c r="AU67" i="2"/>
  <c r="AU69" i="2" s="1"/>
  <c r="AT67" i="2"/>
  <c r="AY67" i="2" s="1"/>
  <c r="AY69" i="2" s="1"/>
  <c r="AP67" i="2"/>
  <c r="AP69" i="2" s="1"/>
  <c r="AO67" i="2"/>
  <c r="AO69" i="2" s="1"/>
  <c r="AN67" i="2"/>
  <c r="AN69" i="2" s="1"/>
  <c r="AL67" i="2"/>
  <c r="AL69" i="2" s="1"/>
  <c r="AK67" i="2"/>
  <c r="AG67" i="2"/>
  <c r="AB67" i="2"/>
  <c r="AB69" i="2" s="1"/>
  <c r="Y67" i="2"/>
  <c r="BS66" i="2"/>
  <c r="BR66" i="2"/>
  <c r="BS65" i="2"/>
  <c r="BR65" i="2"/>
  <c r="BC65" i="2"/>
  <c r="AP65" i="2"/>
  <c r="AJ65" i="2"/>
  <c r="AJ76" i="2" s="1"/>
  <c r="AH65" i="2"/>
  <c r="AF65" i="2"/>
  <c r="AF76" i="2" s="1"/>
  <c r="AD65" i="2"/>
  <c r="AC65" i="2"/>
  <c r="AA65" i="2"/>
  <c r="Z65" i="2"/>
  <c r="X65" i="2"/>
  <c r="X76" i="2" s="1"/>
  <c r="W65" i="2"/>
  <c r="V65" i="2"/>
  <c r="U65" i="2"/>
  <c r="T65" i="2"/>
  <c r="T76" i="2" s="1"/>
  <c r="S65" i="2"/>
  <c r="R65" i="2"/>
  <c r="Q65" i="2"/>
  <c r="P65" i="2"/>
  <c r="P76" i="2" s="1"/>
  <c r="O65" i="2"/>
  <c r="N65" i="2"/>
  <c r="M65" i="2"/>
  <c r="L65" i="2"/>
  <c r="L76" i="2" s="1"/>
  <c r="K65" i="2"/>
  <c r="J65" i="2"/>
  <c r="BE65" i="2" s="1"/>
  <c r="I65" i="2"/>
  <c r="H65" i="2"/>
  <c r="H76" i="2" s="1"/>
  <c r="G65" i="2"/>
  <c r="F65" i="2"/>
  <c r="BD65" i="2" s="1"/>
  <c r="E65" i="2"/>
  <c r="D65" i="2"/>
  <c r="D76" i="2" s="1"/>
  <c r="BS64" i="2"/>
  <c r="BR64" i="2"/>
  <c r="BW63" i="2"/>
  <c r="BS63" i="2"/>
  <c r="BR63" i="2"/>
  <c r="BN63" i="2"/>
  <c r="BK63" i="2"/>
  <c r="BO63" i="2" s="1"/>
  <c r="BG63" i="2"/>
  <c r="BF63" i="2"/>
  <c r="BE63" i="2"/>
  <c r="BD63" i="2"/>
  <c r="BC63" i="2"/>
  <c r="AY63" i="2"/>
  <c r="AU63" i="2"/>
  <c r="AZ63" i="2" s="1"/>
  <c r="AT63" i="2"/>
  <c r="AT65" i="2" s="1"/>
  <c r="AQ63" i="2"/>
  <c r="AP63" i="2"/>
  <c r="AO63" i="2"/>
  <c r="AN63" i="2"/>
  <c r="AL63" i="2"/>
  <c r="AK63" i="2"/>
  <c r="AB63" i="2"/>
  <c r="AV63" i="2" s="1"/>
  <c r="Y63" i="2"/>
  <c r="BR62" i="2"/>
  <c r="BE62" i="2"/>
  <c r="BD62" i="2"/>
  <c r="BC62" i="2"/>
  <c r="BA62" i="2"/>
  <c r="AZ62" i="2"/>
  <c r="AV62" i="2"/>
  <c r="AU62" i="2"/>
  <c r="AT62" i="2"/>
  <c r="AR62" i="2"/>
  <c r="BL62" i="2" s="1"/>
  <c r="AP62" i="2"/>
  <c r="AO62" i="2"/>
  <c r="AN62" i="2"/>
  <c r="AL62" i="2"/>
  <c r="AK62" i="2"/>
  <c r="AI62" i="2"/>
  <c r="AQ62" i="2" s="1"/>
  <c r="AG62" i="2"/>
  <c r="AB62" i="2"/>
  <c r="Y62" i="2"/>
  <c r="AM62" i="2" s="1"/>
  <c r="BH62" i="2" s="1"/>
  <c r="BS61" i="2"/>
  <c r="BR61" i="2"/>
  <c r="BO61" i="2"/>
  <c r="BK61" i="2"/>
  <c r="BG61" i="2"/>
  <c r="BE61" i="2"/>
  <c r="BD61" i="2"/>
  <c r="BC61" i="2"/>
  <c r="AZ61" i="2"/>
  <c r="AU61" i="2"/>
  <c r="AT61" i="2"/>
  <c r="AQ61" i="2"/>
  <c r="AP61" i="2"/>
  <c r="AO61" i="2"/>
  <c r="AY61" i="2" s="1"/>
  <c r="AN61" i="2"/>
  <c r="AR61" i="2" s="1"/>
  <c r="AL61" i="2"/>
  <c r="AK61" i="2"/>
  <c r="AB61" i="2"/>
  <c r="AV61" i="2" s="1"/>
  <c r="BA61" i="2" s="1"/>
  <c r="Y61" i="2"/>
  <c r="AM61" i="2" s="1"/>
  <c r="BS60" i="2"/>
  <c r="BR60" i="2"/>
  <c r="BN60" i="2"/>
  <c r="BE60" i="2"/>
  <c r="BD60" i="2"/>
  <c r="BC60" i="2"/>
  <c r="AZ60" i="2"/>
  <c r="AZ65" i="2" s="1"/>
  <c r="AV60" i="2"/>
  <c r="AU60" i="2"/>
  <c r="AT60" i="2"/>
  <c r="AY60" i="2" s="1"/>
  <c r="AP60" i="2"/>
  <c r="AO60" i="2"/>
  <c r="AO65" i="2" s="1"/>
  <c r="AN60" i="2"/>
  <c r="AN65" i="2" s="1"/>
  <c r="AL60" i="2"/>
  <c r="AL65" i="2" s="1"/>
  <c r="AK60" i="2"/>
  <c r="AI60" i="2"/>
  <c r="AI65" i="2" s="1"/>
  <c r="AG60" i="2"/>
  <c r="AG65" i="2" s="1"/>
  <c r="AE60" i="2"/>
  <c r="AE65" i="2" s="1"/>
  <c r="AB60" i="2"/>
  <c r="AB65" i="2" s="1"/>
  <c r="Y60" i="2"/>
  <c r="Y65" i="2" s="1"/>
  <c r="BT8" i="1"/>
  <c r="BS8" i="1"/>
  <c r="BO8" i="1"/>
  <c r="BL8" i="1"/>
  <c r="BP8" i="1" s="1"/>
  <c r="BH8" i="1"/>
  <c r="BG8" i="1"/>
  <c r="BF8" i="1"/>
  <c r="BE8" i="1"/>
  <c r="BD8" i="1"/>
  <c r="AW8" i="1"/>
  <c r="BB8" i="1" s="1"/>
  <c r="AV8" i="1"/>
  <c r="BA8" i="1" s="1"/>
  <c r="AU8" i="1"/>
  <c r="AR8" i="1"/>
  <c r="AQ8" i="1"/>
  <c r="AP8" i="1"/>
  <c r="AN8" i="1"/>
  <c r="AM8" i="1"/>
  <c r="AL8" i="1"/>
  <c r="AK8" i="1"/>
  <c r="AI8" i="1"/>
  <c r="AE8" i="1"/>
  <c r="AO8" i="1" s="1"/>
  <c r="AC8" i="1"/>
  <c r="Z8" i="1"/>
  <c r="AT8" i="1" s="1"/>
  <c r="AS8" i="1" l="1"/>
  <c r="AZ8" i="1"/>
  <c r="BM61" i="2"/>
  <c r="BI61" i="2"/>
  <c r="BH61" i="2"/>
  <c r="BL61" i="2"/>
  <c r="AY65" i="2"/>
  <c r="BP65" i="2"/>
  <c r="BQ65" i="2" s="1"/>
  <c r="AK65" i="2"/>
  <c r="BK60" i="2"/>
  <c r="BO60" i="2" s="1"/>
  <c r="BG60" i="2"/>
  <c r="BI62" i="2"/>
  <c r="AR63" i="2"/>
  <c r="BF60" i="2"/>
  <c r="AM60" i="2"/>
  <c r="AQ60" i="2"/>
  <c r="AQ65" i="2" s="1"/>
  <c r="AU65" i="2"/>
  <c r="BN61" i="2"/>
  <c r="BF61" i="2"/>
  <c r="AS61" i="2"/>
  <c r="AY62" i="2"/>
  <c r="BM62" i="2"/>
  <c r="BK67" i="2"/>
  <c r="BO67" i="2" s="1"/>
  <c r="BG67" i="2"/>
  <c r="BN67" i="2"/>
  <c r="BF67" i="2"/>
  <c r="AK69" i="2"/>
  <c r="BN69" i="2" s="1"/>
  <c r="AL76" i="2"/>
  <c r="G76" i="2"/>
  <c r="K76" i="2"/>
  <c r="S76" i="2"/>
  <c r="AG76" i="2"/>
  <c r="AK76" i="2"/>
  <c r="BN76" i="2" s="1"/>
  <c r="BN62" i="2"/>
  <c r="BF62" i="2"/>
  <c r="BK62" i="2"/>
  <c r="BO62" i="2" s="1"/>
  <c r="BG62" i="2"/>
  <c r="BP62" i="2"/>
  <c r="BQ62" i="2" s="1"/>
  <c r="BP63" i="2"/>
  <c r="BQ63" i="2" s="1"/>
  <c r="AS63" i="2"/>
  <c r="AM63" i="2"/>
  <c r="BG65" i="2"/>
  <c r="BK65" i="2"/>
  <c r="BO65" i="2" s="1"/>
  <c r="AM67" i="2"/>
  <c r="AM69" i="2" s="1"/>
  <c r="Y69" i="2"/>
  <c r="BP69" i="2" s="1"/>
  <c r="BQ69" i="2" s="1"/>
  <c r="BP67" i="2"/>
  <c r="BQ67" i="2" s="1"/>
  <c r="AS67" i="2"/>
  <c r="BL71" i="2"/>
  <c r="BH71" i="2"/>
  <c r="AR74" i="2"/>
  <c r="BM71" i="2"/>
  <c r="AT76" i="2"/>
  <c r="AW72" i="2"/>
  <c r="AX72" i="2"/>
  <c r="BB72" i="2" s="1"/>
  <c r="BM72" i="2"/>
  <c r="BI72" i="2"/>
  <c r="BL72" i="2"/>
  <c r="AD76" i="2"/>
  <c r="AH76" i="2"/>
  <c r="AO76" i="2"/>
  <c r="BP60" i="2"/>
  <c r="BQ60" i="2" s="1"/>
  <c r="BP61" i="2"/>
  <c r="BQ61" i="2" s="1"/>
  <c r="BF69" i="2"/>
  <c r="AV74" i="2"/>
  <c r="BA71" i="2"/>
  <c r="BA74" i="2" s="1"/>
  <c r="AU76" i="2"/>
  <c r="AE76" i="2"/>
  <c r="AV65" i="2"/>
  <c r="AS60" i="2"/>
  <c r="BA60" i="2"/>
  <c r="BA65" i="2" s="1"/>
  <c r="BA63" i="2"/>
  <c r="AS62" i="2"/>
  <c r="BG69" i="2"/>
  <c r="BK69" i="2"/>
  <c r="BO69" i="2" s="1"/>
  <c r="AP76" i="2"/>
  <c r="F76" i="2"/>
  <c r="BD76" i="2" s="1"/>
  <c r="J76" i="2"/>
  <c r="BE76" i="2" s="1"/>
  <c r="AI67" i="2"/>
  <c r="AV67" i="2"/>
  <c r="AZ67" i="2"/>
  <c r="AZ69" i="2" s="1"/>
  <c r="AS71" i="2"/>
  <c r="BF72" i="2"/>
  <c r="AB74" i="2"/>
  <c r="AB76" i="2" s="1"/>
  <c r="AN74" i="2"/>
  <c r="AN76" i="2" s="1"/>
  <c r="BD74" i="2"/>
  <c r="O76" i="2"/>
  <c r="W76" i="2"/>
  <c r="BK76" i="2" s="1"/>
  <c r="BO76" i="2" s="1"/>
  <c r="AM72" i="2"/>
  <c r="BH72" i="2" s="1"/>
  <c r="Y74" i="2"/>
  <c r="BE74" i="2"/>
  <c r="BR74" i="2"/>
  <c r="AT69" i="2"/>
  <c r="BR69" i="2"/>
  <c r="AM71" i="2"/>
  <c r="AY71" i="2"/>
  <c r="AY74" i="2" s="1"/>
  <c r="AY76" i="2" s="1"/>
  <c r="BP72" i="2"/>
  <c r="BQ72" i="2" s="1"/>
  <c r="BF74" i="2"/>
  <c r="BN74" i="2"/>
  <c r="BS74" i="2"/>
  <c r="E76" i="2"/>
  <c r="BS76" i="2" s="1"/>
  <c r="BC69" i="2"/>
  <c r="AZ71" i="2"/>
  <c r="AZ74" i="2" s="1"/>
  <c r="AX8" i="1"/>
  <c r="AY8" i="1"/>
  <c r="BC8" i="1" s="1"/>
  <c r="BN8" i="1"/>
  <c r="BJ8" i="1"/>
  <c r="BM8" i="1"/>
  <c r="BI8" i="1"/>
  <c r="BQ8" i="1"/>
  <c r="BR8" i="1" s="1"/>
  <c r="AZ76" i="2" l="1"/>
  <c r="AM74" i="2"/>
  <c r="BG76" i="2"/>
  <c r="AX62" i="2"/>
  <c r="BB62" i="2" s="1"/>
  <c r="BJ62" i="2" s="1"/>
  <c r="AW62" i="2"/>
  <c r="AS65" i="2"/>
  <c r="AW60" i="2"/>
  <c r="AW65" i="2" s="1"/>
  <c r="AX60" i="2"/>
  <c r="BI71" i="2"/>
  <c r="AW63" i="2"/>
  <c r="AX63" i="2"/>
  <c r="BB63" i="2" s="1"/>
  <c r="BJ63" i="2" s="1"/>
  <c r="BL63" i="2"/>
  <c r="BH63" i="2"/>
  <c r="BM63" i="2"/>
  <c r="BI63" i="2"/>
  <c r="BF65" i="2"/>
  <c r="BN65" i="2"/>
  <c r="Y76" i="2"/>
  <c r="BP76" i="2" s="1"/>
  <c r="BP74" i="2"/>
  <c r="AS74" i="2"/>
  <c r="AX71" i="2"/>
  <c r="AW71" i="2"/>
  <c r="AW74" i="2" s="1"/>
  <c r="AI69" i="2"/>
  <c r="AI76" i="2" s="1"/>
  <c r="AQ67" i="2"/>
  <c r="BJ72" i="2"/>
  <c r="AX67" i="2"/>
  <c r="AS69" i="2"/>
  <c r="AW67" i="2"/>
  <c r="AW69" i="2" s="1"/>
  <c r="AW61" i="2"/>
  <c r="AX61" i="2"/>
  <c r="BB61" i="2" s="1"/>
  <c r="BJ61" i="2" s="1"/>
  <c r="AR60" i="2"/>
  <c r="BA67" i="2"/>
  <c r="BA69" i="2" s="1"/>
  <c r="BA76" i="2" s="1"/>
  <c r="AV69" i="2"/>
  <c r="BR76" i="2"/>
  <c r="BC76" i="2"/>
  <c r="BF76" i="2"/>
  <c r="AV76" i="2"/>
  <c r="BM74" i="2"/>
  <c r="BI74" i="2"/>
  <c r="BL74" i="2"/>
  <c r="BH74" i="2"/>
  <c r="AM65" i="2"/>
  <c r="BW8" i="1"/>
  <c r="BK8" i="1"/>
  <c r="AR65" i="2" l="1"/>
  <c r="BI60" i="2"/>
  <c r="BM60" i="2"/>
  <c r="BH60" i="2"/>
  <c r="BL60" i="2"/>
  <c r="AQ69" i="2"/>
  <c r="AQ76" i="2" s="1"/>
  <c r="AR67" i="2"/>
  <c r="AS76" i="2"/>
  <c r="AX65" i="2"/>
  <c r="BB60" i="2"/>
  <c r="AX69" i="2"/>
  <c r="BB67" i="2"/>
  <c r="AW76" i="2"/>
  <c r="AM76" i="2"/>
  <c r="AX74" i="2"/>
  <c r="AX76" i="2" s="1"/>
  <c r="BB71" i="2"/>
  <c r="BM67" i="2" l="1"/>
  <c r="BI67" i="2"/>
  <c r="AR69" i="2"/>
  <c r="BL67" i="2"/>
  <c r="BH67" i="2"/>
  <c r="BV62" i="2"/>
  <c r="BW62" i="2" s="1"/>
  <c r="BW64" i="2" s="1"/>
  <c r="BJ60" i="2"/>
  <c r="BB65" i="2"/>
  <c r="BJ65" i="2" s="1"/>
  <c r="BL65" i="2"/>
  <c r="BH65" i="2"/>
  <c r="BM65" i="2"/>
  <c r="BI65" i="2"/>
  <c r="BB74" i="2"/>
  <c r="BJ71" i="2"/>
  <c r="BV71" i="2"/>
  <c r="BB69" i="2"/>
  <c r="BJ69" i="2" s="1"/>
  <c r="BJ67" i="2"/>
  <c r="BV67" i="2"/>
  <c r="BM69" i="2" l="1"/>
  <c r="BI69" i="2"/>
  <c r="BL69" i="2"/>
  <c r="BH69" i="2"/>
  <c r="AR76" i="2"/>
  <c r="BB76" i="2"/>
  <c r="BJ76" i="2" s="1"/>
  <c r="BJ74" i="2"/>
  <c r="BM76" i="2" l="1"/>
  <c r="BI76" i="2"/>
  <c r="BL76" i="2"/>
  <c r="BH76" i="2"/>
  <c r="BS57" i="2" l="1"/>
  <c r="BR57" i="2"/>
  <c r="AO56" i="2"/>
  <c r="AK56" i="2"/>
  <c r="AJ56" i="2"/>
  <c r="AI56" i="2"/>
  <c r="AI58" i="2" s="1"/>
  <c r="AH56" i="2"/>
  <c r="AH58" i="2" s="1"/>
  <c r="AG56" i="2"/>
  <c r="AG58" i="2" s="1"/>
  <c r="AF56" i="2"/>
  <c r="AE56" i="2"/>
  <c r="AE58" i="2" s="1"/>
  <c r="AD56" i="2"/>
  <c r="AC56" i="2"/>
  <c r="AC58" i="2" s="1"/>
  <c r="AA56" i="2"/>
  <c r="Z56" i="2"/>
  <c r="Z58" i="2" s="1"/>
  <c r="X56" i="2"/>
  <c r="W56" i="2"/>
  <c r="BK56" i="2" s="1"/>
  <c r="BO56" i="2" s="1"/>
  <c r="V56" i="2"/>
  <c r="V58" i="2" s="1"/>
  <c r="U56" i="2"/>
  <c r="U58" i="2" s="1"/>
  <c r="T56" i="2"/>
  <c r="S56" i="2"/>
  <c r="S58" i="2" s="1"/>
  <c r="R56" i="2"/>
  <c r="R58" i="2" s="1"/>
  <c r="Q56" i="2"/>
  <c r="Q58" i="2" s="1"/>
  <c r="P56" i="2"/>
  <c r="O56" i="2"/>
  <c r="BG56" i="2" s="1"/>
  <c r="N56" i="2"/>
  <c r="N58" i="2" s="1"/>
  <c r="M56" i="2"/>
  <c r="M58" i="2" s="1"/>
  <c r="L56" i="2"/>
  <c r="K56" i="2"/>
  <c r="K58" i="2" s="1"/>
  <c r="J56" i="2"/>
  <c r="J58" i="2" s="1"/>
  <c r="I56" i="2"/>
  <c r="I58" i="2" s="1"/>
  <c r="H56" i="2"/>
  <c r="G56" i="2"/>
  <c r="G58" i="2" s="1"/>
  <c r="F56" i="2"/>
  <c r="F58" i="2" s="1"/>
  <c r="E56" i="2"/>
  <c r="BC56" i="2" s="1"/>
  <c r="D56" i="2"/>
  <c r="BS55" i="2"/>
  <c r="BR55" i="2"/>
  <c r="BS54" i="2"/>
  <c r="BR54" i="2"/>
  <c r="BK54" i="2"/>
  <c r="BO54" i="2" s="1"/>
  <c r="BG54" i="2"/>
  <c r="BE54" i="2"/>
  <c r="BD54" i="2"/>
  <c r="BC54" i="2"/>
  <c r="AY54" i="2"/>
  <c r="AU54" i="2"/>
  <c r="AZ54" i="2" s="1"/>
  <c r="AT54" i="2"/>
  <c r="AQ54" i="2"/>
  <c r="AP54" i="2"/>
  <c r="AO54" i="2"/>
  <c r="AN54" i="2"/>
  <c r="AR54" i="2" s="1"/>
  <c r="AL54" i="2"/>
  <c r="AK54" i="2"/>
  <c r="BN54" i="2" s="1"/>
  <c r="AB54" i="2"/>
  <c r="AV54" i="2" s="1"/>
  <c r="BA54" i="2" s="1"/>
  <c r="Y54" i="2"/>
  <c r="AS54" i="2" s="1"/>
  <c r="BU53" i="2"/>
  <c r="BS53" i="2"/>
  <c r="BR53" i="2"/>
  <c r="BN53" i="2"/>
  <c r="BK53" i="2"/>
  <c r="BO53" i="2" s="1"/>
  <c r="BG53" i="2"/>
  <c r="BF53" i="2"/>
  <c r="BE53" i="2"/>
  <c r="BD53" i="2"/>
  <c r="BC53" i="2"/>
  <c r="AU53" i="2"/>
  <c r="AU56" i="2" s="1"/>
  <c r="AT53" i="2"/>
  <c r="AT56" i="2" s="1"/>
  <c r="AQ53" i="2"/>
  <c r="AQ56" i="2" s="1"/>
  <c r="AP53" i="2"/>
  <c r="AP56" i="2" s="1"/>
  <c r="AO53" i="2"/>
  <c r="AN53" i="2"/>
  <c r="AR53" i="2" s="1"/>
  <c r="AL53" i="2"/>
  <c r="AL56" i="2" s="1"/>
  <c r="AK53" i="2"/>
  <c r="AB53" i="2"/>
  <c r="AV53" i="2" s="1"/>
  <c r="Y53" i="2"/>
  <c r="BP53" i="2" s="1"/>
  <c r="BQ53" i="2" s="1"/>
  <c r="BS52" i="2"/>
  <c r="BR52" i="2"/>
  <c r="AJ51" i="2"/>
  <c r="AJ58" i="2" s="1"/>
  <c r="AI51" i="2"/>
  <c r="AH51" i="2"/>
  <c r="AG51" i="2"/>
  <c r="AF51" i="2"/>
  <c r="AF58" i="2" s="1"/>
  <c r="AE51" i="2"/>
  <c r="AD51" i="2"/>
  <c r="AC51" i="2"/>
  <c r="AA51" i="2"/>
  <c r="Z51" i="2"/>
  <c r="Y51" i="2"/>
  <c r="X51" i="2"/>
  <c r="X58" i="2" s="1"/>
  <c r="W51" i="2"/>
  <c r="V51" i="2"/>
  <c r="U51" i="2"/>
  <c r="T51" i="2"/>
  <c r="T58" i="2" s="1"/>
  <c r="S51" i="2"/>
  <c r="R51" i="2"/>
  <c r="Q51" i="2"/>
  <c r="P51" i="2"/>
  <c r="P58" i="2" s="1"/>
  <c r="O51" i="2"/>
  <c r="N51" i="2"/>
  <c r="M51" i="2"/>
  <c r="L51" i="2"/>
  <c r="L58" i="2" s="1"/>
  <c r="K51" i="2"/>
  <c r="J51" i="2"/>
  <c r="BE51" i="2" s="1"/>
  <c r="I51" i="2"/>
  <c r="H51" i="2"/>
  <c r="H58" i="2" s="1"/>
  <c r="G51" i="2"/>
  <c r="F51" i="2"/>
  <c r="BD51" i="2" s="1"/>
  <c r="E51" i="2"/>
  <c r="BC51" i="2" s="1"/>
  <c r="D51" i="2"/>
  <c r="BS51" i="2" s="1"/>
  <c r="BS50" i="2"/>
  <c r="BR50" i="2"/>
  <c r="BU49" i="2"/>
  <c r="BS49" i="2"/>
  <c r="BR49" i="2"/>
  <c r="BE49" i="2"/>
  <c r="BD49" i="2"/>
  <c r="BC49" i="2"/>
  <c r="AU49" i="2"/>
  <c r="AU51" i="2" s="1"/>
  <c r="AT49" i="2"/>
  <c r="AY49" i="2" s="1"/>
  <c r="AY51" i="2" s="1"/>
  <c r="AS49" i="2"/>
  <c r="AX49" i="2" s="1"/>
  <c r="AQ49" i="2"/>
  <c r="AQ51" i="2" s="1"/>
  <c r="AP49" i="2"/>
  <c r="AP51" i="2" s="1"/>
  <c r="AO49" i="2"/>
  <c r="AO51" i="2" s="1"/>
  <c r="AN49" i="2"/>
  <c r="AN51" i="2" s="1"/>
  <c r="AL49" i="2"/>
  <c r="AL51" i="2" s="1"/>
  <c r="AK49" i="2"/>
  <c r="BK49" i="2" s="1"/>
  <c r="BO49" i="2" s="1"/>
  <c r="AB49" i="2"/>
  <c r="AB51" i="2" s="1"/>
  <c r="Y49" i="2"/>
  <c r="AM49" i="2" s="1"/>
  <c r="AM51" i="2" s="1"/>
  <c r="BS48" i="2"/>
  <c r="BR48" i="2"/>
  <c r="AJ47" i="2"/>
  <c r="AI47" i="2"/>
  <c r="AH47" i="2"/>
  <c r="AG47" i="2"/>
  <c r="AF47" i="2"/>
  <c r="AE47" i="2"/>
  <c r="AC47" i="2"/>
  <c r="Z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BR47" i="2" s="1"/>
  <c r="D47" i="2"/>
  <c r="BE47" i="2" s="1"/>
  <c r="BS46" i="2"/>
  <c r="BR46" i="2"/>
  <c r="BS45" i="2"/>
  <c r="BR45" i="2"/>
  <c r="BN45" i="2"/>
  <c r="BK45" i="2"/>
  <c r="BO45" i="2" s="1"/>
  <c r="BG45" i="2"/>
  <c r="BF45" i="2"/>
  <c r="BE45" i="2"/>
  <c r="BD45" i="2"/>
  <c r="BC45" i="2"/>
  <c r="AU45" i="2"/>
  <c r="AZ45" i="2" s="1"/>
  <c r="AT45" i="2"/>
  <c r="AY45" i="2" s="1"/>
  <c r="AQ45" i="2"/>
  <c r="AP45" i="2"/>
  <c r="AO45" i="2"/>
  <c r="AN45" i="2"/>
  <c r="AR45" i="2" s="1"/>
  <c r="AL45" i="2"/>
  <c r="AK45" i="2"/>
  <c r="AB45" i="2"/>
  <c r="AV45" i="2" s="1"/>
  <c r="BA45" i="2" s="1"/>
  <c r="Y45" i="2"/>
  <c r="BP45" i="2" s="1"/>
  <c r="BQ45" i="2" s="1"/>
  <c r="BU44" i="2"/>
  <c r="BR44" i="2"/>
  <c r="BE44" i="2"/>
  <c r="BD44" i="2"/>
  <c r="BC44" i="2"/>
  <c r="BA44" i="2"/>
  <c r="AU44" i="2"/>
  <c r="AZ44" i="2" s="1"/>
  <c r="AT44" i="2"/>
  <c r="AQ44" i="2"/>
  <c r="AP44" i="2"/>
  <c r="AO44" i="2"/>
  <c r="AL44" i="2"/>
  <c r="AK44" i="2"/>
  <c r="AD44" i="2"/>
  <c r="AD47" i="2" s="1"/>
  <c r="AB44" i="2"/>
  <c r="AV44" i="2" s="1"/>
  <c r="Y44" i="2"/>
  <c r="BS43" i="2"/>
  <c r="BR43" i="2"/>
  <c r="BK43" i="2"/>
  <c r="BO43" i="2" s="1"/>
  <c r="BG43" i="2"/>
  <c r="BE43" i="2"/>
  <c r="BD43" i="2"/>
  <c r="BC43" i="2"/>
  <c r="AZ43" i="2"/>
  <c r="AY43" i="2"/>
  <c r="AV43" i="2"/>
  <c r="AU43" i="2"/>
  <c r="AT43" i="2"/>
  <c r="AQ43" i="2"/>
  <c r="AP43" i="2"/>
  <c r="AO43" i="2"/>
  <c r="AN43" i="2"/>
  <c r="AR43" i="2" s="1"/>
  <c r="AL43" i="2"/>
  <c r="AK43" i="2"/>
  <c r="BN43" i="2" s="1"/>
  <c r="AB43" i="2"/>
  <c r="Y43" i="2"/>
  <c r="AS43" i="2" s="1"/>
  <c r="BS42" i="2"/>
  <c r="BR42" i="2"/>
  <c r="BP42" i="2"/>
  <c r="BQ42" i="2" s="1"/>
  <c r="BE42" i="2"/>
  <c r="BD42" i="2"/>
  <c r="BC42" i="2"/>
  <c r="AT42" i="2"/>
  <c r="AT47" i="2" s="1"/>
  <c r="AS42" i="2"/>
  <c r="AQ42" i="2"/>
  <c r="AQ47" i="2" s="1"/>
  <c r="AP42" i="2"/>
  <c r="AP47" i="2" s="1"/>
  <c r="AO42" i="2"/>
  <c r="AN42" i="2"/>
  <c r="AR42" i="2" s="1"/>
  <c r="AL42" i="2"/>
  <c r="AL47" i="2" s="1"/>
  <c r="AK42" i="2"/>
  <c r="AB42" i="2"/>
  <c r="AB47" i="2" s="1"/>
  <c r="AA42" i="2"/>
  <c r="AA47" i="2" s="1"/>
  <c r="Y42" i="2"/>
  <c r="BV7" i="1"/>
  <c r="BT7" i="1"/>
  <c r="BS7" i="1"/>
  <c r="BQ7" i="1"/>
  <c r="BR7" i="1" s="1"/>
  <c r="BL7" i="1"/>
  <c r="BP7" i="1" s="1"/>
  <c r="BH7" i="1"/>
  <c r="BF7" i="1"/>
  <c r="BE7" i="1"/>
  <c r="BD7" i="1"/>
  <c r="AZ7" i="1"/>
  <c r="AW7" i="1"/>
  <c r="BB7" i="1" s="1"/>
  <c r="AV7" i="1"/>
  <c r="AU7" i="1"/>
  <c r="AR7" i="1"/>
  <c r="AP7" i="1"/>
  <c r="AN7" i="1"/>
  <c r="AM7" i="1"/>
  <c r="AL7" i="1"/>
  <c r="BO7" i="1" s="1"/>
  <c r="AI7" i="1"/>
  <c r="AQ7" i="1" s="1"/>
  <c r="AE7" i="1"/>
  <c r="AO7" i="1" s="1"/>
  <c r="AC7" i="1"/>
  <c r="Z7" i="1"/>
  <c r="AT7" i="1" s="1"/>
  <c r="BL42" i="2" l="1"/>
  <c r="BI42" i="2"/>
  <c r="BM42" i="2"/>
  <c r="BM43" i="2"/>
  <c r="BL43" i="2"/>
  <c r="AW43" i="2"/>
  <c r="AX43" i="2"/>
  <c r="BK44" i="2"/>
  <c r="BO44" i="2" s="1"/>
  <c r="BG44" i="2"/>
  <c r="BN44" i="2"/>
  <c r="BF44" i="2"/>
  <c r="BN42" i="2"/>
  <c r="BF42" i="2"/>
  <c r="AK47" i="2"/>
  <c r="BN47" i="2" s="1"/>
  <c r="BK42" i="2"/>
  <c r="BO42" i="2" s="1"/>
  <c r="BG42" i="2"/>
  <c r="AX42" i="2"/>
  <c r="AM44" i="2"/>
  <c r="BP44" i="2"/>
  <c r="BQ44" i="2" s="1"/>
  <c r="Y47" i="2"/>
  <c r="BP47" i="2" s="1"/>
  <c r="BQ47" i="2" s="1"/>
  <c r="BP43" i="2"/>
  <c r="BQ43" i="2" s="1"/>
  <c r="AY44" i="2"/>
  <c r="BL45" i="2"/>
  <c r="BM45" i="2"/>
  <c r="BG47" i="2"/>
  <c r="BK47" i="2"/>
  <c r="BO47" i="2" s="1"/>
  <c r="AX51" i="2"/>
  <c r="AL58" i="2"/>
  <c r="AQ58" i="2"/>
  <c r="BL53" i="2"/>
  <c r="AR56" i="2"/>
  <c r="BM53" i="2"/>
  <c r="AT58" i="2"/>
  <c r="AW54" i="2"/>
  <c r="AX54" i="2"/>
  <c r="BB54" i="2" s="1"/>
  <c r="BJ54" i="2" s="1"/>
  <c r="BM54" i="2"/>
  <c r="BI54" i="2"/>
  <c r="BL54" i="2"/>
  <c r="BH54" i="2"/>
  <c r="AD58" i="2"/>
  <c r="AV42" i="2"/>
  <c r="AM42" i="2"/>
  <c r="AU42" i="2"/>
  <c r="AM43" i="2"/>
  <c r="BI43" i="2" s="1"/>
  <c r="BA43" i="2"/>
  <c r="AV56" i="2"/>
  <c r="BA53" i="2"/>
  <c r="BA56" i="2" s="1"/>
  <c r="AO47" i="2"/>
  <c r="AO58" i="2" s="1"/>
  <c r="AY42" i="2"/>
  <c r="AS44" i="2"/>
  <c r="BF47" i="2"/>
  <c r="AP58" i="2"/>
  <c r="BE58" i="2"/>
  <c r="AA58" i="2"/>
  <c r="BF43" i="2"/>
  <c r="AN44" i="2"/>
  <c r="AR44" i="2" s="1"/>
  <c r="AS45" i="2"/>
  <c r="BC47" i="2"/>
  <c r="BS47" i="2"/>
  <c r="AR49" i="2"/>
  <c r="AV49" i="2"/>
  <c r="AW49" i="2" s="1"/>
  <c r="AW51" i="2" s="1"/>
  <c r="AZ49" i="2"/>
  <c r="AZ51" i="2" s="1"/>
  <c r="BP49" i="2"/>
  <c r="BQ49" i="2" s="1"/>
  <c r="AS53" i="2"/>
  <c r="BF54" i="2"/>
  <c r="AB56" i="2"/>
  <c r="AB58" i="2" s="1"/>
  <c r="AN56" i="2"/>
  <c r="BD56" i="2"/>
  <c r="O58" i="2"/>
  <c r="W58" i="2"/>
  <c r="BD47" i="2"/>
  <c r="AK51" i="2"/>
  <c r="BN51" i="2" s="1"/>
  <c r="AS51" i="2"/>
  <c r="AM54" i="2"/>
  <c r="Y56" i="2"/>
  <c r="BE56" i="2"/>
  <c r="BR56" i="2"/>
  <c r="D58" i="2"/>
  <c r="AM45" i="2"/>
  <c r="BI45" i="2" s="1"/>
  <c r="BF49" i="2"/>
  <c r="BN49" i="2"/>
  <c r="AT51" i="2"/>
  <c r="BR51" i="2"/>
  <c r="AM53" i="2"/>
  <c r="AM56" i="2" s="1"/>
  <c r="AY53" i="2"/>
  <c r="AY56" i="2" s="1"/>
  <c r="BP54" i="2"/>
  <c r="BQ54" i="2" s="1"/>
  <c r="BF56" i="2"/>
  <c r="BN56" i="2"/>
  <c r="BS56" i="2"/>
  <c r="E58" i="2"/>
  <c r="BG49" i="2"/>
  <c r="AZ53" i="2"/>
  <c r="AZ56" i="2" s="1"/>
  <c r="AY7" i="1"/>
  <c r="AX7" i="1"/>
  <c r="AS7" i="1"/>
  <c r="BA7" i="1"/>
  <c r="BG7" i="1"/>
  <c r="AS56" i="2" l="1"/>
  <c r="AX53" i="2"/>
  <c r="AW53" i="2"/>
  <c r="AW56" i="2" s="1"/>
  <c r="BM49" i="2"/>
  <c r="BI49" i="2"/>
  <c r="AR51" i="2"/>
  <c r="BL49" i="2"/>
  <c r="BH49" i="2"/>
  <c r="AX44" i="2"/>
  <c r="BB44" i="2" s="1"/>
  <c r="BJ44" i="2" s="1"/>
  <c r="AW44" i="2"/>
  <c r="AU47" i="2"/>
  <c r="AU58" i="2" s="1"/>
  <c r="AZ42" i="2"/>
  <c r="AZ47" i="2" s="1"/>
  <c r="AZ58" i="2" s="1"/>
  <c r="BH53" i="2"/>
  <c r="BR58" i="2"/>
  <c r="BC58" i="2"/>
  <c r="BS58" i="2"/>
  <c r="AN58" i="2"/>
  <c r="BD58" i="2"/>
  <c r="AY47" i="2"/>
  <c r="AN47" i="2"/>
  <c r="AM47" i="2"/>
  <c r="AM58" i="2" s="1"/>
  <c r="BI53" i="2"/>
  <c r="BH45" i="2"/>
  <c r="AS47" i="2"/>
  <c r="BK51" i="2"/>
  <c r="BO51" i="2" s="1"/>
  <c r="BH43" i="2"/>
  <c r="BH42" i="2"/>
  <c r="AY58" i="2"/>
  <c r="BK58" i="2"/>
  <c r="BO58" i="2" s="1"/>
  <c r="BG51" i="2"/>
  <c r="BF51" i="2"/>
  <c r="BP51" i="2"/>
  <c r="BQ51" i="2" s="1"/>
  <c r="AX47" i="2"/>
  <c r="BB43" i="2"/>
  <c r="BJ43" i="2" s="1"/>
  <c r="BG58" i="2"/>
  <c r="BA49" i="2"/>
  <c r="BA51" i="2" s="1"/>
  <c r="AV51" i="2"/>
  <c r="AV58" i="2" s="1"/>
  <c r="AX45" i="2"/>
  <c r="BB45" i="2" s="1"/>
  <c r="BJ45" i="2" s="1"/>
  <c r="AW45" i="2"/>
  <c r="AV47" i="2"/>
  <c r="BA42" i="2"/>
  <c r="BA47" i="2" s="1"/>
  <c r="BA58" i="2" s="1"/>
  <c r="AR58" i="2"/>
  <c r="BM56" i="2"/>
  <c r="BI56" i="2"/>
  <c r="BL56" i="2"/>
  <c r="BH56" i="2"/>
  <c r="AK58" i="2"/>
  <c r="BB49" i="2"/>
  <c r="Y58" i="2"/>
  <c r="BP58" i="2" s="1"/>
  <c r="BP56" i="2"/>
  <c r="BL44" i="2"/>
  <c r="BH44" i="2"/>
  <c r="BI44" i="2"/>
  <c r="BM44" i="2"/>
  <c r="AW42" i="2"/>
  <c r="AR47" i="2"/>
  <c r="BC7" i="1"/>
  <c r="BN7" i="1"/>
  <c r="BJ7" i="1"/>
  <c r="BM7" i="1"/>
  <c r="BI7" i="1"/>
  <c r="AS58" i="2" l="1"/>
  <c r="BM47" i="2"/>
  <c r="BI47" i="2"/>
  <c r="BL47" i="2"/>
  <c r="BH47" i="2"/>
  <c r="BB51" i="2"/>
  <c r="BJ51" i="2" s="1"/>
  <c r="BJ49" i="2"/>
  <c r="BV49" i="2"/>
  <c r="AW47" i="2"/>
  <c r="BN58" i="2"/>
  <c r="BF58" i="2"/>
  <c r="BB42" i="2"/>
  <c r="AW58" i="2"/>
  <c r="BM58" i="2"/>
  <c r="BI58" i="2"/>
  <c r="BL58" i="2"/>
  <c r="BH58" i="2"/>
  <c r="BM51" i="2"/>
  <c r="BI51" i="2"/>
  <c r="BL51" i="2"/>
  <c r="BH51" i="2"/>
  <c r="AX56" i="2"/>
  <c r="AX58" i="2" s="1"/>
  <c r="BB53" i="2"/>
  <c r="BK7" i="1"/>
  <c r="BW7" i="1"/>
  <c r="BB56" i="2" l="1"/>
  <c r="BJ53" i="2"/>
  <c r="BV53" i="2"/>
  <c r="BB47" i="2"/>
  <c r="BJ47" i="2" s="1"/>
  <c r="BJ42" i="2"/>
  <c r="BV44" i="2"/>
  <c r="BW44" i="2" s="1"/>
  <c r="BB58" i="2" l="1"/>
  <c r="BJ58" i="2" s="1"/>
  <c r="BJ56" i="2"/>
  <c r="BS40" i="2" l="1"/>
  <c r="BR40" i="2"/>
  <c r="BS38" i="2"/>
  <c r="BR38" i="2"/>
  <c r="AJ37" i="2"/>
  <c r="AJ39" i="2" s="1"/>
  <c r="AI37" i="2"/>
  <c r="AI39" i="2" s="1"/>
  <c r="AH37" i="2"/>
  <c r="AH39" i="2" s="1"/>
  <c r="AG37" i="2"/>
  <c r="AG39" i="2" s="1"/>
  <c r="AF37" i="2"/>
  <c r="AF39" i="2" s="1"/>
  <c r="AE37" i="2"/>
  <c r="AE39" i="2" s="1"/>
  <c r="AD37" i="2"/>
  <c r="AD39" i="2" s="1"/>
  <c r="AC37" i="2"/>
  <c r="AA37" i="2"/>
  <c r="AA39" i="2" s="1"/>
  <c r="Z37" i="2"/>
  <c r="Z39" i="2" s="1"/>
  <c r="X37" i="2"/>
  <c r="X39" i="2" s="1"/>
  <c r="W37" i="2"/>
  <c r="W39" i="2" s="1"/>
  <c r="V37" i="2"/>
  <c r="V39" i="2" s="1"/>
  <c r="U37" i="2"/>
  <c r="U39" i="2" s="1"/>
  <c r="T37" i="2"/>
  <c r="T39" i="2" s="1"/>
  <c r="S37" i="2"/>
  <c r="S39" i="2" s="1"/>
  <c r="R37" i="2"/>
  <c r="R39" i="2" s="1"/>
  <c r="Q37" i="2"/>
  <c r="P37" i="2"/>
  <c r="P39" i="2" s="1"/>
  <c r="O37" i="2"/>
  <c r="O39" i="2" s="1"/>
  <c r="N37" i="2"/>
  <c r="N39" i="2" s="1"/>
  <c r="M37" i="2"/>
  <c r="M39" i="2" s="1"/>
  <c r="L37" i="2"/>
  <c r="K37" i="2"/>
  <c r="K39" i="2" s="1"/>
  <c r="J37" i="2"/>
  <c r="BE37" i="2" s="1"/>
  <c r="I37" i="2"/>
  <c r="I39" i="2" s="1"/>
  <c r="H37" i="2"/>
  <c r="H39" i="2" s="1"/>
  <c r="G37" i="2"/>
  <c r="G39" i="2" s="1"/>
  <c r="F37" i="2"/>
  <c r="BD37" i="2" s="1"/>
  <c r="E37" i="2"/>
  <c r="BR37" i="2" s="1"/>
  <c r="D37" i="2"/>
  <c r="D39" i="2" s="1"/>
  <c r="BS36" i="2"/>
  <c r="BR36" i="2"/>
  <c r="BS35" i="2"/>
  <c r="BR35" i="2"/>
  <c r="BE35" i="2"/>
  <c r="BD35" i="2"/>
  <c r="BC35" i="2"/>
  <c r="AU35" i="2"/>
  <c r="AZ35" i="2" s="1"/>
  <c r="AT35" i="2"/>
  <c r="AQ35" i="2"/>
  <c r="AP35" i="2"/>
  <c r="AO35" i="2"/>
  <c r="AY35" i="2" s="1"/>
  <c r="AN35" i="2"/>
  <c r="AR35" i="2" s="1"/>
  <c r="AL35" i="2"/>
  <c r="AK35" i="2"/>
  <c r="BK35" i="2" s="1"/>
  <c r="BO35" i="2" s="1"/>
  <c r="AB35" i="2"/>
  <c r="AV35" i="2" s="1"/>
  <c r="BA35" i="2" s="1"/>
  <c r="Y35" i="2"/>
  <c r="AM35" i="2" s="1"/>
  <c r="BS34" i="2"/>
  <c r="BR34" i="2"/>
  <c r="BE34" i="2"/>
  <c r="BD34" i="2"/>
  <c r="BC34" i="2"/>
  <c r="AU34" i="2"/>
  <c r="AZ34" i="2" s="1"/>
  <c r="AZ37" i="2" s="1"/>
  <c r="AT34" i="2"/>
  <c r="AY34" i="2" s="1"/>
  <c r="AY37" i="2" s="1"/>
  <c r="AQ34" i="2"/>
  <c r="AQ37" i="2" s="1"/>
  <c r="AP34" i="2"/>
  <c r="AP37" i="2" s="1"/>
  <c r="AO34" i="2"/>
  <c r="AO37" i="2" s="1"/>
  <c r="AN34" i="2"/>
  <c r="AN37" i="2" s="1"/>
  <c r="AL34" i="2"/>
  <c r="AL37" i="2" s="1"/>
  <c r="AK34" i="2"/>
  <c r="AK37" i="2" s="1"/>
  <c r="AB34" i="2"/>
  <c r="AB37" i="2" s="1"/>
  <c r="AB39" i="2" s="1"/>
  <c r="Y34" i="2"/>
  <c r="Y37" i="2" s="1"/>
  <c r="BS33" i="2"/>
  <c r="BR33" i="2"/>
  <c r="AJ32" i="2"/>
  <c r="AI32" i="2"/>
  <c r="AH32" i="2"/>
  <c r="AG32" i="2"/>
  <c r="AF32" i="2"/>
  <c r="AE32" i="2"/>
  <c r="AD32" i="2"/>
  <c r="AC32" i="2"/>
  <c r="AA32" i="2"/>
  <c r="Z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BE32" i="2" s="1"/>
  <c r="I32" i="2"/>
  <c r="H32" i="2"/>
  <c r="G32" i="2"/>
  <c r="F32" i="2"/>
  <c r="BD32" i="2" s="1"/>
  <c r="E32" i="2"/>
  <c r="BC32" i="2" s="1"/>
  <c r="D32" i="2"/>
  <c r="BS32" i="2" s="1"/>
  <c r="BS31" i="2"/>
  <c r="BR31" i="2"/>
  <c r="BS30" i="2"/>
  <c r="BR30" i="2"/>
  <c r="BE30" i="2"/>
  <c r="BD30" i="2"/>
  <c r="BC30" i="2"/>
  <c r="AZ30" i="2"/>
  <c r="AZ32" i="2" s="1"/>
  <c r="AU30" i="2"/>
  <c r="AU32" i="2" s="1"/>
  <c r="AT30" i="2"/>
  <c r="AY30" i="2" s="1"/>
  <c r="AY32" i="2" s="1"/>
  <c r="AQ30" i="2"/>
  <c r="AQ32" i="2" s="1"/>
  <c r="AP30" i="2"/>
  <c r="AP32" i="2" s="1"/>
  <c r="AO30" i="2"/>
  <c r="AO32" i="2" s="1"/>
  <c r="AN30" i="2"/>
  <c r="AN32" i="2" s="1"/>
  <c r="AL30" i="2"/>
  <c r="AL32" i="2" s="1"/>
  <c r="AK30" i="2"/>
  <c r="BK30" i="2" s="1"/>
  <c r="BO30" i="2" s="1"/>
  <c r="AB30" i="2"/>
  <c r="AB32" i="2" s="1"/>
  <c r="Y30" i="2"/>
  <c r="AM30" i="2" s="1"/>
  <c r="AM32" i="2" s="1"/>
  <c r="BS29" i="2"/>
  <c r="BR29" i="2"/>
  <c r="AJ28" i="2"/>
  <c r="AI28" i="2"/>
  <c r="AH28" i="2"/>
  <c r="AG28" i="2"/>
  <c r="AF28" i="2"/>
  <c r="AE28" i="2"/>
  <c r="AD28" i="2"/>
  <c r="AA28" i="2"/>
  <c r="Z28" i="2"/>
  <c r="X28" i="2"/>
  <c r="W28" i="2"/>
  <c r="V28" i="2"/>
  <c r="U28" i="2"/>
  <c r="T28" i="2"/>
  <c r="S28" i="2"/>
  <c r="R28" i="2"/>
  <c r="P28" i="2"/>
  <c r="O28" i="2"/>
  <c r="N28" i="2"/>
  <c r="M28" i="2"/>
  <c r="K28" i="2"/>
  <c r="J28" i="2"/>
  <c r="BE28" i="2" s="1"/>
  <c r="I28" i="2"/>
  <c r="H28" i="2"/>
  <c r="G28" i="2"/>
  <c r="F28" i="2"/>
  <c r="BD28" i="2" s="1"/>
  <c r="E28" i="2"/>
  <c r="BR28" i="2" s="1"/>
  <c r="D28" i="2"/>
  <c r="BS28" i="2" s="1"/>
  <c r="BS27" i="2"/>
  <c r="BR27" i="2"/>
  <c r="BS26" i="2"/>
  <c r="BR26" i="2"/>
  <c r="BE26" i="2"/>
  <c r="BD26" i="2"/>
  <c r="BC26" i="2"/>
  <c r="AU26" i="2"/>
  <c r="AZ26" i="2" s="1"/>
  <c r="AT26" i="2"/>
  <c r="AQ26" i="2"/>
  <c r="AP26" i="2"/>
  <c r="AO26" i="2"/>
  <c r="AY26" i="2" s="1"/>
  <c r="AN26" i="2"/>
  <c r="AR26" i="2" s="1"/>
  <c r="AL26" i="2"/>
  <c r="AK26" i="2"/>
  <c r="BK26" i="2" s="1"/>
  <c r="BO26" i="2" s="1"/>
  <c r="AB26" i="2"/>
  <c r="AV26" i="2" s="1"/>
  <c r="BA26" i="2" s="1"/>
  <c r="Y26" i="2"/>
  <c r="BP26" i="2" s="1"/>
  <c r="BQ26" i="2" s="1"/>
  <c r="BR25" i="2"/>
  <c r="BE25" i="2"/>
  <c r="BD25" i="2"/>
  <c r="BC25" i="2"/>
  <c r="AU25" i="2"/>
  <c r="AZ25" i="2" s="1"/>
  <c r="AT25" i="2"/>
  <c r="AQ25" i="2"/>
  <c r="AP25" i="2"/>
  <c r="AO25" i="2"/>
  <c r="AY25" i="2" s="1"/>
  <c r="AK25" i="2"/>
  <c r="BN25" i="2" s="1"/>
  <c r="AC25" i="2"/>
  <c r="AN25" i="2" s="1"/>
  <c r="AR25" i="2" s="1"/>
  <c r="AB25" i="2"/>
  <c r="AV25" i="2" s="1"/>
  <c r="BA25" i="2" s="1"/>
  <c r="Y25" i="2"/>
  <c r="BP25" i="2" s="1"/>
  <c r="BQ25" i="2" s="1"/>
  <c r="Q25" i="2"/>
  <c r="AL25" i="2" s="1"/>
  <c r="L25" i="2"/>
  <c r="BS24" i="2"/>
  <c r="BR24" i="2"/>
  <c r="BE24" i="2"/>
  <c r="BD24" i="2"/>
  <c r="BC24" i="2"/>
  <c r="AU24" i="2"/>
  <c r="AZ24" i="2" s="1"/>
  <c r="AT24" i="2"/>
  <c r="AQ24" i="2"/>
  <c r="AP24" i="2"/>
  <c r="AO24" i="2"/>
  <c r="AY24" i="2" s="1"/>
  <c r="AN24" i="2"/>
  <c r="AR24" i="2" s="1"/>
  <c r="AL24" i="2"/>
  <c r="AK24" i="2"/>
  <c r="BN24" i="2" s="1"/>
  <c r="AB24" i="2"/>
  <c r="AV24" i="2" s="1"/>
  <c r="BA24" i="2" s="1"/>
  <c r="Y24" i="2"/>
  <c r="AS24" i="2" s="1"/>
  <c r="BS23" i="2"/>
  <c r="BR23" i="2"/>
  <c r="BE23" i="2"/>
  <c r="BD23" i="2"/>
  <c r="BC23" i="2"/>
  <c r="AU23" i="2"/>
  <c r="AU28" i="2" s="1"/>
  <c r="AT23" i="2"/>
  <c r="AS23" i="2"/>
  <c r="AQ23" i="2"/>
  <c r="AQ28" i="2" s="1"/>
  <c r="AP23" i="2"/>
  <c r="AP28" i="2" s="1"/>
  <c r="AO23" i="2"/>
  <c r="AO28" i="2" s="1"/>
  <c r="AK23" i="2"/>
  <c r="AC23" i="2"/>
  <c r="AC28" i="2" s="1"/>
  <c r="AB23" i="2"/>
  <c r="AB28" i="2" s="1"/>
  <c r="Y23" i="2"/>
  <c r="Q23" i="2"/>
  <c r="Q28" i="2" s="1"/>
  <c r="L23" i="2"/>
  <c r="L28" i="2" s="1"/>
  <c r="BT6" i="1"/>
  <c r="BS6" i="1"/>
  <c r="BO6" i="1"/>
  <c r="BL6" i="1"/>
  <c r="BP6" i="1" s="1"/>
  <c r="BH6" i="1"/>
  <c r="BG6" i="1"/>
  <c r="BF6" i="1"/>
  <c r="BE6" i="1"/>
  <c r="BD6" i="1"/>
  <c r="AW6" i="1"/>
  <c r="BB6" i="1" s="1"/>
  <c r="AV6" i="1"/>
  <c r="BA6" i="1" s="1"/>
  <c r="AU6" i="1"/>
  <c r="AR6" i="1"/>
  <c r="AQ6" i="1"/>
  <c r="AP6" i="1"/>
  <c r="AN6" i="1"/>
  <c r="AM6" i="1"/>
  <c r="AL6" i="1"/>
  <c r="AK6" i="1"/>
  <c r="AI6" i="1"/>
  <c r="AE6" i="1"/>
  <c r="AO6" i="1" s="1"/>
  <c r="AC6" i="1"/>
  <c r="Z6" i="1"/>
  <c r="BQ6" i="1" s="1"/>
  <c r="BR6" i="1" s="1"/>
  <c r="AZ6" i="1" l="1"/>
  <c r="AS6" i="1"/>
  <c r="BM6" i="1" s="1"/>
  <c r="AZ23" i="2"/>
  <c r="AZ28" i="2" s="1"/>
  <c r="BF32" i="2"/>
  <c r="AO39" i="2"/>
  <c r="AM23" i="2"/>
  <c r="Y28" i="2"/>
  <c r="BP28" i="2" s="1"/>
  <c r="BQ28" i="2" s="1"/>
  <c r="BP23" i="2"/>
  <c r="BQ23" i="2" s="1"/>
  <c r="AL23" i="2"/>
  <c r="AL28" i="2" s="1"/>
  <c r="BL26" i="2"/>
  <c r="BM26" i="2"/>
  <c r="BG32" i="2"/>
  <c r="BK32" i="2"/>
  <c r="BO32" i="2" s="1"/>
  <c r="AK39" i="2"/>
  <c r="BN39" i="2" s="1"/>
  <c r="BN37" i="2"/>
  <c r="AP39" i="2"/>
  <c r="AN23" i="2"/>
  <c r="AV23" i="2"/>
  <c r="BM25" i="2"/>
  <c r="BL25" i="2"/>
  <c r="AL39" i="2"/>
  <c r="AQ39" i="2"/>
  <c r="BM35" i="2"/>
  <c r="BI35" i="2"/>
  <c r="BL35" i="2"/>
  <c r="BH35" i="2"/>
  <c r="BG39" i="2"/>
  <c r="BK39" i="2"/>
  <c r="BO39" i="2" s="1"/>
  <c r="AC39" i="2"/>
  <c r="BF28" i="2"/>
  <c r="BK28" i="2"/>
  <c r="BO28" i="2" s="1"/>
  <c r="BP37" i="2"/>
  <c r="AY39" i="2"/>
  <c r="L39" i="2"/>
  <c r="BM24" i="2"/>
  <c r="BI24" i="2"/>
  <c r="BL24" i="2"/>
  <c r="Q39" i="2"/>
  <c r="AX23" i="2"/>
  <c r="AX24" i="2"/>
  <c r="BB24" i="2" s="1"/>
  <c r="AW24" i="2"/>
  <c r="BK23" i="2"/>
  <c r="BO23" i="2" s="1"/>
  <c r="BG23" i="2"/>
  <c r="AK28" i="2"/>
  <c r="BN28" i="2" s="1"/>
  <c r="BN23" i="2"/>
  <c r="BF23" i="2"/>
  <c r="AT28" i="2"/>
  <c r="AY23" i="2"/>
  <c r="AY28" i="2" s="1"/>
  <c r="BG28" i="2"/>
  <c r="AZ39" i="2"/>
  <c r="BF39" i="2"/>
  <c r="AM24" i="2"/>
  <c r="BH24" i="2" s="1"/>
  <c r="BG24" i="2"/>
  <c r="BK24" i="2"/>
  <c r="BO24" i="2" s="1"/>
  <c r="AM25" i="2"/>
  <c r="BI25" i="2" s="1"/>
  <c r="BG25" i="2"/>
  <c r="BK25" i="2"/>
  <c r="BO25" i="2" s="1"/>
  <c r="AS26" i="2"/>
  <c r="BC28" i="2"/>
  <c r="AR30" i="2"/>
  <c r="AV30" i="2"/>
  <c r="BP30" i="2"/>
  <c r="BQ30" i="2" s="1"/>
  <c r="Y32" i="2"/>
  <c r="BP32" i="2" s="1"/>
  <c r="BQ32" i="2" s="1"/>
  <c r="AK32" i="2"/>
  <c r="BN32" i="2" s="1"/>
  <c r="BF34" i="2"/>
  <c r="BN34" i="2"/>
  <c r="BP35" i="2"/>
  <c r="BQ35" i="2" s="1"/>
  <c r="AT37" i="2"/>
  <c r="BF37" i="2"/>
  <c r="BS37" i="2"/>
  <c r="E39" i="2"/>
  <c r="BP24" i="2"/>
  <c r="BQ24" i="2" s="1"/>
  <c r="BF26" i="2"/>
  <c r="BN26" i="2"/>
  <c r="AS30" i="2"/>
  <c r="AT32" i="2"/>
  <c r="BR32" i="2"/>
  <c r="AM34" i="2"/>
  <c r="AM37" i="2" s="1"/>
  <c r="BG34" i="2"/>
  <c r="BK34" i="2"/>
  <c r="BO34" i="2" s="1"/>
  <c r="AS35" i="2"/>
  <c r="AU37" i="2"/>
  <c r="AU39" i="2" s="1"/>
  <c r="BC37" i="2"/>
  <c r="BG37" i="2"/>
  <c r="BK37" i="2"/>
  <c r="BO37" i="2" s="1"/>
  <c r="F39" i="2"/>
  <c r="BD39" i="2" s="1"/>
  <c r="J39" i="2"/>
  <c r="BE39" i="2" s="1"/>
  <c r="AS25" i="2"/>
  <c r="AM26" i="2"/>
  <c r="BH26" i="2" s="1"/>
  <c r="BG26" i="2"/>
  <c r="BF30" i="2"/>
  <c r="BN30" i="2"/>
  <c r="AR34" i="2"/>
  <c r="AV34" i="2"/>
  <c r="BP34" i="2"/>
  <c r="BQ34" i="2" s="1"/>
  <c r="BF35" i="2"/>
  <c r="BN35" i="2"/>
  <c r="BF24" i="2"/>
  <c r="BF25" i="2"/>
  <c r="BG30" i="2"/>
  <c r="AS34" i="2"/>
  <c r="BG35" i="2"/>
  <c r="BN6" i="1"/>
  <c r="BJ6" i="1"/>
  <c r="BI6" i="1"/>
  <c r="AT6" i="1"/>
  <c r="BC39" i="2" l="1"/>
  <c r="BR39" i="2"/>
  <c r="AS37" i="2"/>
  <c r="AW34" i="2"/>
  <c r="AX34" i="2"/>
  <c r="BM34" i="2"/>
  <c r="BI34" i="2"/>
  <c r="AR37" i="2"/>
  <c r="BL34" i="2"/>
  <c r="BH34" i="2"/>
  <c r="AX35" i="2"/>
  <c r="BB35" i="2" s="1"/>
  <c r="BJ35" i="2" s="1"/>
  <c r="AW35" i="2"/>
  <c r="AX25" i="2"/>
  <c r="BB25" i="2" s="1"/>
  <c r="BJ25" i="2" s="1"/>
  <c r="AW25" i="2"/>
  <c r="AT39" i="2"/>
  <c r="AR32" i="2"/>
  <c r="BM30" i="2"/>
  <c r="BI30" i="2"/>
  <c r="BL30" i="2"/>
  <c r="BH30" i="2"/>
  <c r="BJ24" i="2"/>
  <c r="Y39" i="2"/>
  <c r="BP39" i="2" s="1"/>
  <c r="BI26" i="2"/>
  <c r="BB23" i="2"/>
  <c r="BS39" i="2"/>
  <c r="BH25" i="2"/>
  <c r="AV28" i="2"/>
  <c r="BA23" i="2"/>
  <c r="BA28" i="2" s="1"/>
  <c r="AN28" i="2"/>
  <c r="AN39" i="2" s="1"/>
  <c r="AR23" i="2"/>
  <c r="AX30" i="2"/>
  <c r="AW30" i="2"/>
  <c r="AW32" i="2" s="1"/>
  <c r="AS32" i="2"/>
  <c r="BA34" i="2"/>
  <c r="BA37" i="2" s="1"/>
  <c r="AV37" i="2"/>
  <c r="AX26" i="2"/>
  <c r="BB26" i="2" s="1"/>
  <c r="BJ26" i="2" s="1"/>
  <c r="AW26" i="2"/>
  <c r="AS28" i="2"/>
  <c r="AV32" i="2"/>
  <c r="BA30" i="2"/>
  <c r="BA32" i="2" s="1"/>
  <c r="AM28" i="2"/>
  <c r="AM39" i="2" s="1"/>
  <c r="AW23" i="2"/>
  <c r="AY6" i="1"/>
  <c r="BC6" i="1" s="1"/>
  <c r="AX6" i="1"/>
  <c r="AX37" i="2" l="1"/>
  <c r="BB34" i="2"/>
  <c r="AV39" i="2"/>
  <c r="BB30" i="2"/>
  <c r="AX32" i="2"/>
  <c r="AX28" i="2"/>
  <c r="BL32" i="2"/>
  <c r="BH32" i="2"/>
  <c r="BM32" i="2"/>
  <c r="BI32" i="2"/>
  <c r="BM37" i="2"/>
  <c r="BI37" i="2"/>
  <c r="BL37" i="2"/>
  <c r="BH37" i="2"/>
  <c r="AW37" i="2"/>
  <c r="AW28" i="2"/>
  <c r="BA39" i="2"/>
  <c r="AR28" i="2"/>
  <c r="BM23" i="2"/>
  <c r="BI23" i="2"/>
  <c r="BL23" i="2"/>
  <c r="BH23" i="2"/>
  <c r="AS39" i="2"/>
  <c r="BB28" i="2"/>
  <c r="BJ28" i="2" s="1"/>
  <c r="BJ23" i="2"/>
  <c r="BV25" i="2"/>
  <c r="BW25" i="2" s="1"/>
  <c r="BW6" i="1"/>
  <c r="BK6" i="1"/>
  <c r="AW39" i="2" l="1"/>
  <c r="BJ30" i="2"/>
  <c r="BB32" i="2"/>
  <c r="BJ32" i="2" s="1"/>
  <c r="BV30" i="2"/>
  <c r="BM28" i="2"/>
  <c r="BI28" i="2"/>
  <c r="BL28" i="2"/>
  <c r="BH28" i="2"/>
  <c r="AR39" i="2"/>
  <c r="BV34" i="2"/>
  <c r="BB37" i="2"/>
  <c r="BJ34" i="2"/>
  <c r="AX39" i="2"/>
  <c r="BB39" i="2" l="1"/>
  <c r="BJ39" i="2" s="1"/>
  <c r="BJ37" i="2"/>
  <c r="BL39" i="2"/>
  <c r="BH39" i="2"/>
  <c r="BM39" i="2"/>
  <c r="BI39" i="2"/>
  <c r="BS20" i="2" l="1"/>
  <c r="BR20" i="2"/>
  <c r="AJ19" i="2"/>
  <c r="AI19" i="2"/>
  <c r="AI21" i="2" s="1"/>
  <c r="AH19" i="2"/>
  <c r="AH21" i="2" s="1"/>
  <c r="AG19" i="2"/>
  <c r="AF19" i="2"/>
  <c r="AE19" i="2"/>
  <c r="AE21" i="2" s="1"/>
  <c r="AD19" i="2"/>
  <c r="AD21" i="2" s="1"/>
  <c r="AC19" i="2"/>
  <c r="AC21" i="2" s="1"/>
  <c r="AA19" i="2"/>
  <c r="AA21" i="2" s="1"/>
  <c r="Z19" i="2"/>
  <c r="Z21" i="2" s="1"/>
  <c r="X19" i="2"/>
  <c r="W19" i="2"/>
  <c r="V19" i="2"/>
  <c r="V21" i="2" s="1"/>
  <c r="U19" i="2"/>
  <c r="U21" i="2" s="1"/>
  <c r="T19" i="2"/>
  <c r="S19" i="2"/>
  <c r="S21" i="2" s="1"/>
  <c r="R19" i="2"/>
  <c r="R21" i="2" s="1"/>
  <c r="Q19" i="2"/>
  <c r="P19" i="2"/>
  <c r="O19" i="2"/>
  <c r="N19" i="2"/>
  <c r="N21" i="2" s="1"/>
  <c r="M19" i="2"/>
  <c r="M21" i="2" s="1"/>
  <c r="L19" i="2"/>
  <c r="K19" i="2"/>
  <c r="K21" i="2" s="1"/>
  <c r="J19" i="2"/>
  <c r="J21" i="2" s="1"/>
  <c r="I19" i="2"/>
  <c r="H19" i="2"/>
  <c r="G19" i="2"/>
  <c r="G21" i="2" s="1"/>
  <c r="F19" i="2"/>
  <c r="F21" i="2" s="1"/>
  <c r="E19" i="2"/>
  <c r="BC19" i="2" s="1"/>
  <c r="D19" i="2"/>
  <c r="BS19" i="2" s="1"/>
  <c r="BS18" i="2"/>
  <c r="BR18" i="2"/>
  <c r="BS17" i="2"/>
  <c r="BR17" i="2"/>
  <c r="BG17" i="2"/>
  <c r="BE17" i="2"/>
  <c r="BD17" i="2"/>
  <c r="BC17" i="2"/>
  <c r="AY17" i="2"/>
  <c r="AU17" i="2"/>
  <c r="AZ17" i="2" s="1"/>
  <c r="AT17" i="2"/>
  <c r="AQ17" i="2"/>
  <c r="AP17" i="2"/>
  <c r="AO17" i="2"/>
  <c r="AN17" i="2"/>
  <c r="AR17" i="2" s="1"/>
  <c r="AL17" i="2"/>
  <c r="AK17" i="2"/>
  <c r="BK17" i="2" s="1"/>
  <c r="BO17" i="2" s="1"/>
  <c r="AB17" i="2"/>
  <c r="AV17" i="2" s="1"/>
  <c r="BA17" i="2" s="1"/>
  <c r="Y17" i="2"/>
  <c r="AS17" i="2" s="1"/>
  <c r="BS16" i="2"/>
  <c r="BR16" i="2"/>
  <c r="BE16" i="2"/>
  <c r="BD16" i="2"/>
  <c r="BC16" i="2"/>
  <c r="AU16" i="2"/>
  <c r="AU19" i="2" s="1"/>
  <c r="AT16" i="2"/>
  <c r="AY16" i="2" s="1"/>
  <c r="AY19" i="2" s="1"/>
  <c r="AS16" i="2"/>
  <c r="AX16" i="2" s="1"/>
  <c r="AQ16" i="2"/>
  <c r="AQ19" i="2" s="1"/>
  <c r="AP16" i="2"/>
  <c r="AP19" i="2" s="1"/>
  <c r="AO16" i="2"/>
  <c r="AO19" i="2" s="1"/>
  <c r="AN16" i="2"/>
  <c r="AN19" i="2" s="1"/>
  <c r="AL16" i="2"/>
  <c r="AL19" i="2" s="1"/>
  <c r="AK16" i="2"/>
  <c r="BK16" i="2" s="1"/>
  <c r="BO16" i="2" s="1"/>
  <c r="AB16" i="2"/>
  <c r="AB19" i="2" s="1"/>
  <c r="Y16" i="2"/>
  <c r="AM16" i="2" s="1"/>
  <c r="BS15" i="2"/>
  <c r="BR15" i="2"/>
  <c r="AN14" i="2"/>
  <c r="AJ14" i="2"/>
  <c r="AJ21" i="2" s="1"/>
  <c r="AI14" i="2"/>
  <c r="AH14" i="2"/>
  <c r="AG14" i="2"/>
  <c r="AF14" i="2"/>
  <c r="AF21" i="2" s="1"/>
  <c r="AE14" i="2"/>
  <c r="AD14" i="2"/>
  <c r="AC14" i="2"/>
  <c r="AB14" i="2"/>
  <c r="AA14" i="2"/>
  <c r="Z14" i="2"/>
  <c r="X14" i="2"/>
  <c r="X21" i="2" s="1"/>
  <c r="W14" i="2"/>
  <c r="V14" i="2"/>
  <c r="U14" i="2"/>
  <c r="T14" i="2"/>
  <c r="T21" i="2" s="1"/>
  <c r="S14" i="2"/>
  <c r="R14" i="2"/>
  <c r="P14" i="2"/>
  <c r="P21" i="2" s="1"/>
  <c r="O14" i="2"/>
  <c r="N14" i="2"/>
  <c r="M14" i="2"/>
  <c r="L14" i="2"/>
  <c r="L21" i="2" s="1"/>
  <c r="K14" i="2"/>
  <c r="J14" i="2"/>
  <c r="BE14" i="2" s="1"/>
  <c r="I14" i="2"/>
  <c r="H14" i="2"/>
  <c r="H21" i="2" s="1"/>
  <c r="G14" i="2"/>
  <c r="F14" i="2"/>
  <c r="E14" i="2"/>
  <c r="BR14" i="2" s="1"/>
  <c r="D14" i="2"/>
  <c r="D21" i="2" s="1"/>
  <c r="BS13" i="2"/>
  <c r="BR13" i="2"/>
  <c r="BS12" i="2"/>
  <c r="BR12" i="2"/>
  <c r="BK12" i="2"/>
  <c r="BO12" i="2" s="1"/>
  <c r="BG12" i="2"/>
  <c r="BE12" i="2"/>
  <c r="BD12" i="2"/>
  <c r="BC12" i="2"/>
  <c r="AY12" i="2"/>
  <c r="AY14" i="2" s="1"/>
  <c r="AU12" i="2"/>
  <c r="AZ12" i="2" s="1"/>
  <c r="AZ14" i="2" s="1"/>
  <c r="AT12" i="2"/>
  <c r="AT14" i="2" s="1"/>
  <c r="AQ12" i="2"/>
  <c r="AQ14" i="2" s="1"/>
  <c r="AP12" i="2"/>
  <c r="AP14" i="2" s="1"/>
  <c r="AO12" i="2"/>
  <c r="AO14" i="2" s="1"/>
  <c r="AN12" i="2"/>
  <c r="AR12" i="2" s="1"/>
  <c r="AK12" i="2"/>
  <c r="AK14" i="2" s="1"/>
  <c r="BN14" i="2" s="1"/>
  <c r="AB12" i="2"/>
  <c r="AV12" i="2" s="1"/>
  <c r="Y12" i="2"/>
  <c r="Y14" i="2" s="1"/>
  <c r="Q12" i="2"/>
  <c r="AS12" i="2" s="1"/>
  <c r="BS11" i="2"/>
  <c r="BR11" i="2"/>
  <c r="BC10" i="2"/>
  <c r="AJ10" i="2"/>
  <c r="AI10" i="2"/>
  <c r="AH10" i="2"/>
  <c r="AF10" i="2"/>
  <c r="AE10" i="2"/>
  <c r="AD10" i="2"/>
  <c r="AC10" i="2"/>
  <c r="AA10" i="2"/>
  <c r="Z10" i="2"/>
  <c r="X10" i="2"/>
  <c r="W10" i="2"/>
  <c r="V10" i="2"/>
  <c r="U10" i="2"/>
  <c r="T10" i="2"/>
  <c r="S10" i="2"/>
  <c r="R10" i="2"/>
  <c r="Q10" i="2"/>
  <c r="P10" i="2"/>
  <c r="O10" i="2"/>
  <c r="N10" i="2"/>
  <c r="M10" i="2"/>
  <c r="K10" i="2"/>
  <c r="J10" i="2"/>
  <c r="BE10" i="2" s="1"/>
  <c r="H10" i="2"/>
  <c r="G10" i="2"/>
  <c r="F10" i="2"/>
  <c r="BD10" i="2" s="1"/>
  <c r="E10" i="2"/>
  <c r="BR10" i="2" s="1"/>
  <c r="D10" i="2"/>
  <c r="BS10" i="2" s="1"/>
  <c r="BS9" i="2"/>
  <c r="BR9" i="2"/>
  <c r="BS8" i="2"/>
  <c r="BR8" i="2"/>
  <c r="BE8" i="2"/>
  <c r="BD8" i="2"/>
  <c r="BC8" i="2"/>
  <c r="AU8" i="2"/>
  <c r="AZ8" i="2" s="1"/>
  <c r="AT8" i="2"/>
  <c r="AY8" i="2" s="1"/>
  <c r="AS8" i="2"/>
  <c r="AX8" i="2" s="1"/>
  <c r="BB8" i="2" s="1"/>
  <c r="AQ8" i="2"/>
  <c r="AP8" i="2"/>
  <c r="AO8" i="2"/>
  <c r="AN8" i="2"/>
  <c r="AR8" i="2" s="1"/>
  <c r="AL8" i="2"/>
  <c r="AK8" i="2"/>
  <c r="BK8" i="2" s="1"/>
  <c r="BO8" i="2" s="1"/>
  <c r="AB8" i="2"/>
  <c r="AV8" i="2" s="1"/>
  <c r="BA8" i="2" s="1"/>
  <c r="Y8" i="2"/>
  <c r="AM8" i="2" s="1"/>
  <c r="BU7" i="2"/>
  <c r="BR7" i="2"/>
  <c r="BP7" i="2"/>
  <c r="BQ7" i="2" s="1"/>
  <c r="BK7" i="2"/>
  <c r="BO7" i="2" s="1"/>
  <c r="BG7" i="2"/>
  <c r="BE7" i="2"/>
  <c r="BD7" i="2"/>
  <c r="BC7" i="2"/>
  <c r="AY7" i="2"/>
  <c r="AU7" i="2"/>
  <c r="AT7" i="2"/>
  <c r="AQ7" i="2"/>
  <c r="AO7" i="2"/>
  <c r="AN7" i="2"/>
  <c r="AL7" i="2"/>
  <c r="AK7" i="2"/>
  <c r="BN7" i="2" s="1"/>
  <c r="AG7" i="2"/>
  <c r="AB7" i="2"/>
  <c r="Y7" i="2"/>
  <c r="AS7" i="2" s="1"/>
  <c r="L7" i="2"/>
  <c r="BS6" i="2"/>
  <c r="BR6" i="2"/>
  <c r="BO6" i="2"/>
  <c r="BN6" i="2"/>
  <c r="BK6" i="2"/>
  <c r="BG6" i="2"/>
  <c r="BF6" i="2"/>
  <c r="BE6" i="2"/>
  <c r="BD6" i="2"/>
  <c r="BC6" i="2"/>
  <c r="AU6" i="2"/>
  <c r="AZ6" i="2" s="1"/>
  <c r="AT6" i="2"/>
  <c r="AY6" i="2" s="1"/>
  <c r="AQ6" i="2"/>
  <c r="AP6" i="2"/>
  <c r="AO6" i="2"/>
  <c r="AN6" i="2"/>
  <c r="AR6" i="2" s="1"/>
  <c r="AL6" i="2"/>
  <c r="AK6" i="2"/>
  <c r="AB6" i="2"/>
  <c r="AV6" i="2" s="1"/>
  <c r="BA6" i="2" s="1"/>
  <c r="Y6" i="2"/>
  <c r="BS5" i="2"/>
  <c r="BR5" i="2"/>
  <c r="BP5" i="2"/>
  <c r="BQ5" i="2" s="1"/>
  <c r="BE5" i="2"/>
  <c r="BD5" i="2"/>
  <c r="BC5" i="2"/>
  <c r="AZ5" i="2"/>
  <c r="AU5" i="2"/>
  <c r="AT5" i="2"/>
  <c r="AS5" i="2"/>
  <c r="AQ5" i="2"/>
  <c r="AQ10" i="2" s="1"/>
  <c r="AP5" i="2"/>
  <c r="AO5" i="2"/>
  <c r="AO10" i="2" s="1"/>
  <c r="AN5" i="2"/>
  <c r="AN10" i="2" s="1"/>
  <c r="AL5" i="2"/>
  <c r="AL10" i="2" s="1"/>
  <c r="AK5" i="2"/>
  <c r="AB5" i="2"/>
  <c r="AB10" i="2" s="1"/>
  <c r="Y5" i="2"/>
  <c r="Y10" i="2" s="1"/>
  <c r="L5" i="2"/>
  <c r="L10" i="2" s="1"/>
  <c r="I5" i="2"/>
  <c r="I10" i="2" s="1"/>
  <c r="BV5" i="1"/>
  <c r="BT5" i="1"/>
  <c r="BS5" i="1"/>
  <c r="BL5" i="1"/>
  <c r="BP5" i="1" s="1"/>
  <c r="BH5" i="1"/>
  <c r="BF5" i="1"/>
  <c r="BE5" i="1"/>
  <c r="BD5" i="1"/>
  <c r="AW5" i="1"/>
  <c r="BB5" i="1" s="1"/>
  <c r="AV5" i="1"/>
  <c r="AU5" i="1"/>
  <c r="AR5" i="1"/>
  <c r="AP5" i="1"/>
  <c r="AN5" i="1"/>
  <c r="AM5" i="1"/>
  <c r="AL5" i="1"/>
  <c r="BO5" i="1" s="1"/>
  <c r="AK5" i="1"/>
  <c r="AI5" i="1"/>
  <c r="AQ5" i="1" s="1"/>
  <c r="AC5" i="1"/>
  <c r="Z5" i="1"/>
  <c r="AE5" i="1" s="1"/>
  <c r="AO5" i="1" s="1"/>
  <c r="AZ5" i="1" l="1"/>
  <c r="AR5" i="2"/>
  <c r="AV5" i="2"/>
  <c r="BJ8" i="2"/>
  <c r="AK10" i="2"/>
  <c r="BN10" i="2" s="1"/>
  <c r="BN5" i="2"/>
  <c r="BF5" i="2"/>
  <c r="AW12" i="2"/>
  <c r="AW14" i="2" s="1"/>
  <c r="AS14" i="2"/>
  <c r="AX12" i="2"/>
  <c r="BM12" i="2"/>
  <c r="BL12" i="2"/>
  <c r="AR14" i="2"/>
  <c r="BG19" i="2"/>
  <c r="AT10" i="2"/>
  <c r="AX5" i="2"/>
  <c r="BG5" i="2"/>
  <c r="BF10" i="2"/>
  <c r="AM5" i="2"/>
  <c r="AU10" i="2"/>
  <c r="AY5" i="2"/>
  <c r="AY10" i="2" s="1"/>
  <c r="AS6" i="2"/>
  <c r="BP6" i="2"/>
  <c r="BQ6" i="2" s="1"/>
  <c r="AM6" i="2"/>
  <c r="BI6" i="2" s="1"/>
  <c r="AG10" i="2"/>
  <c r="AP7" i="2"/>
  <c r="BG10" i="2"/>
  <c r="BK10" i="2"/>
  <c r="BO10" i="2" s="1"/>
  <c r="BA12" i="2"/>
  <c r="BA14" i="2" s="1"/>
  <c r="AV14" i="2"/>
  <c r="BF14" i="2"/>
  <c r="BK14" i="2"/>
  <c r="BO14" i="2" s="1"/>
  <c r="AN21" i="2"/>
  <c r="AX19" i="2"/>
  <c r="AW17" i="2"/>
  <c r="AX17" i="2"/>
  <c r="BB17" i="2" s="1"/>
  <c r="BM17" i="2"/>
  <c r="BL17" i="2"/>
  <c r="I21" i="2"/>
  <c r="BG14" i="2"/>
  <c r="AB21" i="2"/>
  <c r="AO21" i="2"/>
  <c r="AY21" i="2"/>
  <c r="BD21" i="2"/>
  <c r="BE21" i="2"/>
  <c r="AX7" i="2"/>
  <c r="BK19" i="2"/>
  <c r="BO19" i="2" s="1"/>
  <c r="AG21" i="2"/>
  <c r="BM6" i="2"/>
  <c r="BL6" i="2"/>
  <c r="BH6" i="2"/>
  <c r="BM8" i="2"/>
  <c r="BI8" i="2"/>
  <c r="BL8" i="2"/>
  <c r="BH8" i="2"/>
  <c r="AS10" i="2"/>
  <c r="BK5" i="2"/>
  <c r="BO5" i="2" s="1"/>
  <c r="AP10" i="2"/>
  <c r="AP21" i="2" s="1"/>
  <c r="AV7" i="2"/>
  <c r="BA7" i="2" s="1"/>
  <c r="AM7" i="2"/>
  <c r="AR7" i="2"/>
  <c r="AZ7" i="2"/>
  <c r="AZ10" i="2" s="1"/>
  <c r="BP14" i="2"/>
  <c r="BQ14" i="2" s="1"/>
  <c r="AQ21" i="2"/>
  <c r="BP8" i="2"/>
  <c r="BQ8" i="2" s="1"/>
  <c r="AL12" i="2"/>
  <c r="AL14" i="2" s="1"/>
  <c r="AL21" i="2" s="1"/>
  <c r="BF12" i="2"/>
  <c r="BN12" i="2"/>
  <c r="AU14" i="2"/>
  <c r="AU21" i="2" s="1"/>
  <c r="BC14" i="2"/>
  <c r="BS14" i="2"/>
  <c r="AR16" i="2"/>
  <c r="AV16" i="2"/>
  <c r="AZ16" i="2"/>
  <c r="AZ19" i="2" s="1"/>
  <c r="BP16" i="2"/>
  <c r="BQ16" i="2" s="1"/>
  <c r="BF17" i="2"/>
  <c r="BN17" i="2"/>
  <c r="BD19" i="2"/>
  <c r="O21" i="2"/>
  <c r="W21" i="2"/>
  <c r="AW8" i="2"/>
  <c r="AM12" i="2"/>
  <c r="AM14" i="2" s="1"/>
  <c r="BD14" i="2"/>
  <c r="AM17" i="2"/>
  <c r="BH17" i="2" s="1"/>
  <c r="Y19" i="2"/>
  <c r="AK19" i="2"/>
  <c r="AS19" i="2"/>
  <c r="AS21" i="2" s="1"/>
  <c r="BE19" i="2"/>
  <c r="BR19" i="2"/>
  <c r="BF8" i="2"/>
  <c r="BN8" i="2"/>
  <c r="BP12" i="2"/>
  <c r="BQ12" i="2" s="1"/>
  <c r="Q14" i="2"/>
  <c r="Q21" i="2" s="1"/>
  <c r="BF16" i="2"/>
  <c r="BN16" i="2"/>
  <c r="BP17" i="2"/>
  <c r="BQ17" i="2" s="1"/>
  <c r="AT19" i="2"/>
  <c r="AT21" i="2" s="1"/>
  <c r="BF19" i="2"/>
  <c r="E21" i="2"/>
  <c r="BS21" i="2" s="1"/>
  <c r="BF7" i="2"/>
  <c r="BG8" i="2"/>
  <c r="BG16" i="2"/>
  <c r="BA5" i="1"/>
  <c r="AS5" i="1"/>
  <c r="BQ5" i="1"/>
  <c r="BR5" i="1" s="1"/>
  <c r="AT5" i="1"/>
  <c r="BG5" i="1"/>
  <c r="AK21" i="2" l="1"/>
  <c r="BN19" i="2"/>
  <c r="BG21" i="2"/>
  <c r="BB7" i="2"/>
  <c r="BJ7" i="2" s="1"/>
  <c r="AM19" i="2"/>
  <c r="AW6" i="2"/>
  <c r="AX6" i="2"/>
  <c r="BB6" i="2" s="1"/>
  <c r="BJ6" i="2" s="1"/>
  <c r="BP10" i="2"/>
  <c r="BQ10" i="2" s="1"/>
  <c r="BI12" i="2"/>
  <c r="Y21" i="2"/>
  <c r="BP21" i="2" s="1"/>
  <c r="BP19" i="2"/>
  <c r="AZ21" i="2"/>
  <c r="BI17" i="2"/>
  <c r="BB16" i="2"/>
  <c r="BM14" i="2"/>
  <c r="BI14" i="2"/>
  <c r="BL14" i="2"/>
  <c r="BH14" i="2"/>
  <c r="AV10" i="2"/>
  <c r="BA5" i="2"/>
  <c r="BA10" i="2" s="1"/>
  <c r="BA16" i="2"/>
  <c r="BA19" i="2" s="1"/>
  <c r="BA21" i="2" s="1"/>
  <c r="AV19" i="2"/>
  <c r="BH12" i="2"/>
  <c r="AX14" i="2"/>
  <c r="BB12" i="2"/>
  <c r="AR10" i="2"/>
  <c r="BM5" i="2"/>
  <c r="BL5" i="2"/>
  <c r="BH5" i="2"/>
  <c r="BI5" i="2"/>
  <c r="BR21" i="2"/>
  <c r="BC21" i="2"/>
  <c r="AW16" i="2"/>
  <c r="AW19" i="2" s="1"/>
  <c r="BK21" i="2"/>
  <c r="BO21" i="2" s="1"/>
  <c r="BM16" i="2"/>
  <c r="BI16" i="2"/>
  <c r="AR19" i="2"/>
  <c r="BL16" i="2"/>
  <c r="BH16" i="2"/>
  <c r="BM7" i="2"/>
  <c r="BI7" i="2"/>
  <c r="BL7" i="2"/>
  <c r="BH7" i="2"/>
  <c r="AW7" i="2"/>
  <c r="BJ17" i="2"/>
  <c r="AM10" i="2"/>
  <c r="BB5" i="2"/>
  <c r="AW5" i="2"/>
  <c r="AW10" i="2" s="1"/>
  <c r="BN5" i="1"/>
  <c r="BJ5" i="1"/>
  <c r="BM5" i="1"/>
  <c r="BI5" i="1"/>
  <c r="AY5" i="1"/>
  <c r="BC5" i="1" s="1"/>
  <c r="AX5" i="1"/>
  <c r="BM10" i="2" l="1"/>
  <c r="BI10" i="2"/>
  <c r="BL10" i="2"/>
  <c r="BH10" i="2"/>
  <c r="AR21" i="2"/>
  <c r="BM19" i="2"/>
  <c r="BI19" i="2"/>
  <c r="BL19" i="2"/>
  <c r="BH19" i="2"/>
  <c r="AW21" i="2"/>
  <c r="BB14" i="2"/>
  <c r="BJ14" i="2" s="1"/>
  <c r="BV12" i="2"/>
  <c r="BJ12" i="2"/>
  <c r="AV21" i="2"/>
  <c r="BB19" i="2"/>
  <c r="BJ16" i="2"/>
  <c r="BV16" i="2"/>
  <c r="BJ5" i="2"/>
  <c r="BV7" i="2"/>
  <c r="BW7" i="2" s="1"/>
  <c r="BB10" i="2"/>
  <c r="BJ10" i="2" s="1"/>
  <c r="AM21" i="2"/>
  <c r="BN21" i="2"/>
  <c r="BF21" i="2"/>
  <c r="AX10" i="2"/>
  <c r="AX21" i="2" s="1"/>
  <c r="BK5" i="1"/>
  <c r="BW5" i="1"/>
  <c r="BB21" i="2" l="1"/>
  <c r="BJ21" i="2" s="1"/>
  <c r="BJ19" i="2"/>
  <c r="BM21" i="2"/>
  <c r="BI21" i="2"/>
  <c r="BL21" i="2"/>
  <c r="BH21" i="2"/>
</calcChain>
</file>

<file path=xl/sharedStrings.xml><?xml version="1.0" encoding="utf-8"?>
<sst xmlns="http://schemas.openxmlformats.org/spreadsheetml/2006/main" count="446" uniqueCount="86">
  <si>
    <t>Sl.No</t>
  </si>
  <si>
    <t>Tariff  Category</t>
  </si>
  <si>
    <t>Description</t>
  </si>
  <si>
    <t>Total No. of  Installa tions</t>
  </si>
  <si>
    <t>No. of Live Installa tions</t>
  </si>
  <si>
    <t>No. of Install. Actually billed</t>
  </si>
  <si>
    <t>CONNECTED LOAD</t>
  </si>
  <si>
    <r>
      <rPr>
        <b/>
        <sz val="16"/>
        <color theme="0"/>
        <rFont val="Calibri"/>
        <family val="2"/>
        <scheme val="minor"/>
      </rPr>
      <t>DC</t>
    </r>
    <r>
      <rPr>
        <b/>
        <sz val="11"/>
        <color theme="0"/>
        <rFont val="Calibri"/>
        <family val="2"/>
        <scheme val="minor"/>
      </rPr>
      <t xml:space="preserve">  Installa tions</t>
    </r>
  </si>
  <si>
    <r>
      <rPr>
        <b/>
        <sz val="14"/>
        <color theme="0"/>
        <rFont val="Calibri"/>
        <family val="2"/>
        <scheme val="minor"/>
      </rPr>
      <t>MNR</t>
    </r>
    <r>
      <rPr>
        <b/>
        <sz val="11"/>
        <color theme="0"/>
        <rFont val="Calibri"/>
        <family val="2"/>
        <scheme val="minor"/>
      </rPr>
      <t xml:space="preserve">  Installa tions</t>
    </r>
  </si>
  <si>
    <t>Security Deposit held</t>
  </si>
  <si>
    <t>Approved Average Cost of Supply</t>
  </si>
  <si>
    <t>CONSUMPTION</t>
  </si>
  <si>
    <t>OPENING BALANCE</t>
  </si>
  <si>
    <t>Fixed Charges</t>
  </si>
  <si>
    <t xml:space="preserve"> Others</t>
  </si>
  <si>
    <t>Energy Charges</t>
  </si>
  <si>
    <t>FAC</t>
  </si>
  <si>
    <t>DEMAND</t>
  </si>
  <si>
    <t>COLLECTION</t>
  </si>
  <si>
    <t>CONSUMP TION Total (13+14)</t>
  </si>
  <si>
    <t>OPENING BALANCE Total (16+17+18+19)</t>
  </si>
  <si>
    <t>DEMAND Total (24+25+26+27)</t>
  </si>
  <si>
    <t xml:space="preserve"> OPENING BALANCE + DEMAND</t>
  </si>
  <si>
    <t>CLOSING BALANCE</t>
  </si>
  <si>
    <t>% of Live Installations (5/4)*100</t>
  </si>
  <si>
    <t>% of Billed Installations (6/4)*100</t>
  </si>
  <si>
    <t>% of DC/MNR (10/4)*100</t>
  </si>
  <si>
    <t>% of Metered Consump tion (13/28)*100</t>
  </si>
  <si>
    <t>% of Assessed Consumption (14/28)*100</t>
  </si>
  <si>
    <t>% of Collection Efficiency with Adjustment (34/30)*100</t>
  </si>
  <si>
    <t>% of Collec tion Efficiency with out Adjustment (34-Adj./30)*100</t>
  </si>
  <si>
    <t>Ratio of arrears  w.r.t Demand (42/30)</t>
  </si>
  <si>
    <t>Demand per unit (30/28)</t>
  </si>
  <si>
    <t>Collection per unit with Adj. (34/28)</t>
  </si>
  <si>
    <t>Collection per unit with out Adj. (34-Adj/28)</t>
  </si>
  <si>
    <t>Consump tion per Installation (28/4)</t>
  </si>
  <si>
    <t>% of Recovery of Average Cost (51/12)*100</t>
  </si>
  <si>
    <t>Only on Demand per unit (30/28)</t>
  </si>
  <si>
    <t>Revised ARR</t>
  </si>
  <si>
    <t>DIFF.betwind BILD &amp; LIVE INST.</t>
  </si>
  <si>
    <t>DIFF.betwind LIVE &amp; NO. of  INST.</t>
  </si>
  <si>
    <t xml:space="preserve">kW </t>
  </si>
  <si>
    <t>HP</t>
  </si>
  <si>
    <t>KVA</t>
  </si>
  <si>
    <t>Metered Units</t>
  </si>
  <si>
    <t>Assessed Consumption</t>
  </si>
  <si>
    <t>Wheeled Energy</t>
  </si>
  <si>
    <t>Revenue</t>
  </si>
  <si>
    <t>Interest</t>
  </si>
  <si>
    <t>Tax</t>
  </si>
  <si>
    <t>Revenue (24=20+21+22)</t>
  </si>
  <si>
    <t>REVENUE Total (28+29)</t>
  </si>
  <si>
    <t>INTEREST Total (30+31)</t>
  </si>
  <si>
    <t>TAX Total (32+33)</t>
  </si>
  <si>
    <t>FAC Total (34+35)</t>
  </si>
  <si>
    <t>TOTAL (38+39+40+41)</t>
  </si>
  <si>
    <t>Revenue (16+24)</t>
  </si>
  <si>
    <t>Interest (17+25)</t>
  </si>
  <si>
    <t>Tax (18+26)</t>
  </si>
  <si>
    <t>FAC (19+27)</t>
  </si>
  <si>
    <t>Total (43+44+45+46)</t>
  </si>
  <si>
    <t>Revenue (43-38)</t>
  </si>
  <si>
    <t>Interest (44-39)</t>
  </si>
  <si>
    <t>Tax (45-40)</t>
  </si>
  <si>
    <t>FAC (46-41)</t>
  </si>
  <si>
    <t>Total (48+49+50+51)</t>
  </si>
  <si>
    <t>Chq./Cash</t>
  </si>
  <si>
    <t>Adjust.</t>
  </si>
  <si>
    <t>LT-3(ii)(OL)</t>
  </si>
  <si>
    <t>Comme. Ltng ,heating &amp; Motive Power , in Village Pan. ( Office Lighting)</t>
  </si>
  <si>
    <t>HT-2(a)(ii)</t>
  </si>
  <si>
    <t>Industrial - other than under BMA - 11 KV</t>
  </si>
  <si>
    <t>Industrial - other than under BMA - 33 KV</t>
  </si>
  <si>
    <t>Industrial - other than under BMA - 66 KV</t>
  </si>
  <si>
    <t>Industrial - other than under BMA (Railway Traction &amp; ET Plant)</t>
  </si>
  <si>
    <t>Sub Total of HT-2(a)</t>
  </si>
  <si>
    <t>HT-2(b)(ii)</t>
  </si>
  <si>
    <t>Commercial - other than under BMA</t>
  </si>
  <si>
    <t>Sub Total of HT-2(b)</t>
  </si>
  <si>
    <t>HT-2(c)(i)</t>
  </si>
  <si>
    <t>Govt., Chartable, Univercity &amp; ESI Hospital &amp; Hostels</t>
  </si>
  <si>
    <t>HT-2(c)(ii)</t>
  </si>
  <si>
    <t>Other than Govt., Chartable, Univercity &amp; Institutes, ESI Hospital &amp; Hostels</t>
  </si>
  <si>
    <t>Sub Total of HT-2</t>
  </si>
  <si>
    <t>LT-3(i)(OL)</t>
  </si>
  <si>
    <t>Comme. Ltng ,heating &amp; Motive Power , in ULB's &amp; CC ( Office Lighting)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</si>
</sst>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333333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7" fillId="0" borderId="0">
      <alignment vertical="top"/>
    </xf>
  </cellStyleXfs>
  <cellXfs count="8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2" fillId="0" borderId="0" xfId="0" applyFont="1" applyProtection="1"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Protection="1">
      <protection hidden="1"/>
    </xf>
    <xf numFmtId="0" fontId="1" fillId="2" borderId="8" xfId="0" applyFont="1" applyFill="1" applyBorder="1" applyAlignment="1" applyProtection="1">
      <alignment shrinkToFit="1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2" fillId="4" borderId="10" xfId="0" applyNumberFormat="1" applyFont="1" applyFill="1" applyBorder="1" applyProtection="1">
      <protection hidden="1"/>
    </xf>
    <xf numFmtId="2" fontId="0" fillId="0" borderId="12" xfId="0" applyNumberFormat="1" applyBorder="1" applyProtection="1">
      <protection locked="0"/>
    </xf>
    <xf numFmtId="2" fontId="2" fillId="5" borderId="8" xfId="0" applyNumberFormat="1" applyFont="1" applyFill="1" applyBorder="1" applyProtection="1">
      <protection hidden="1"/>
    </xf>
    <xf numFmtId="2" fontId="2" fillId="5" borderId="2" xfId="0" applyNumberFormat="1" applyFont="1" applyFill="1" applyBorder="1" applyProtection="1"/>
    <xf numFmtId="2" fontId="2" fillId="5" borderId="8" xfId="0" applyNumberFormat="1" applyFont="1" applyFill="1" applyBorder="1" applyProtection="1"/>
    <xf numFmtId="164" fontId="6" fillId="5" borderId="0" xfId="0" applyNumberFormat="1" applyFont="1" applyFill="1" applyBorder="1" applyAlignment="1" applyProtection="1">
      <alignment horizontal="right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Fill="1" applyBorder="1" applyProtection="1">
      <protection locked="0"/>
    </xf>
    <xf numFmtId="1" fontId="0" fillId="0" borderId="11" xfId="0" applyNumberFormat="1" applyBorder="1" applyProtection="1">
      <protection locked="0"/>
    </xf>
    <xf numFmtId="2" fontId="2" fillId="4" borderId="11" xfId="0" applyNumberFormat="1" applyFont="1" applyFill="1" applyBorder="1" applyProtection="1">
      <protection hidden="1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7" xfId="0" applyBorder="1" applyProtection="1">
      <protection locked="0"/>
    </xf>
    <xf numFmtId="2" fontId="0" fillId="0" borderId="14" xfId="0" applyNumberFormat="1" applyBorder="1" applyProtection="1">
      <protection locked="0"/>
    </xf>
    <xf numFmtId="2" fontId="2" fillId="4" borderId="14" xfId="0" applyNumberFormat="1" applyFont="1" applyFill="1" applyBorder="1" applyProtection="1">
      <protection hidden="1"/>
    </xf>
    <xf numFmtId="2" fontId="0" fillId="0" borderId="18" xfId="0" applyNumberFormat="1" applyBorder="1" applyProtection="1">
      <protection locked="0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shrinkToFit="1"/>
      <protection locked="0"/>
    </xf>
    <xf numFmtId="0" fontId="0" fillId="5" borderId="0" xfId="0" applyFill="1" applyProtection="1">
      <protection locked="0"/>
    </xf>
    <xf numFmtId="1" fontId="0" fillId="5" borderId="0" xfId="0" applyNumberFormat="1" applyFill="1" applyProtection="1">
      <protection locked="0"/>
    </xf>
    <xf numFmtId="0" fontId="2" fillId="5" borderId="0" xfId="0" applyFont="1" applyFill="1" applyProtection="1">
      <protection locked="0"/>
    </xf>
    <xf numFmtId="2" fontId="2" fillId="5" borderId="0" xfId="0" applyNumberFormat="1" applyFont="1" applyFill="1" applyProtection="1">
      <protection locked="0"/>
    </xf>
    <xf numFmtId="2" fontId="2" fillId="5" borderId="8" xfId="0" applyNumberFormat="1" applyFont="1" applyFill="1" applyBorder="1" applyProtection="1">
      <protection locked="0"/>
    </xf>
    <xf numFmtId="0" fontId="2" fillId="5" borderId="4" xfId="0" applyFont="1" applyFill="1" applyBorder="1" applyProtection="1">
      <protection hidden="1"/>
    </xf>
    <xf numFmtId="0" fontId="2" fillId="5" borderId="8" xfId="0" applyFont="1" applyFill="1" applyBorder="1" applyProtection="1">
      <protection hidden="1"/>
    </xf>
    <xf numFmtId="1" fontId="2" fillId="5" borderId="8" xfId="0" applyNumberFormat="1" applyFont="1" applyFill="1" applyBorder="1" applyProtection="1"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2" fontId="0" fillId="0" borderId="20" xfId="0" applyNumberFormat="1" applyBorder="1" applyProtection="1">
      <protection locked="0"/>
    </xf>
    <xf numFmtId="2" fontId="2" fillId="4" borderId="20" xfId="0" applyNumberFormat="1" applyFont="1" applyFill="1" applyBorder="1" applyProtection="1">
      <protection hidden="1"/>
    </xf>
    <xf numFmtId="0" fontId="8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8" xfId="1" applyNumberFormat="1" applyFont="1" applyFill="1" applyBorder="1" applyAlignment="1" applyProtection="1">
      <alignment horizontal="left" vertical="center" shrinkToFit="1"/>
      <protection hidden="1"/>
    </xf>
    <xf numFmtId="0" fontId="0" fillId="0" borderId="21" xfId="0" applyBorder="1" applyProtection="1">
      <protection locked="0"/>
    </xf>
    <xf numFmtId="2" fontId="2" fillId="4" borderId="1" xfId="0" applyNumberFormat="1" applyFont="1" applyFill="1" applyBorder="1" applyProtection="1">
      <protection hidden="1"/>
    </xf>
    <xf numFmtId="2" fontId="0" fillId="0" borderId="22" xfId="0" applyNumberFormat="1" applyBorder="1" applyProtection="1">
      <protection locked="0"/>
    </xf>
    <xf numFmtId="2" fontId="2" fillId="4" borderId="23" xfId="0" applyNumberFormat="1" applyFont="1" applyFill="1" applyBorder="1" applyProtection="1">
      <protection hidden="1"/>
    </xf>
    <xf numFmtId="0" fontId="2" fillId="0" borderId="0" xfId="0" applyFont="1" applyFill="1"/>
    <xf numFmtId="0" fontId="0" fillId="0" borderId="0" xfId="0" applyFont="1" applyFill="1"/>
    <xf numFmtId="2" fontId="0" fillId="0" borderId="24" xfId="0" applyNumberFormat="1" applyFont="1" applyFill="1" applyBorder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hidden="1"/>
    </xf>
    <xf numFmtId="0" fontId="10" fillId="0" borderId="0" xfId="0" applyFont="1"/>
    <xf numFmtId="2" fontId="0" fillId="0" borderId="10" xfId="0" applyNumberFormat="1" applyFont="1" applyBorder="1" applyProtection="1">
      <protection locked="0"/>
    </xf>
    <xf numFmtId="0" fontId="11" fillId="0" borderId="25" xfId="0" applyNumberFormat="1" applyFont="1" applyFill="1" applyBorder="1" applyAlignment="1"/>
    <xf numFmtId="2" fontId="0" fillId="0" borderId="15" xfId="0" applyNumberFormat="1" applyFont="1" applyBorder="1" applyProtection="1">
      <protection locked="0"/>
    </xf>
    <xf numFmtId="2" fontId="0" fillId="0" borderId="14" xfId="0" applyNumberFormat="1" applyFont="1" applyBorder="1" applyProtection="1">
      <protection locked="0"/>
    </xf>
    <xf numFmtId="0" fontId="0" fillId="5" borderId="0" xfId="0" applyFont="1" applyFill="1" applyProtection="1">
      <protection locked="0"/>
    </xf>
    <xf numFmtId="2" fontId="0" fillId="0" borderId="11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2" fillId="0" borderId="0" xfId="0" applyFont="1"/>
    <xf numFmtId="2" fontId="0" fillId="0" borderId="24" xfId="0" applyNumberFormat="1" applyBorder="1" applyProtection="1">
      <protection locked="0"/>
    </xf>
  </cellXfs>
  <cellStyles count="2">
    <cellStyle name="Normal" xfId="0" builtinId="0"/>
    <cellStyle name="Normal 49 2" xfId="1"/>
  </cellStyles>
  <dxfs count="28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S5019DTP06/Downloads/55%20DCB%20APRIL-22%20GANARETE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ive%20Data\AMBA\DCB\DCB%202022\JULY-2022%20DCB\55%20COLUME%20DCB%20GANARETED%20JULY-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ive%20Data\AMBA\DCB\DCB%202022\OCT-2022%20%20DCB\55%20COLUM%20GANARETED%20DCB%20OCT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ive%20Data\AMBA\DCB\DCB%202022\JUN-2022%20DCB\GANARETED%2055%20COLUME%20DCB%20JUN-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ive%20Data\AMBA\DCB\DCB%202022\AUG-2022%20DCB\GANARETED%2055%20COLUME%20DCB%20AUG-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folder\SEP-2022%20DCB\55%20COLUME%20GANARETED%20DCB%20SEP-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ive%20Data\AMBA\DCB\DCB%202022\NOV-2022%20DCB\55%20COLUM%20GANARETED%20DCB%20NOV-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ive%20Data\AMBA\DCB\DCB%202022\DEC-2022%20DCB\55%20COLUME%20DCB%20DEC-2022%20GANAR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ive%20Data\AMBA\DCB\DCB%202022\JAN-2023%20DCB\55%20COLUME%20GANARETED%20DCB%20JAN-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ive%20Data\AMBA\DCB\DCB%202022\FEB-2023%20DCB\55%20COLUM%20GANARETED%20DCB%20-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ive%20Data\AMBA\DCB\DCB%202022\MAR-2023%20DCB\55%20COLUME%20GANARETED%20DCB%20MARCH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5 DCB APRIL-22 GANARETED"/>
    </sheetNames>
    <sheetDataSet>
      <sheetData sheetId="0" refreshError="1">
        <row r="13">
          <cell r="AT13">
            <v>-2359825.94</v>
          </cell>
        </row>
        <row r="49">
          <cell r="AT49">
            <v>-1623.22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">
          <cell r="AH13">
            <v>18758189.100000001</v>
          </cell>
        </row>
        <row r="15">
          <cell r="AW15">
            <v>0</v>
          </cell>
        </row>
        <row r="17">
          <cell r="AW1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">
          <cell r="AV13">
            <v>-2525962.06</v>
          </cell>
        </row>
        <row r="15">
          <cell r="AV15">
            <v>173155</v>
          </cell>
        </row>
        <row r="17">
          <cell r="AV17">
            <v>741167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ANARETED 55 COLUME DCB JUN-22"/>
    </sheetNames>
    <sheetDataSet>
      <sheetData sheetId="0">
        <row r="13">
          <cell r="AV13">
            <v>-2443084.06</v>
          </cell>
        </row>
        <row r="15">
          <cell r="AV15">
            <v>4264633</v>
          </cell>
        </row>
        <row r="17">
          <cell r="AV17">
            <v>281314</v>
          </cell>
        </row>
        <row r="43">
          <cell r="AV43">
            <v>-1961.83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ANARETED 55 COLUME DCB AUG-22"/>
    </sheetNames>
    <sheetDataSet>
      <sheetData sheetId="0">
        <row r="15">
          <cell r="AV15">
            <v>4348569</v>
          </cell>
        </row>
        <row r="17">
          <cell r="AV17">
            <v>567724</v>
          </cell>
        </row>
        <row r="43">
          <cell r="AV43">
            <v>-2081.87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5 COLUME GANARETED DCB SEP-22"/>
    </sheetNames>
    <sheetDataSet>
      <sheetData sheetId="0" refreshError="1">
        <row r="13">
          <cell r="AV13">
            <v>-2273860.7599999998</v>
          </cell>
        </row>
        <row r="15">
          <cell r="AV15">
            <v>4392843</v>
          </cell>
        </row>
        <row r="17">
          <cell r="AV17">
            <v>660088</v>
          </cell>
        </row>
        <row r="43">
          <cell r="AV43">
            <v>-2081.87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5 COLUM GANARETED DCB NOV-2022"/>
    </sheetNames>
    <sheetDataSet>
      <sheetData sheetId="0">
        <row r="13">
          <cell r="AV13">
            <v>-2416427.2000000002</v>
          </cell>
        </row>
        <row r="15">
          <cell r="AV15">
            <v>343</v>
          </cell>
        </row>
        <row r="17">
          <cell r="AV17">
            <v>882807</v>
          </cell>
        </row>
        <row r="43">
          <cell r="AV43">
            <v>-2081.87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5 COLUME DCB DEC-2022 GANARATE"/>
    </sheetNames>
    <sheetDataSet>
      <sheetData sheetId="0">
        <row r="13">
          <cell r="AT13">
            <v>-18556.48</v>
          </cell>
        </row>
        <row r="15">
          <cell r="AT15">
            <v>454</v>
          </cell>
        </row>
        <row r="17">
          <cell r="AT17">
            <v>979846</v>
          </cell>
        </row>
        <row r="43">
          <cell r="AT43">
            <v>-2081.87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5 COLUME GANARETED DCB JAN-202"/>
    </sheetNames>
    <sheetDataSet>
      <sheetData sheetId="0">
        <row r="13">
          <cell r="AV13">
            <v>97.14</v>
          </cell>
        </row>
        <row r="15">
          <cell r="AV15">
            <v>100</v>
          </cell>
        </row>
        <row r="17">
          <cell r="AV17">
            <v>100</v>
          </cell>
        </row>
        <row r="43">
          <cell r="AV43">
            <v>100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5 COLUM GANARETED DCB -2023"/>
    </sheetNames>
    <sheetDataSet>
      <sheetData sheetId="0">
        <row r="13">
          <cell r="AV13">
            <v>264185.24</v>
          </cell>
        </row>
        <row r="15">
          <cell r="AV15">
            <v>2932</v>
          </cell>
        </row>
        <row r="17">
          <cell r="AV17">
            <v>1133200</v>
          </cell>
        </row>
        <row r="41">
          <cell r="AV41">
            <v>-2081.87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55 COLUME GANARETED DCB MARCH-2"/>
    </sheetNames>
    <sheetDataSet>
      <sheetData sheetId="0">
        <row r="13">
          <cell r="AV13">
            <v>-54945.53</v>
          </cell>
        </row>
        <row r="15">
          <cell r="AV15">
            <v>3964</v>
          </cell>
        </row>
        <row r="17">
          <cell r="AV17">
            <v>1198349</v>
          </cell>
        </row>
        <row r="41">
          <cell r="AV41">
            <v>-2081.87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"/>
  <sheetViews>
    <sheetView tabSelected="1" topLeftCell="S1" workbookViewId="0">
      <selection activeCell="AE7" sqref="AE7"/>
    </sheetView>
  </sheetViews>
  <sheetFormatPr defaultRowHeight="15" x14ac:dyDescent="0.25"/>
  <sheetData>
    <row r="1" spans="1:81" s="3" customFormat="1" ht="15.6" customHeight="1" x14ac:dyDescent="0.25">
      <c r="A1" s="73" t="s">
        <v>0</v>
      </c>
      <c r="B1" s="73" t="s">
        <v>1</v>
      </c>
      <c r="C1" s="79" t="s">
        <v>2</v>
      </c>
      <c r="D1" s="73" t="s">
        <v>3</v>
      </c>
      <c r="E1" s="73" t="s">
        <v>4</v>
      </c>
      <c r="F1" s="73" t="s">
        <v>5</v>
      </c>
      <c r="G1" s="71" t="s">
        <v>6</v>
      </c>
      <c r="H1" s="78"/>
      <c r="I1" s="72"/>
      <c r="J1" s="73" t="s">
        <v>7</v>
      </c>
      <c r="K1" s="73" t="s">
        <v>8</v>
      </c>
      <c r="L1" s="73" t="s">
        <v>9</v>
      </c>
      <c r="M1" s="73" t="s">
        <v>10</v>
      </c>
      <c r="N1" s="71" t="s">
        <v>11</v>
      </c>
      <c r="O1" s="78"/>
      <c r="P1" s="72"/>
      <c r="Q1" s="71" t="s">
        <v>12</v>
      </c>
      <c r="R1" s="78"/>
      <c r="S1" s="78"/>
      <c r="T1" s="72"/>
      <c r="U1" s="73" t="s">
        <v>13</v>
      </c>
      <c r="V1" s="73" t="s">
        <v>14</v>
      </c>
      <c r="W1" s="73" t="s">
        <v>15</v>
      </c>
      <c r="X1" s="1"/>
      <c r="Y1" s="73" t="s">
        <v>16</v>
      </c>
      <c r="Z1" s="71" t="s">
        <v>17</v>
      </c>
      <c r="AA1" s="78"/>
      <c r="AB1" s="78"/>
      <c r="AC1" s="72"/>
      <c r="AD1" s="71" t="s">
        <v>18</v>
      </c>
      <c r="AE1" s="78"/>
      <c r="AF1" s="78"/>
      <c r="AG1" s="78"/>
      <c r="AH1" s="78"/>
      <c r="AI1" s="78"/>
      <c r="AJ1" s="78"/>
      <c r="AK1" s="72"/>
      <c r="AL1" s="73" t="s">
        <v>19</v>
      </c>
      <c r="AM1" s="73" t="s">
        <v>20</v>
      </c>
      <c r="AN1" s="73" t="s">
        <v>21</v>
      </c>
      <c r="AO1" s="71" t="s">
        <v>18</v>
      </c>
      <c r="AP1" s="78"/>
      <c r="AQ1" s="78"/>
      <c r="AR1" s="78"/>
      <c r="AS1" s="72"/>
      <c r="AT1" s="71" t="s">
        <v>22</v>
      </c>
      <c r="AU1" s="78"/>
      <c r="AV1" s="78"/>
      <c r="AW1" s="78"/>
      <c r="AX1" s="72"/>
      <c r="AY1" s="71" t="s">
        <v>23</v>
      </c>
      <c r="AZ1" s="78"/>
      <c r="BA1" s="78"/>
      <c r="BB1" s="78"/>
      <c r="BC1" s="72"/>
      <c r="BD1" s="73" t="s">
        <v>24</v>
      </c>
      <c r="BE1" s="73" t="s">
        <v>25</v>
      </c>
      <c r="BF1" s="73" t="s">
        <v>26</v>
      </c>
      <c r="BG1" s="73" t="s">
        <v>27</v>
      </c>
      <c r="BH1" s="73" t="s">
        <v>28</v>
      </c>
      <c r="BI1" s="73" t="s">
        <v>29</v>
      </c>
      <c r="BJ1" s="73" t="s">
        <v>30</v>
      </c>
      <c r="BK1" s="73" t="s">
        <v>31</v>
      </c>
      <c r="BL1" s="73" t="s">
        <v>32</v>
      </c>
      <c r="BM1" s="73" t="s">
        <v>33</v>
      </c>
      <c r="BN1" s="73" t="s">
        <v>34</v>
      </c>
      <c r="BO1" s="73" t="s">
        <v>35</v>
      </c>
      <c r="BP1" s="73" t="s">
        <v>36</v>
      </c>
      <c r="BQ1" s="73" t="s">
        <v>37</v>
      </c>
      <c r="BR1" s="73" t="s">
        <v>38</v>
      </c>
      <c r="BS1" s="76" t="s">
        <v>39</v>
      </c>
      <c r="BT1" s="77" t="s">
        <v>40</v>
      </c>
      <c r="BU1" s="2"/>
      <c r="BV1" s="2"/>
      <c r="BW1" s="2"/>
      <c r="BX1" s="2"/>
      <c r="BY1" s="2"/>
      <c r="BZ1" s="2"/>
      <c r="CA1" s="2"/>
      <c r="CB1" s="2"/>
      <c r="CC1" s="2"/>
    </row>
    <row r="2" spans="1:81" s="3" customFormat="1" ht="39.6" customHeight="1" x14ac:dyDescent="0.25">
      <c r="A2" s="75"/>
      <c r="B2" s="75"/>
      <c r="C2" s="80"/>
      <c r="D2" s="75"/>
      <c r="E2" s="75"/>
      <c r="F2" s="75"/>
      <c r="G2" s="73" t="s">
        <v>41</v>
      </c>
      <c r="H2" s="73" t="s">
        <v>42</v>
      </c>
      <c r="I2" s="73" t="s">
        <v>43</v>
      </c>
      <c r="J2" s="75"/>
      <c r="K2" s="75"/>
      <c r="L2" s="75"/>
      <c r="M2" s="75"/>
      <c r="N2" s="73" t="s">
        <v>44</v>
      </c>
      <c r="O2" s="73" t="s">
        <v>45</v>
      </c>
      <c r="P2" s="73" t="s">
        <v>46</v>
      </c>
      <c r="Q2" s="73" t="s">
        <v>47</v>
      </c>
      <c r="R2" s="73" t="s">
        <v>48</v>
      </c>
      <c r="S2" s="73" t="s">
        <v>49</v>
      </c>
      <c r="T2" s="73" t="s">
        <v>16</v>
      </c>
      <c r="U2" s="75"/>
      <c r="V2" s="75"/>
      <c r="W2" s="75"/>
      <c r="X2" s="4"/>
      <c r="Y2" s="75"/>
      <c r="Z2" s="73" t="s">
        <v>50</v>
      </c>
      <c r="AA2" s="73" t="s">
        <v>48</v>
      </c>
      <c r="AB2" s="73" t="s">
        <v>49</v>
      </c>
      <c r="AC2" s="73" t="s">
        <v>16</v>
      </c>
      <c r="AD2" s="71" t="s">
        <v>47</v>
      </c>
      <c r="AE2" s="72"/>
      <c r="AF2" s="71" t="s">
        <v>48</v>
      </c>
      <c r="AG2" s="72"/>
      <c r="AH2" s="71" t="s">
        <v>49</v>
      </c>
      <c r="AI2" s="72"/>
      <c r="AJ2" s="71" t="s">
        <v>16</v>
      </c>
      <c r="AK2" s="72"/>
      <c r="AL2" s="75"/>
      <c r="AM2" s="75"/>
      <c r="AN2" s="75"/>
      <c r="AO2" s="73" t="s">
        <v>51</v>
      </c>
      <c r="AP2" s="73" t="s">
        <v>52</v>
      </c>
      <c r="AQ2" s="73" t="s">
        <v>53</v>
      </c>
      <c r="AR2" s="73" t="s">
        <v>54</v>
      </c>
      <c r="AS2" s="73" t="s">
        <v>55</v>
      </c>
      <c r="AT2" s="73" t="s">
        <v>56</v>
      </c>
      <c r="AU2" s="73" t="s">
        <v>57</v>
      </c>
      <c r="AV2" s="73" t="s">
        <v>58</v>
      </c>
      <c r="AW2" s="73" t="s">
        <v>59</v>
      </c>
      <c r="AX2" s="73" t="s">
        <v>60</v>
      </c>
      <c r="AY2" s="73" t="s">
        <v>61</v>
      </c>
      <c r="AZ2" s="73" t="s">
        <v>62</v>
      </c>
      <c r="BA2" s="73" t="s">
        <v>63</v>
      </c>
      <c r="BB2" s="73" t="s">
        <v>64</v>
      </c>
      <c r="BC2" s="73" t="s">
        <v>65</v>
      </c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6"/>
      <c r="BT2" s="77"/>
      <c r="BU2" s="2"/>
      <c r="BV2" s="2"/>
      <c r="BW2" s="2"/>
      <c r="BX2" s="2"/>
      <c r="BY2" s="2"/>
      <c r="BZ2" s="2"/>
      <c r="CA2" s="2"/>
      <c r="CB2" s="2"/>
      <c r="CC2" s="2"/>
    </row>
    <row r="3" spans="1:81" s="3" customFormat="1" ht="16.899999999999999" customHeight="1" x14ac:dyDescent="0.25">
      <c r="A3" s="74"/>
      <c r="B3" s="74"/>
      <c r="C3" s="81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5"/>
      <c r="Y3" s="74"/>
      <c r="Z3" s="74"/>
      <c r="AA3" s="74"/>
      <c r="AB3" s="74"/>
      <c r="AC3" s="74"/>
      <c r="AD3" s="6" t="s">
        <v>66</v>
      </c>
      <c r="AE3" s="6" t="s">
        <v>67</v>
      </c>
      <c r="AF3" s="6" t="s">
        <v>66</v>
      </c>
      <c r="AG3" s="6" t="s">
        <v>67</v>
      </c>
      <c r="AH3" s="6" t="s">
        <v>66</v>
      </c>
      <c r="AI3" s="6" t="s">
        <v>67</v>
      </c>
      <c r="AJ3" s="6" t="s">
        <v>66</v>
      </c>
      <c r="AK3" s="6" t="s">
        <v>67</v>
      </c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6"/>
      <c r="BT3" s="77"/>
      <c r="BU3" s="2"/>
      <c r="BV3" s="2"/>
      <c r="BW3" s="2"/>
      <c r="BX3" s="2"/>
      <c r="BY3" s="2"/>
      <c r="BZ3" s="2"/>
      <c r="CA3" s="2"/>
      <c r="CB3" s="2"/>
      <c r="CC3" s="2"/>
    </row>
    <row r="4" spans="1:81" s="3" customFormat="1" x14ac:dyDescent="0.25">
      <c r="A4" s="6">
        <v>1</v>
      </c>
      <c r="B4" s="6">
        <v>2</v>
      </c>
      <c r="C4" s="7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71">
        <v>10</v>
      </c>
      <c r="K4" s="72"/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/>
      <c r="Y4" s="6">
        <v>23</v>
      </c>
      <c r="Z4" s="6">
        <v>24</v>
      </c>
      <c r="AA4" s="6">
        <v>25</v>
      </c>
      <c r="AB4" s="6">
        <v>26</v>
      </c>
      <c r="AC4" s="6">
        <v>27</v>
      </c>
      <c r="AD4" s="6">
        <v>28</v>
      </c>
      <c r="AE4" s="6">
        <v>29</v>
      </c>
      <c r="AF4" s="6">
        <v>30</v>
      </c>
      <c r="AG4" s="6">
        <v>31</v>
      </c>
      <c r="AH4" s="6">
        <v>32</v>
      </c>
      <c r="AI4" s="6">
        <v>33</v>
      </c>
      <c r="AJ4" s="6">
        <v>34</v>
      </c>
      <c r="AK4" s="6">
        <v>35</v>
      </c>
      <c r="AL4" s="6">
        <v>35</v>
      </c>
      <c r="AM4" s="6">
        <v>36</v>
      </c>
      <c r="AN4" s="6">
        <v>37</v>
      </c>
      <c r="AO4" s="6">
        <v>38</v>
      </c>
      <c r="AP4" s="6">
        <v>39</v>
      </c>
      <c r="AQ4" s="6">
        <v>40</v>
      </c>
      <c r="AR4" s="6">
        <v>41</v>
      </c>
      <c r="AS4" s="6">
        <v>42</v>
      </c>
      <c r="AT4" s="6">
        <v>43</v>
      </c>
      <c r="AU4" s="6">
        <v>44</v>
      </c>
      <c r="AV4" s="6">
        <v>45</v>
      </c>
      <c r="AW4" s="6">
        <v>46</v>
      </c>
      <c r="AX4" s="6">
        <v>47</v>
      </c>
      <c r="AY4" s="6">
        <v>48</v>
      </c>
      <c r="AZ4" s="6">
        <v>49</v>
      </c>
      <c r="BA4" s="6">
        <v>49</v>
      </c>
      <c r="BB4" s="6">
        <v>50</v>
      </c>
      <c r="BC4" s="6">
        <v>51</v>
      </c>
      <c r="BD4" s="6">
        <v>52</v>
      </c>
      <c r="BE4" s="6">
        <v>53</v>
      </c>
      <c r="BF4" s="6">
        <v>54</v>
      </c>
      <c r="BG4" s="6">
        <v>55</v>
      </c>
      <c r="BH4" s="6">
        <v>56</v>
      </c>
      <c r="BI4" s="6">
        <v>57</v>
      </c>
      <c r="BJ4" s="6">
        <v>58</v>
      </c>
      <c r="BK4" s="6">
        <v>59</v>
      </c>
      <c r="BL4" s="6">
        <v>60</v>
      </c>
      <c r="BM4" s="6">
        <v>61</v>
      </c>
      <c r="BN4" s="6">
        <v>62</v>
      </c>
      <c r="BO4" s="6">
        <v>63</v>
      </c>
      <c r="BP4" s="6">
        <v>64</v>
      </c>
      <c r="BQ4" s="6">
        <v>65</v>
      </c>
      <c r="BR4" s="6">
        <v>66</v>
      </c>
      <c r="BS4" s="76"/>
      <c r="BT4" s="77"/>
      <c r="BU4" s="2"/>
      <c r="BV4" s="2"/>
      <c r="BW4" s="2"/>
      <c r="BX4" s="2"/>
      <c r="BY4" s="2"/>
      <c r="BZ4" s="2"/>
      <c r="CA4" s="2"/>
      <c r="CB4" s="2"/>
      <c r="CC4" s="2"/>
    </row>
    <row r="5" spans="1:81" s="23" customFormat="1" x14ac:dyDescent="0.25">
      <c r="A5"/>
      <c r="B5" s="8" t="s">
        <v>68</v>
      </c>
      <c r="C5" s="9" t="s">
        <v>69</v>
      </c>
      <c r="D5" s="10">
        <v>3</v>
      </c>
      <c r="E5" s="11">
        <v>3</v>
      </c>
      <c r="F5" s="11">
        <v>3</v>
      </c>
      <c r="G5" s="11">
        <v>9</v>
      </c>
      <c r="H5" s="11">
        <v>3</v>
      </c>
      <c r="I5" s="11">
        <v>0</v>
      </c>
      <c r="J5" s="11">
        <v>0</v>
      </c>
      <c r="K5" s="11">
        <v>0</v>
      </c>
      <c r="L5" s="11">
        <v>8736</v>
      </c>
      <c r="M5" s="11">
        <v>0</v>
      </c>
      <c r="N5" s="11">
        <v>691</v>
      </c>
      <c r="O5" s="11"/>
      <c r="P5" s="11"/>
      <c r="Q5" s="12">
        <v>-1656</v>
      </c>
      <c r="R5" s="12">
        <v>0</v>
      </c>
      <c r="S5" s="12">
        <v>0</v>
      </c>
      <c r="T5" s="12">
        <v>0</v>
      </c>
      <c r="U5" s="13">
        <v>1069</v>
      </c>
      <c r="V5" s="13"/>
      <c r="W5" s="13">
        <v>6001</v>
      </c>
      <c r="X5" s="86">
        <f>U5+W5</f>
        <v>7070</v>
      </c>
      <c r="Y5" s="14"/>
      <c r="Z5" s="15">
        <f t="shared" ref="Z5:Z18" si="0">SUM(U5:W5)</f>
        <v>7070</v>
      </c>
      <c r="AA5" s="13"/>
      <c r="AB5" s="13">
        <v>540</v>
      </c>
      <c r="AC5" s="15">
        <f t="shared" ref="AC5:AC18" si="1">Y5</f>
        <v>0</v>
      </c>
      <c r="AD5" s="13"/>
      <c r="AE5" s="13">
        <f>Z5</f>
        <v>7070</v>
      </c>
      <c r="AF5" s="13">
        <f>AE5-X5</f>
        <v>0</v>
      </c>
      <c r="AG5" s="13"/>
      <c r="AH5" s="13"/>
      <c r="AI5" s="13">
        <f t="shared" ref="AI5:AI18" si="2">AB5</f>
        <v>540</v>
      </c>
      <c r="AJ5" s="13"/>
      <c r="AK5" s="16">
        <f>AC5</f>
        <v>0</v>
      </c>
      <c r="AL5" s="17">
        <f t="shared" ref="AL5:AL18" si="3">N5+O5</f>
        <v>691</v>
      </c>
      <c r="AM5" s="17">
        <f t="shared" ref="AM5:AM18" si="4">SUM(Q5:T5)</f>
        <v>-1656</v>
      </c>
      <c r="AN5" s="17">
        <f t="shared" ref="AN5:AN18" si="5">SUM(Z5:AC5)</f>
        <v>7610</v>
      </c>
      <c r="AO5" s="17">
        <f t="shared" ref="AO5:AO18" si="6">AD5+AE5</f>
        <v>7070</v>
      </c>
      <c r="AP5" s="17">
        <f t="shared" ref="AP5:AP18" si="7">AF5+AG5</f>
        <v>0</v>
      </c>
      <c r="AQ5" s="17">
        <f t="shared" ref="AQ5:AQ18" si="8">AH5+AI5</f>
        <v>540</v>
      </c>
      <c r="AR5" s="17">
        <f t="shared" ref="AR5:AR18" si="9">AJ5+AK5</f>
        <v>0</v>
      </c>
      <c r="AS5" s="17">
        <f t="shared" ref="AS5:AS18" si="10">SUM(AO5:AR5)</f>
        <v>7610</v>
      </c>
      <c r="AT5" s="17">
        <f>Q5+Z5</f>
        <v>5414</v>
      </c>
      <c r="AU5" s="17">
        <f>R5+AA5</f>
        <v>0</v>
      </c>
      <c r="AV5" s="17">
        <f>S5+AB5</f>
        <v>540</v>
      </c>
      <c r="AW5" s="17">
        <f>T5+AC5</f>
        <v>0</v>
      </c>
      <c r="AX5" s="17">
        <f t="shared" ref="AX5:AX18" si="11">SUM(AT5:AW5)</f>
        <v>5954</v>
      </c>
      <c r="AY5" s="17">
        <f t="shared" ref="AY5:BB18" si="12">AT5-AO5</f>
        <v>-1656</v>
      </c>
      <c r="AZ5" s="17">
        <f t="shared" si="12"/>
        <v>0</v>
      </c>
      <c r="BA5" s="17">
        <f t="shared" si="12"/>
        <v>0</v>
      </c>
      <c r="BB5" s="17">
        <f t="shared" si="12"/>
        <v>0</v>
      </c>
      <c r="BC5" s="17">
        <f t="shared" ref="BC5:BC18" si="13">SUM(AY5:BB5)</f>
        <v>-1656</v>
      </c>
      <c r="BD5" s="17">
        <f t="shared" ref="BD5:BD18" si="14">IF(ISERR(+E5*100/D5)=1,"",E5*100/D5)</f>
        <v>100</v>
      </c>
      <c r="BE5" s="17">
        <f t="shared" ref="BE5:BE18" si="15">IF(ISERR(+F5*100/D5)=1,"",F5*100/D5)</f>
        <v>100</v>
      </c>
      <c r="BF5" s="17">
        <f t="shared" ref="BF5:BF18" si="16">IF(ISERR(+J5*100/D5)=1,"",J5*100/D5)</f>
        <v>0</v>
      </c>
      <c r="BG5" s="17">
        <f t="shared" ref="BG5:BG18" si="17">IF(ISERR(+N5*100/AL5)=1,"",N5*100/AL5)</f>
        <v>100</v>
      </c>
      <c r="BH5" s="17">
        <f t="shared" ref="BH5:BH18" si="18">IF(ISERR(+O5*100/AL5)=1,"",O5*100/AL5)</f>
        <v>0</v>
      </c>
      <c r="BI5" s="17">
        <f t="shared" ref="BI5:BI18" si="19">IF(ISERR(+AS5*100/AN5)=1,"",AS5*100/AN5)</f>
        <v>100</v>
      </c>
      <c r="BJ5" s="17">
        <f t="shared" ref="BJ5:BJ18" si="20">IF(ISERR((+AS5-AE5-AG5-AK5)*100/AN5)=1,"",(AS5-AE5-AG5-AK5)*100/AN5)</f>
        <v>7.0959264126149799</v>
      </c>
      <c r="BK5" s="17">
        <f t="shared" ref="BK5:BK18" si="21">IF(ISERR(+BC5/AN5)=1,"",BC5/AN5)</f>
        <v>-0.2176084099868594</v>
      </c>
      <c r="BL5" s="17">
        <f t="shared" ref="BL5:BL18" si="22">IF(ISERR(+W5/AL5)=1,"",W5/AL5)</f>
        <v>8.6845151953690305</v>
      </c>
      <c r="BM5" s="17">
        <f t="shared" ref="BM5:BM18" si="23">IF(ISERR(+AS5/AL5)=1,"",AS5/AL5)</f>
        <v>11.01302460202605</v>
      </c>
      <c r="BN5" s="17">
        <f t="shared" ref="BN5:BN18" si="24">IF(ISERR((+AS5-AE5-AG5-AK5)/AL5)=1,"",(AS5-AE5-AG5-AK5)/AL5)</f>
        <v>0.78147612156295221</v>
      </c>
      <c r="BO5" s="17">
        <f t="shared" ref="BO5:BO18" si="25">IF(ISERR(+AL5/D5)=1,"",AL5/D5)</f>
        <v>230.33333333333334</v>
      </c>
      <c r="BP5" s="17" t="e">
        <f t="shared" ref="BP5:BP18" si="26">IF(ISERR(+BL5*100/M5)=1,"",BL5*100/M5)</f>
        <v>#DIV/0!</v>
      </c>
      <c r="BQ5" s="18">
        <f t="shared" ref="BQ5:BQ18" si="27">IF(ISERR(+Z5/AL5)=1,"",Z5/AL5)</f>
        <v>10.231548480463097</v>
      </c>
      <c r="BR5" s="19">
        <f t="shared" ref="BR5:BR16" si="28">BQ5-8.57</f>
        <v>1.6615484804630967</v>
      </c>
      <c r="BS5" s="20">
        <f t="shared" ref="BS5:BS18" si="29">E5-F5</f>
        <v>0</v>
      </c>
      <c r="BT5" s="20">
        <f t="shared" ref="BT5:BT18" si="30">D5-E5</f>
        <v>0</v>
      </c>
      <c r="BU5" s="21"/>
      <c r="BV5" s="21">
        <f>[1]sheet1!$AT$49</f>
        <v>-1623.22</v>
      </c>
      <c r="BW5" s="22">
        <f t="shared" ref="BW5:BW18" si="31">BV5-BC5</f>
        <v>32.779999999999973</v>
      </c>
      <c r="BX5" s="21"/>
      <c r="BY5" s="21"/>
      <c r="BZ5" s="21"/>
      <c r="CA5" s="21"/>
      <c r="CB5" s="21"/>
      <c r="CC5" s="21"/>
    </row>
    <row r="6" spans="1:81" s="23" customFormat="1" x14ac:dyDescent="0.25">
      <c r="A6"/>
      <c r="B6" s="8" t="s">
        <v>68</v>
      </c>
      <c r="C6" s="9" t="s">
        <v>69</v>
      </c>
      <c r="D6" s="10">
        <v>3</v>
      </c>
      <c r="E6" s="11">
        <v>3</v>
      </c>
      <c r="F6" s="11">
        <v>3</v>
      </c>
      <c r="G6" s="11">
        <v>9</v>
      </c>
      <c r="H6" s="11">
        <v>3</v>
      </c>
      <c r="I6" s="11">
        <v>0</v>
      </c>
      <c r="J6" s="11">
        <v>0</v>
      </c>
      <c r="K6" s="11">
        <v>0</v>
      </c>
      <c r="L6" s="11">
        <v>8736</v>
      </c>
      <c r="M6" s="11">
        <v>0</v>
      </c>
      <c r="N6" s="11">
        <v>395</v>
      </c>
      <c r="O6" s="11"/>
      <c r="P6" s="11"/>
      <c r="Q6" s="12">
        <v>-1656</v>
      </c>
      <c r="R6" s="12">
        <v>0</v>
      </c>
      <c r="S6" s="12">
        <v>0</v>
      </c>
      <c r="T6" s="12">
        <v>0</v>
      </c>
      <c r="U6" s="13">
        <v>1294</v>
      </c>
      <c r="V6" s="13"/>
      <c r="W6" s="13">
        <v>3409</v>
      </c>
      <c r="X6" s="86">
        <f t="shared" ref="X6:X20" si="32">U6+W6</f>
        <v>4703</v>
      </c>
      <c r="Y6" s="14"/>
      <c r="Z6" s="15">
        <f t="shared" si="0"/>
        <v>4703</v>
      </c>
      <c r="AA6" s="13"/>
      <c r="AB6" s="13">
        <v>307</v>
      </c>
      <c r="AC6" s="15">
        <f t="shared" si="1"/>
        <v>0</v>
      </c>
      <c r="AD6" s="13"/>
      <c r="AE6" s="13">
        <f>Z6</f>
        <v>4703</v>
      </c>
      <c r="AF6" s="13">
        <f t="shared" ref="AF6:AF18" si="33">AE6-X6</f>
        <v>0</v>
      </c>
      <c r="AG6" s="13"/>
      <c r="AH6" s="13"/>
      <c r="AI6" s="13">
        <f t="shared" si="2"/>
        <v>307</v>
      </c>
      <c r="AJ6" s="13"/>
      <c r="AK6" s="16">
        <f>AC6</f>
        <v>0</v>
      </c>
      <c r="AL6" s="17">
        <f t="shared" si="3"/>
        <v>395</v>
      </c>
      <c r="AM6" s="17">
        <f t="shared" si="4"/>
        <v>-1656</v>
      </c>
      <c r="AN6" s="17">
        <f t="shared" si="5"/>
        <v>5010</v>
      </c>
      <c r="AO6" s="17">
        <f t="shared" si="6"/>
        <v>4703</v>
      </c>
      <c r="AP6" s="17">
        <f t="shared" si="7"/>
        <v>0</v>
      </c>
      <c r="AQ6" s="17">
        <f t="shared" si="8"/>
        <v>307</v>
      </c>
      <c r="AR6" s="17">
        <f t="shared" si="9"/>
        <v>0</v>
      </c>
      <c r="AS6" s="17">
        <f t="shared" si="10"/>
        <v>5010</v>
      </c>
      <c r="AT6" s="17">
        <f>Q6+Z6</f>
        <v>3047</v>
      </c>
      <c r="AU6" s="17">
        <f>R6+AA6</f>
        <v>0</v>
      </c>
      <c r="AV6" s="17">
        <f>S6+AB6</f>
        <v>307</v>
      </c>
      <c r="AW6" s="17">
        <f>T6+AC6</f>
        <v>0</v>
      </c>
      <c r="AX6" s="17">
        <f t="shared" si="11"/>
        <v>3354</v>
      </c>
      <c r="AY6" s="17">
        <f t="shared" si="12"/>
        <v>-1656</v>
      </c>
      <c r="AZ6" s="17">
        <f t="shared" si="12"/>
        <v>0</v>
      </c>
      <c r="BA6" s="17">
        <f t="shared" si="12"/>
        <v>0</v>
      </c>
      <c r="BB6" s="17">
        <f t="shared" si="12"/>
        <v>0</v>
      </c>
      <c r="BC6" s="17">
        <f t="shared" si="13"/>
        <v>-1656</v>
      </c>
      <c r="BD6" s="17">
        <f t="shared" si="14"/>
        <v>100</v>
      </c>
      <c r="BE6" s="17">
        <f t="shared" si="15"/>
        <v>100</v>
      </c>
      <c r="BF6" s="17">
        <f t="shared" si="16"/>
        <v>0</v>
      </c>
      <c r="BG6" s="17">
        <f t="shared" si="17"/>
        <v>100</v>
      </c>
      <c r="BH6" s="17">
        <f t="shared" si="18"/>
        <v>0</v>
      </c>
      <c r="BI6" s="17">
        <f t="shared" si="19"/>
        <v>100</v>
      </c>
      <c r="BJ6" s="17">
        <f t="shared" si="20"/>
        <v>6.1277445109780437</v>
      </c>
      <c r="BK6" s="17">
        <f t="shared" si="21"/>
        <v>-0.33053892215568864</v>
      </c>
      <c r="BL6" s="17">
        <f t="shared" si="22"/>
        <v>8.6303797468354428</v>
      </c>
      <c r="BM6" s="17">
        <f t="shared" si="23"/>
        <v>12.683544303797468</v>
      </c>
      <c r="BN6" s="17">
        <f t="shared" si="24"/>
        <v>0.77721518987341776</v>
      </c>
      <c r="BO6" s="17">
        <f t="shared" si="25"/>
        <v>131.66666666666666</v>
      </c>
      <c r="BP6" s="17" t="e">
        <f t="shared" si="26"/>
        <v>#DIV/0!</v>
      </c>
      <c r="BQ6" s="18">
        <f t="shared" si="27"/>
        <v>11.90632911392405</v>
      </c>
      <c r="BR6" s="19">
        <f t="shared" si="28"/>
        <v>3.3363291139240498</v>
      </c>
      <c r="BS6" s="20">
        <f t="shared" si="29"/>
        <v>0</v>
      </c>
      <c r="BT6" s="20">
        <f t="shared" si="30"/>
        <v>0</v>
      </c>
      <c r="BU6" s="21"/>
      <c r="BV6" s="21">
        <v>-1591.83</v>
      </c>
      <c r="BW6" s="22">
        <f t="shared" si="31"/>
        <v>64.170000000000073</v>
      </c>
      <c r="BX6" s="21"/>
      <c r="BY6" s="21"/>
      <c r="BZ6" s="21"/>
      <c r="CA6" s="21"/>
      <c r="CB6" s="21"/>
      <c r="CC6" s="21"/>
    </row>
    <row r="7" spans="1:81" s="23" customFormat="1" x14ac:dyDescent="0.25">
      <c r="A7"/>
      <c r="B7" s="8" t="s">
        <v>68</v>
      </c>
      <c r="C7" s="9" t="s">
        <v>69</v>
      </c>
      <c r="D7" s="10">
        <v>3</v>
      </c>
      <c r="E7" s="11">
        <v>3</v>
      </c>
      <c r="F7" s="11">
        <v>3</v>
      </c>
      <c r="G7" s="11">
        <v>9</v>
      </c>
      <c r="H7" s="11">
        <v>3</v>
      </c>
      <c r="I7" s="11">
        <v>0</v>
      </c>
      <c r="J7" s="11">
        <v>0</v>
      </c>
      <c r="K7" s="11">
        <v>0</v>
      </c>
      <c r="L7" s="11">
        <v>8736</v>
      </c>
      <c r="M7" s="11">
        <v>0</v>
      </c>
      <c r="N7" s="11">
        <v>568</v>
      </c>
      <c r="O7" s="11"/>
      <c r="P7" s="11"/>
      <c r="Q7" s="13">
        <v>-1590.83</v>
      </c>
      <c r="R7" s="12">
        <v>0</v>
      </c>
      <c r="S7" s="12">
        <v>0</v>
      </c>
      <c r="T7" s="12">
        <v>0</v>
      </c>
      <c r="U7" s="13">
        <v>1294</v>
      </c>
      <c r="V7" s="13"/>
      <c r="W7" s="13">
        <v>4905</v>
      </c>
      <c r="X7" s="86">
        <f t="shared" si="32"/>
        <v>6199</v>
      </c>
      <c r="Y7" s="14"/>
      <c r="Z7" s="15">
        <f t="shared" si="0"/>
        <v>6199</v>
      </c>
      <c r="AA7" s="13"/>
      <c r="AB7" s="13">
        <v>442</v>
      </c>
      <c r="AC7" s="15">
        <f t="shared" si="1"/>
        <v>0</v>
      </c>
      <c r="AD7" s="13"/>
      <c r="AE7" s="13">
        <f>Z7+371</f>
        <v>6570</v>
      </c>
      <c r="AF7" s="13">
        <f t="shared" si="33"/>
        <v>371</v>
      </c>
      <c r="AG7" s="13"/>
      <c r="AH7" s="13"/>
      <c r="AI7" s="13">
        <f t="shared" si="2"/>
        <v>442</v>
      </c>
      <c r="AJ7" s="13"/>
      <c r="AK7" s="16"/>
      <c r="AL7" s="17">
        <f t="shared" si="3"/>
        <v>568</v>
      </c>
      <c r="AM7" s="17">
        <f t="shared" si="4"/>
        <v>-1590.83</v>
      </c>
      <c r="AN7" s="17">
        <f t="shared" si="5"/>
        <v>6641</v>
      </c>
      <c r="AO7" s="17">
        <f t="shared" si="6"/>
        <v>6570</v>
      </c>
      <c r="AP7" s="17">
        <f t="shared" si="7"/>
        <v>371</v>
      </c>
      <c r="AQ7" s="17">
        <f t="shared" si="8"/>
        <v>442</v>
      </c>
      <c r="AR7" s="17">
        <f t="shared" si="9"/>
        <v>0</v>
      </c>
      <c r="AS7" s="17">
        <f t="shared" si="10"/>
        <v>7383</v>
      </c>
      <c r="AT7" s="17">
        <f>Q7+Z7</f>
        <v>4608.17</v>
      </c>
      <c r="AU7" s="17">
        <f>R7+AA7</f>
        <v>0</v>
      </c>
      <c r="AV7" s="17">
        <f>S7+AB7</f>
        <v>442</v>
      </c>
      <c r="AW7" s="17">
        <f>T7+AC7</f>
        <v>0</v>
      </c>
      <c r="AX7" s="17">
        <f t="shared" si="11"/>
        <v>5050.17</v>
      </c>
      <c r="AY7" s="17">
        <f t="shared" si="12"/>
        <v>-1961.83</v>
      </c>
      <c r="AZ7" s="17">
        <f t="shared" si="12"/>
        <v>-371</v>
      </c>
      <c r="BA7" s="17">
        <f t="shared" si="12"/>
        <v>0</v>
      </c>
      <c r="BB7" s="17">
        <f t="shared" si="12"/>
        <v>0</v>
      </c>
      <c r="BC7" s="17">
        <f t="shared" si="13"/>
        <v>-2332.83</v>
      </c>
      <c r="BD7" s="17">
        <f t="shared" si="14"/>
        <v>100</v>
      </c>
      <c r="BE7" s="17">
        <f t="shared" si="15"/>
        <v>100</v>
      </c>
      <c r="BF7" s="17">
        <f t="shared" si="16"/>
        <v>0</v>
      </c>
      <c r="BG7" s="17">
        <f t="shared" si="17"/>
        <v>100</v>
      </c>
      <c r="BH7" s="17">
        <f t="shared" si="18"/>
        <v>0</v>
      </c>
      <c r="BI7" s="17">
        <f t="shared" si="19"/>
        <v>111.17301611203132</v>
      </c>
      <c r="BJ7" s="17">
        <f t="shared" si="20"/>
        <v>12.242132209004668</v>
      </c>
      <c r="BK7" s="17">
        <f t="shared" si="21"/>
        <v>-0.35127691612708928</v>
      </c>
      <c r="BL7" s="17">
        <f t="shared" si="22"/>
        <v>8.63556338028169</v>
      </c>
      <c r="BM7" s="17">
        <f t="shared" si="23"/>
        <v>12.998239436619718</v>
      </c>
      <c r="BN7" s="17">
        <f t="shared" si="24"/>
        <v>1.431338028169014</v>
      </c>
      <c r="BO7" s="17">
        <f t="shared" si="25"/>
        <v>189.33333333333334</v>
      </c>
      <c r="BP7" s="17" t="e">
        <f t="shared" si="26"/>
        <v>#DIV/0!</v>
      </c>
      <c r="BQ7" s="18">
        <f t="shared" si="27"/>
        <v>10.913732394366198</v>
      </c>
      <c r="BR7" s="19">
        <f t="shared" si="28"/>
        <v>2.3437323943661976</v>
      </c>
      <c r="BS7" s="20">
        <f t="shared" si="29"/>
        <v>0</v>
      </c>
      <c r="BT7" s="20">
        <f t="shared" si="30"/>
        <v>0</v>
      </c>
      <c r="BU7" s="21"/>
      <c r="BV7" s="21">
        <f>[2]sheet1!$AV$43</f>
        <v>-1961.83</v>
      </c>
      <c r="BW7" s="22">
        <f t="shared" si="31"/>
        <v>371</v>
      </c>
      <c r="BX7" s="21"/>
      <c r="BY7" s="22"/>
      <c r="BZ7" s="21"/>
      <c r="CA7" s="21"/>
      <c r="CB7" s="21"/>
      <c r="CC7" s="21"/>
    </row>
    <row r="8" spans="1:81" s="23" customFormat="1" x14ac:dyDescent="0.25">
      <c r="A8"/>
      <c r="B8" s="8" t="s">
        <v>68</v>
      </c>
      <c r="C8" s="9" t="s">
        <v>69</v>
      </c>
      <c r="D8" s="10">
        <v>3</v>
      </c>
      <c r="E8" s="11">
        <v>3</v>
      </c>
      <c r="F8" s="11">
        <v>3</v>
      </c>
      <c r="G8" s="11">
        <v>9</v>
      </c>
      <c r="H8" s="11">
        <v>3</v>
      </c>
      <c r="I8" s="11">
        <v>0</v>
      </c>
      <c r="J8" s="11">
        <v>0</v>
      </c>
      <c r="K8" s="11">
        <v>0</v>
      </c>
      <c r="L8" s="11">
        <v>8736</v>
      </c>
      <c r="M8" s="11">
        <v>0</v>
      </c>
      <c r="N8" s="25">
        <v>735</v>
      </c>
      <c r="O8" s="25"/>
      <c r="P8" s="25"/>
      <c r="Q8" s="28">
        <v>-2082</v>
      </c>
      <c r="R8" s="28">
        <v>0</v>
      </c>
      <c r="S8" s="28">
        <v>0</v>
      </c>
      <c r="T8" s="28"/>
      <c r="U8" s="14">
        <v>1294</v>
      </c>
      <c r="V8" s="14"/>
      <c r="W8" s="14">
        <v>6403</v>
      </c>
      <c r="X8" s="86">
        <f t="shared" si="32"/>
        <v>7697</v>
      </c>
      <c r="Y8" s="14">
        <v>140</v>
      </c>
      <c r="Z8" s="29">
        <f t="shared" si="0"/>
        <v>7697</v>
      </c>
      <c r="AA8" s="13"/>
      <c r="AB8" s="13">
        <v>577</v>
      </c>
      <c r="AC8" s="15">
        <f t="shared" si="1"/>
        <v>140</v>
      </c>
      <c r="AD8" s="13"/>
      <c r="AE8" s="31">
        <f t="shared" ref="AE8:AE18" si="34">Z8</f>
        <v>7697</v>
      </c>
      <c r="AF8" s="13">
        <f t="shared" si="33"/>
        <v>0</v>
      </c>
      <c r="AG8" s="13"/>
      <c r="AH8" s="13"/>
      <c r="AI8" s="13">
        <f t="shared" si="2"/>
        <v>577</v>
      </c>
      <c r="AJ8" s="13"/>
      <c r="AK8" s="16">
        <f t="shared" ref="AK8:AK18" si="35">AC8</f>
        <v>140</v>
      </c>
      <c r="AL8" s="17">
        <f t="shared" si="3"/>
        <v>735</v>
      </c>
      <c r="AM8" s="17">
        <f t="shared" si="4"/>
        <v>-2082</v>
      </c>
      <c r="AN8" s="17">
        <f t="shared" si="5"/>
        <v>8414</v>
      </c>
      <c r="AO8" s="17">
        <f t="shared" si="6"/>
        <v>7697</v>
      </c>
      <c r="AP8" s="17">
        <f t="shared" si="7"/>
        <v>0</v>
      </c>
      <c r="AQ8" s="17">
        <f t="shared" si="8"/>
        <v>577</v>
      </c>
      <c r="AR8" s="17">
        <f t="shared" si="9"/>
        <v>140</v>
      </c>
      <c r="AS8" s="17">
        <f t="shared" si="10"/>
        <v>8414</v>
      </c>
      <c r="AT8" s="17">
        <f>Q8+Z8</f>
        <v>5615</v>
      </c>
      <c r="AU8" s="17">
        <f>R8+AA8</f>
        <v>0</v>
      </c>
      <c r="AV8" s="17">
        <f>S8+AB8</f>
        <v>577</v>
      </c>
      <c r="AW8" s="17">
        <f>T8+AC8</f>
        <v>140</v>
      </c>
      <c r="AX8" s="17">
        <f t="shared" si="11"/>
        <v>6332</v>
      </c>
      <c r="AY8" s="17">
        <f t="shared" si="12"/>
        <v>-2082</v>
      </c>
      <c r="AZ8" s="17">
        <f t="shared" si="12"/>
        <v>0</v>
      </c>
      <c r="BA8" s="17">
        <f t="shared" si="12"/>
        <v>0</v>
      </c>
      <c r="BB8" s="17">
        <f t="shared" si="12"/>
        <v>0</v>
      </c>
      <c r="BC8" s="17">
        <f t="shared" si="13"/>
        <v>-2082</v>
      </c>
      <c r="BD8" s="17">
        <f t="shared" si="14"/>
        <v>100</v>
      </c>
      <c r="BE8" s="17">
        <f t="shared" si="15"/>
        <v>100</v>
      </c>
      <c r="BF8" s="17">
        <f t="shared" si="16"/>
        <v>0</v>
      </c>
      <c r="BG8" s="17">
        <f t="shared" si="17"/>
        <v>100</v>
      </c>
      <c r="BH8" s="17">
        <f t="shared" si="18"/>
        <v>0</v>
      </c>
      <c r="BI8" s="17">
        <f t="shared" si="19"/>
        <v>100</v>
      </c>
      <c r="BJ8" s="17">
        <f t="shared" si="20"/>
        <v>6.8576182552888048</v>
      </c>
      <c r="BK8" s="17">
        <f t="shared" si="21"/>
        <v>-0.24744473496553362</v>
      </c>
      <c r="BL8" s="17">
        <f t="shared" si="22"/>
        <v>8.7115646258503396</v>
      </c>
      <c r="BM8" s="17">
        <f t="shared" si="23"/>
        <v>11.447619047619048</v>
      </c>
      <c r="BN8" s="17">
        <f t="shared" si="24"/>
        <v>0.78503401360544223</v>
      </c>
      <c r="BO8" s="17">
        <f t="shared" si="25"/>
        <v>245</v>
      </c>
      <c r="BP8" s="17" t="e">
        <f t="shared" si="26"/>
        <v>#DIV/0!</v>
      </c>
      <c r="BQ8" s="18">
        <f t="shared" si="27"/>
        <v>10.472108843537415</v>
      </c>
      <c r="BR8" s="19">
        <f t="shared" si="28"/>
        <v>1.9021088435374143</v>
      </c>
      <c r="BS8" s="20">
        <f t="shared" si="29"/>
        <v>0</v>
      </c>
      <c r="BT8" s="20">
        <f t="shared" si="30"/>
        <v>0</v>
      </c>
      <c r="BU8" s="21"/>
      <c r="BV8" s="21">
        <v>-2081.87</v>
      </c>
      <c r="BW8" s="22">
        <f t="shared" si="31"/>
        <v>0.13000000000010914</v>
      </c>
      <c r="BX8" s="21"/>
      <c r="BY8" s="22"/>
      <c r="BZ8" s="21"/>
      <c r="CA8" s="21"/>
      <c r="CB8" s="21"/>
      <c r="CC8" s="21"/>
    </row>
    <row r="9" spans="1:81" s="23" customFormat="1" x14ac:dyDescent="0.25">
      <c r="A9"/>
      <c r="B9" s="8" t="s">
        <v>68</v>
      </c>
      <c r="C9" s="9" t="s">
        <v>69</v>
      </c>
      <c r="D9" s="10">
        <v>3</v>
      </c>
      <c r="E9" s="11">
        <v>3</v>
      </c>
      <c r="F9" s="11">
        <v>3</v>
      </c>
      <c r="G9" s="11">
        <v>9</v>
      </c>
      <c r="H9" s="11">
        <v>3</v>
      </c>
      <c r="I9" s="11">
        <v>0</v>
      </c>
      <c r="J9" s="11">
        <v>0</v>
      </c>
      <c r="K9" s="11">
        <v>0</v>
      </c>
      <c r="L9" s="11">
        <v>8736</v>
      </c>
      <c r="M9" s="11">
        <v>0</v>
      </c>
      <c r="N9" s="25">
        <v>467</v>
      </c>
      <c r="O9" s="25"/>
      <c r="P9" s="25"/>
      <c r="Q9" s="28">
        <v>-2082</v>
      </c>
      <c r="R9" s="28">
        <v>0</v>
      </c>
      <c r="S9" s="28">
        <v>0</v>
      </c>
      <c r="T9" s="28">
        <v>0</v>
      </c>
      <c r="U9" s="14">
        <v>1294</v>
      </c>
      <c r="V9" s="14"/>
      <c r="W9" s="14">
        <v>4055</v>
      </c>
      <c r="X9" s="86">
        <f t="shared" si="32"/>
        <v>5349</v>
      </c>
      <c r="Y9" s="14">
        <v>89</v>
      </c>
      <c r="Z9" s="29">
        <f t="shared" si="0"/>
        <v>5349</v>
      </c>
      <c r="AA9" s="13"/>
      <c r="AB9" s="13">
        <v>365</v>
      </c>
      <c r="AC9" s="15">
        <f t="shared" si="1"/>
        <v>89</v>
      </c>
      <c r="AD9" s="13"/>
      <c r="AE9" s="31">
        <f t="shared" si="34"/>
        <v>5349</v>
      </c>
      <c r="AF9" s="13">
        <f t="shared" si="33"/>
        <v>0</v>
      </c>
      <c r="AG9" s="13"/>
      <c r="AH9" s="13"/>
      <c r="AI9" s="13">
        <f t="shared" si="2"/>
        <v>365</v>
      </c>
      <c r="AJ9" s="13"/>
      <c r="AK9" s="16">
        <f t="shared" si="35"/>
        <v>89</v>
      </c>
      <c r="AL9" s="17">
        <f t="shared" si="3"/>
        <v>467</v>
      </c>
      <c r="AM9" s="17">
        <f t="shared" si="4"/>
        <v>-2082</v>
      </c>
      <c r="AN9" s="17">
        <f t="shared" si="5"/>
        <v>5803</v>
      </c>
      <c r="AO9" s="17">
        <f t="shared" si="6"/>
        <v>5349</v>
      </c>
      <c r="AP9" s="17">
        <f t="shared" si="7"/>
        <v>0</v>
      </c>
      <c r="AQ9" s="17">
        <f t="shared" si="8"/>
        <v>365</v>
      </c>
      <c r="AR9" s="17">
        <f t="shared" si="9"/>
        <v>89</v>
      </c>
      <c r="AS9" s="17">
        <f t="shared" si="10"/>
        <v>5803</v>
      </c>
      <c r="AT9" s="17">
        <f>Q9+Z9</f>
        <v>3267</v>
      </c>
      <c r="AU9" s="17">
        <f>R9+AA9</f>
        <v>0</v>
      </c>
      <c r="AV9" s="17">
        <f>S9+AB9</f>
        <v>365</v>
      </c>
      <c r="AW9" s="17">
        <f>T9+AC9</f>
        <v>89</v>
      </c>
      <c r="AX9" s="17">
        <f t="shared" si="11"/>
        <v>3721</v>
      </c>
      <c r="AY9" s="17">
        <f t="shared" si="12"/>
        <v>-2082</v>
      </c>
      <c r="AZ9" s="17">
        <f t="shared" si="12"/>
        <v>0</v>
      </c>
      <c r="BA9" s="17">
        <f t="shared" si="12"/>
        <v>0</v>
      </c>
      <c r="BB9" s="17">
        <f t="shared" si="12"/>
        <v>0</v>
      </c>
      <c r="BC9" s="17">
        <f t="shared" si="13"/>
        <v>-2082</v>
      </c>
      <c r="BD9" s="17">
        <f t="shared" si="14"/>
        <v>100</v>
      </c>
      <c r="BE9" s="17">
        <f t="shared" si="15"/>
        <v>100</v>
      </c>
      <c r="BF9" s="17">
        <f t="shared" si="16"/>
        <v>0</v>
      </c>
      <c r="BG9" s="17">
        <f t="shared" si="17"/>
        <v>100</v>
      </c>
      <c r="BH9" s="17">
        <f t="shared" si="18"/>
        <v>0</v>
      </c>
      <c r="BI9" s="17">
        <f t="shared" si="19"/>
        <v>100</v>
      </c>
      <c r="BJ9" s="17">
        <f t="shared" si="20"/>
        <v>6.289850077546097</v>
      </c>
      <c r="BK9" s="17">
        <f t="shared" si="21"/>
        <v>-0.35877994140961572</v>
      </c>
      <c r="BL9" s="17">
        <f t="shared" si="22"/>
        <v>8.6830835117773013</v>
      </c>
      <c r="BM9" s="17">
        <f t="shared" si="23"/>
        <v>12.426124197002141</v>
      </c>
      <c r="BN9" s="17">
        <f t="shared" si="24"/>
        <v>0.78158458244111351</v>
      </c>
      <c r="BO9" s="17">
        <f t="shared" si="25"/>
        <v>155.66666666666666</v>
      </c>
      <c r="BP9" s="17" t="e">
        <f t="shared" si="26"/>
        <v>#DIV/0!</v>
      </c>
      <c r="BQ9" s="18">
        <f t="shared" si="27"/>
        <v>11.453961456102784</v>
      </c>
      <c r="BR9" s="19">
        <f t="shared" si="28"/>
        <v>2.8839614561027833</v>
      </c>
      <c r="BS9" s="20">
        <f t="shared" si="29"/>
        <v>0</v>
      </c>
      <c r="BT9" s="20">
        <f t="shared" si="30"/>
        <v>0</v>
      </c>
      <c r="BU9" s="21"/>
      <c r="BV9" s="21">
        <f>[3]sheet1!$AV$43</f>
        <v>-2081.87</v>
      </c>
      <c r="BW9" s="22">
        <f t="shared" si="31"/>
        <v>0.13000000000010914</v>
      </c>
      <c r="BX9" s="21"/>
      <c r="BY9" s="63">
        <f t="shared" ref="BY9:BY18" si="36">D9-E9</f>
        <v>0</v>
      </c>
      <c r="BZ9" s="21"/>
      <c r="CA9" s="21"/>
      <c r="CB9" s="21"/>
      <c r="CC9" s="21"/>
    </row>
    <row r="10" spans="1:81" s="23" customFormat="1" x14ac:dyDescent="0.25">
      <c r="A10"/>
      <c r="B10" s="8" t="s">
        <v>68</v>
      </c>
      <c r="C10" s="9" t="s">
        <v>69</v>
      </c>
      <c r="D10" s="10">
        <v>3</v>
      </c>
      <c r="E10" s="11">
        <v>3</v>
      </c>
      <c r="F10" s="11">
        <v>3</v>
      </c>
      <c r="G10" s="11">
        <v>9</v>
      </c>
      <c r="H10" s="11">
        <v>3</v>
      </c>
      <c r="I10" s="11"/>
      <c r="J10" s="11"/>
      <c r="K10" s="11"/>
      <c r="L10" s="11">
        <v>8736</v>
      </c>
      <c r="M10" s="11"/>
      <c r="N10" s="25">
        <v>346</v>
      </c>
      <c r="O10" s="25"/>
      <c r="P10" s="25"/>
      <c r="Q10" s="28">
        <v>-2082</v>
      </c>
      <c r="R10" s="28">
        <v>0</v>
      </c>
      <c r="S10" s="28">
        <v>0</v>
      </c>
      <c r="T10" s="28">
        <v>0</v>
      </c>
      <c r="U10" s="14">
        <v>1294</v>
      </c>
      <c r="V10" s="14"/>
      <c r="W10" s="14">
        <v>2977</v>
      </c>
      <c r="X10" s="86">
        <f t="shared" si="32"/>
        <v>4271</v>
      </c>
      <c r="Y10" s="14">
        <v>65.739999999999995</v>
      </c>
      <c r="Z10" s="29">
        <f t="shared" si="0"/>
        <v>4271</v>
      </c>
      <c r="AA10" s="13"/>
      <c r="AB10" s="13">
        <v>267.87</v>
      </c>
      <c r="AC10" s="15">
        <f t="shared" si="1"/>
        <v>65.739999999999995</v>
      </c>
      <c r="AD10" s="13"/>
      <c r="AE10" s="31">
        <f t="shared" si="34"/>
        <v>4271</v>
      </c>
      <c r="AF10" s="13">
        <f t="shared" si="33"/>
        <v>0</v>
      </c>
      <c r="AG10" s="13"/>
      <c r="AH10" s="13"/>
      <c r="AI10" s="13">
        <f t="shared" si="2"/>
        <v>267.87</v>
      </c>
      <c r="AJ10" s="13"/>
      <c r="AK10" s="16">
        <f t="shared" si="35"/>
        <v>65.739999999999995</v>
      </c>
      <c r="AL10" s="17">
        <f t="shared" si="3"/>
        <v>346</v>
      </c>
      <c r="AM10" s="17">
        <f t="shared" si="4"/>
        <v>-2082</v>
      </c>
      <c r="AN10" s="17">
        <f t="shared" si="5"/>
        <v>4604.6099999999997</v>
      </c>
      <c r="AO10" s="17">
        <f t="shared" si="6"/>
        <v>4271</v>
      </c>
      <c r="AP10" s="17">
        <f t="shared" si="7"/>
        <v>0</v>
      </c>
      <c r="AQ10" s="17">
        <f t="shared" si="8"/>
        <v>267.87</v>
      </c>
      <c r="AR10" s="17">
        <f t="shared" si="9"/>
        <v>65.739999999999995</v>
      </c>
      <c r="AS10" s="17">
        <f t="shared" si="10"/>
        <v>4604.6099999999997</v>
      </c>
      <c r="AT10" s="17">
        <f>Q10+Z10</f>
        <v>2189</v>
      </c>
      <c r="AU10" s="17">
        <f>R10+AA10</f>
        <v>0</v>
      </c>
      <c r="AV10" s="17">
        <f>S10+AB10</f>
        <v>267.87</v>
      </c>
      <c r="AW10" s="17">
        <f>T10+AC10</f>
        <v>65.739999999999995</v>
      </c>
      <c r="AX10" s="17">
        <f t="shared" si="11"/>
        <v>2522.6099999999997</v>
      </c>
      <c r="AY10" s="17">
        <f t="shared" si="12"/>
        <v>-2082</v>
      </c>
      <c r="AZ10" s="17">
        <f t="shared" si="12"/>
        <v>0</v>
      </c>
      <c r="BA10" s="17">
        <f t="shared" si="12"/>
        <v>0</v>
      </c>
      <c r="BB10" s="17">
        <f t="shared" si="12"/>
        <v>0</v>
      </c>
      <c r="BC10" s="17">
        <f t="shared" si="13"/>
        <v>-2082</v>
      </c>
      <c r="BD10" s="17">
        <f t="shared" si="14"/>
        <v>100</v>
      </c>
      <c r="BE10" s="17">
        <f t="shared" si="15"/>
        <v>100</v>
      </c>
      <c r="BF10" s="17">
        <f t="shared" si="16"/>
        <v>0</v>
      </c>
      <c r="BG10" s="17">
        <f t="shared" si="17"/>
        <v>100</v>
      </c>
      <c r="BH10" s="17">
        <f t="shared" si="18"/>
        <v>0</v>
      </c>
      <c r="BI10" s="17">
        <f t="shared" si="19"/>
        <v>100</v>
      </c>
      <c r="BJ10" s="17">
        <f t="shared" si="20"/>
        <v>5.8174307921843473</v>
      </c>
      <c r="BK10" s="17">
        <f t="shared" si="21"/>
        <v>-0.45215555714816241</v>
      </c>
      <c r="BL10" s="17">
        <f t="shared" si="22"/>
        <v>8.604046242774567</v>
      </c>
      <c r="BM10" s="17">
        <f t="shared" si="23"/>
        <v>13.308121387283236</v>
      </c>
      <c r="BN10" s="17">
        <f t="shared" si="24"/>
        <v>0.77419075144508576</v>
      </c>
      <c r="BO10" s="17">
        <f t="shared" si="25"/>
        <v>115.33333333333333</v>
      </c>
      <c r="BP10" s="17" t="e">
        <f t="shared" si="26"/>
        <v>#DIV/0!</v>
      </c>
      <c r="BQ10" s="18">
        <f t="shared" si="27"/>
        <v>12.34393063583815</v>
      </c>
      <c r="BR10" s="19">
        <f t="shared" si="28"/>
        <v>3.7739306358381501</v>
      </c>
      <c r="BS10" s="20">
        <f t="shared" si="29"/>
        <v>0</v>
      </c>
      <c r="BT10" s="20">
        <f t="shared" si="30"/>
        <v>0</v>
      </c>
      <c r="BU10" s="21"/>
      <c r="BV10" s="21">
        <f>[4]sheet1!$AV$43</f>
        <v>-2081.87</v>
      </c>
      <c r="BW10" s="22">
        <f t="shared" si="31"/>
        <v>0.13000000000010914</v>
      </c>
      <c r="BX10" s="21"/>
      <c r="BY10" s="63">
        <f t="shared" si="36"/>
        <v>0</v>
      </c>
      <c r="BZ10" s="21"/>
      <c r="CA10" s="21"/>
      <c r="CB10" s="21"/>
      <c r="CC10" s="21"/>
    </row>
    <row r="11" spans="1:81" s="23" customFormat="1" x14ac:dyDescent="0.25">
      <c r="A11"/>
      <c r="B11" s="8" t="s">
        <v>68</v>
      </c>
      <c r="C11" s="9" t="s">
        <v>69</v>
      </c>
      <c r="D11" s="10">
        <v>3</v>
      </c>
      <c r="E11" s="11">
        <v>3</v>
      </c>
      <c r="F11" s="11">
        <v>3</v>
      </c>
      <c r="G11" s="11">
        <v>9</v>
      </c>
      <c r="H11" s="11">
        <v>3</v>
      </c>
      <c r="I11" s="11"/>
      <c r="J11" s="11"/>
      <c r="K11" s="11"/>
      <c r="L11" s="11">
        <v>8736</v>
      </c>
      <c r="M11" s="11"/>
      <c r="N11" s="25">
        <v>372</v>
      </c>
      <c r="O11" s="25"/>
      <c r="P11" s="25"/>
      <c r="Q11" s="28">
        <v>-2082</v>
      </c>
      <c r="R11" s="28">
        <v>0</v>
      </c>
      <c r="S11" s="28">
        <v>0</v>
      </c>
      <c r="T11" s="28">
        <v>0</v>
      </c>
      <c r="U11" s="14">
        <v>1294</v>
      </c>
      <c r="V11" s="14"/>
      <c r="W11" s="14">
        <v>3208</v>
      </c>
      <c r="X11" s="86">
        <f t="shared" si="32"/>
        <v>4502</v>
      </c>
      <c r="Y11" s="14">
        <v>198</v>
      </c>
      <c r="Z11" s="29">
        <f t="shared" si="0"/>
        <v>4502</v>
      </c>
      <c r="AA11" s="13"/>
      <c r="AB11" s="13">
        <v>289</v>
      </c>
      <c r="AC11" s="15">
        <f t="shared" si="1"/>
        <v>198</v>
      </c>
      <c r="AD11" s="13"/>
      <c r="AE11" s="31">
        <f t="shared" si="34"/>
        <v>4502</v>
      </c>
      <c r="AF11" s="13">
        <f t="shared" si="33"/>
        <v>0</v>
      </c>
      <c r="AG11" s="13"/>
      <c r="AH11" s="13"/>
      <c r="AI11" s="13">
        <f t="shared" si="2"/>
        <v>289</v>
      </c>
      <c r="AJ11" s="13"/>
      <c r="AK11" s="16">
        <f t="shared" si="35"/>
        <v>198</v>
      </c>
      <c r="AL11" s="17">
        <f t="shared" si="3"/>
        <v>372</v>
      </c>
      <c r="AM11" s="17">
        <f t="shared" si="4"/>
        <v>-2082</v>
      </c>
      <c r="AN11" s="17">
        <f t="shared" si="5"/>
        <v>4989</v>
      </c>
      <c r="AO11" s="17">
        <f t="shared" si="6"/>
        <v>4502</v>
      </c>
      <c r="AP11" s="17">
        <f t="shared" si="7"/>
        <v>0</v>
      </c>
      <c r="AQ11" s="17">
        <f t="shared" si="8"/>
        <v>289</v>
      </c>
      <c r="AR11" s="17">
        <f t="shared" si="9"/>
        <v>198</v>
      </c>
      <c r="AS11" s="17">
        <f t="shared" si="10"/>
        <v>4989</v>
      </c>
      <c r="AT11" s="17">
        <f>Q11+Z11</f>
        <v>2420</v>
      </c>
      <c r="AU11" s="17">
        <f>R11+AA11</f>
        <v>0</v>
      </c>
      <c r="AV11" s="17">
        <f>S11+AB11</f>
        <v>289</v>
      </c>
      <c r="AW11" s="17">
        <f>T11+AC11</f>
        <v>198</v>
      </c>
      <c r="AX11" s="17">
        <f t="shared" si="11"/>
        <v>2907</v>
      </c>
      <c r="AY11" s="17">
        <f t="shared" si="12"/>
        <v>-2082</v>
      </c>
      <c r="AZ11" s="17">
        <f t="shared" si="12"/>
        <v>0</v>
      </c>
      <c r="BA11" s="17">
        <f t="shared" si="12"/>
        <v>0</v>
      </c>
      <c r="BB11" s="17">
        <f t="shared" si="12"/>
        <v>0</v>
      </c>
      <c r="BC11" s="17">
        <f t="shared" si="13"/>
        <v>-2082</v>
      </c>
      <c r="BD11" s="17">
        <f t="shared" si="14"/>
        <v>100</v>
      </c>
      <c r="BE11" s="17">
        <f t="shared" si="15"/>
        <v>100</v>
      </c>
      <c r="BF11" s="17">
        <f t="shared" si="16"/>
        <v>0</v>
      </c>
      <c r="BG11" s="17">
        <f t="shared" si="17"/>
        <v>100</v>
      </c>
      <c r="BH11" s="17">
        <f t="shared" si="18"/>
        <v>0</v>
      </c>
      <c r="BI11" s="17">
        <f t="shared" si="19"/>
        <v>100</v>
      </c>
      <c r="BJ11" s="17">
        <f t="shared" si="20"/>
        <v>5.7927440368811389</v>
      </c>
      <c r="BK11" s="17">
        <f t="shared" si="21"/>
        <v>-0.41731809981960311</v>
      </c>
      <c r="BL11" s="17">
        <f t="shared" si="22"/>
        <v>8.6236559139784941</v>
      </c>
      <c r="BM11" s="17">
        <f t="shared" si="23"/>
        <v>13.411290322580646</v>
      </c>
      <c r="BN11" s="17">
        <f t="shared" si="24"/>
        <v>0.7768817204301075</v>
      </c>
      <c r="BO11" s="17">
        <f t="shared" si="25"/>
        <v>124</v>
      </c>
      <c r="BP11" s="17" t="e">
        <f t="shared" si="26"/>
        <v>#DIV/0!</v>
      </c>
      <c r="BQ11" s="18">
        <f t="shared" si="27"/>
        <v>12.102150537634408</v>
      </c>
      <c r="BR11" s="19">
        <f t="shared" si="28"/>
        <v>3.5321505376344078</v>
      </c>
      <c r="BS11" s="20">
        <f t="shared" si="29"/>
        <v>0</v>
      </c>
      <c r="BT11" s="20">
        <f t="shared" si="30"/>
        <v>0</v>
      </c>
      <c r="BU11" s="21"/>
      <c r="BV11" s="21">
        <v>-2081.87</v>
      </c>
      <c r="BW11" s="22">
        <f t="shared" si="31"/>
        <v>0.13000000000010914</v>
      </c>
      <c r="BX11" s="21"/>
      <c r="BY11" s="63">
        <f t="shared" si="36"/>
        <v>0</v>
      </c>
      <c r="BZ11" s="21"/>
      <c r="CA11" s="21"/>
      <c r="CB11" s="21"/>
      <c r="CC11" s="21"/>
    </row>
    <row r="12" spans="1:81" s="23" customFormat="1" x14ac:dyDescent="0.25">
      <c r="A12"/>
      <c r="B12" s="8" t="s">
        <v>68</v>
      </c>
      <c r="C12" s="9" t="s">
        <v>69</v>
      </c>
      <c r="D12" s="10">
        <v>3</v>
      </c>
      <c r="E12" s="11">
        <v>3</v>
      </c>
      <c r="F12" s="11">
        <v>3</v>
      </c>
      <c r="G12" s="11">
        <v>9</v>
      </c>
      <c r="H12" s="11">
        <v>3</v>
      </c>
      <c r="I12" s="11"/>
      <c r="J12" s="11"/>
      <c r="K12" s="11"/>
      <c r="L12" s="11">
        <v>8736</v>
      </c>
      <c r="M12" s="11"/>
      <c r="N12" s="11">
        <v>581</v>
      </c>
      <c r="O12" s="25"/>
      <c r="P12" s="25"/>
      <c r="Q12" s="28">
        <v>-2082</v>
      </c>
      <c r="R12" s="28">
        <v>0</v>
      </c>
      <c r="S12" s="28">
        <v>0</v>
      </c>
      <c r="T12" s="28">
        <v>0</v>
      </c>
      <c r="U12" s="14">
        <v>1293</v>
      </c>
      <c r="V12" s="14"/>
      <c r="W12" s="14">
        <v>5070</v>
      </c>
      <c r="X12" s="86">
        <f t="shared" si="32"/>
        <v>6363</v>
      </c>
      <c r="Y12" s="14">
        <v>308</v>
      </c>
      <c r="Z12" s="29">
        <f t="shared" si="0"/>
        <v>6363</v>
      </c>
      <c r="AA12" s="13"/>
      <c r="AB12" s="13">
        <v>457</v>
      </c>
      <c r="AC12" s="15">
        <f t="shared" si="1"/>
        <v>308</v>
      </c>
      <c r="AD12" s="13"/>
      <c r="AE12" s="31">
        <f t="shared" si="34"/>
        <v>6363</v>
      </c>
      <c r="AF12" s="13">
        <f t="shared" si="33"/>
        <v>0</v>
      </c>
      <c r="AG12" s="13"/>
      <c r="AH12" s="13"/>
      <c r="AI12" s="13">
        <f t="shared" si="2"/>
        <v>457</v>
      </c>
      <c r="AJ12" s="65"/>
      <c r="AK12" s="16">
        <f t="shared" si="35"/>
        <v>308</v>
      </c>
      <c r="AL12" s="17">
        <f t="shared" si="3"/>
        <v>581</v>
      </c>
      <c r="AM12" s="17">
        <f t="shared" si="4"/>
        <v>-2082</v>
      </c>
      <c r="AN12" s="17">
        <f t="shared" si="5"/>
        <v>7128</v>
      </c>
      <c r="AO12" s="17">
        <f t="shared" si="6"/>
        <v>6363</v>
      </c>
      <c r="AP12" s="17">
        <f t="shared" si="7"/>
        <v>0</v>
      </c>
      <c r="AQ12" s="17">
        <f t="shared" si="8"/>
        <v>457</v>
      </c>
      <c r="AR12" s="17">
        <f t="shared" si="9"/>
        <v>308</v>
      </c>
      <c r="AS12" s="17">
        <f t="shared" si="10"/>
        <v>7128</v>
      </c>
      <c r="AT12" s="17">
        <f>Q12+Z12</f>
        <v>4281</v>
      </c>
      <c r="AU12" s="17">
        <f>R12+AA12</f>
        <v>0</v>
      </c>
      <c r="AV12" s="17">
        <f>S12+AB12</f>
        <v>457</v>
      </c>
      <c r="AW12" s="17">
        <f>T12+AC12</f>
        <v>308</v>
      </c>
      <c r="AX12" s="17">
        <f t="shared" si="11"/>
        <v>5046</v>
      </c>
      <c r="AY12" s="17">
        <f t="shared" si="12"/>
        <v>-2082</v>
      </c>
      <c r="AZ12" s="17">
        <f t="shared" si="12"/>
        <v>0</v>
      </c>
      <c r="BA12" s="17">
        <f t="shared" si="12"/>
        <v>0</v>
      </c>
      <c r="BB12" s="17">
        <f t="shared" si="12"/>
        <v>0</v>
      </c>
      <c r="BC12" s="17">
        <f t="shared" si="13"/>
        <v>-2082</v>
      </c>
      <c r="BD12" s="17">
        <f t="shared" si="14"/>
        <v>100</v>
      </c>
      <c r="BE12" s="17">
        <f t="shared" si="15"/>
        <v>100</v>
      </c>
      <c r="BF12" s="17">
        <f t="shared" si="16"/>
        <v>0</v>
      </c>
      <c r="BG12" s="17">
        <f t="shared" si="17"/>
        <v>100</v>
      </c>
      <c r="BH12" s="17">
        <f t="shared" si="18"/>
        <v>0</v>
      </c>
      <c r="BI12" s="17">
        <f t="shared" si="19"/>
        <v>100</v>
      </c>
      <c r="BJ12" s="17">
        <f t="shared" si="20"/>
        <v>6.4113355780022445</v>
      </c>
      <c r="BK12" s="17">
        <f t="shared" si="21"/>
        <v>-0.29208754208754206</v>
      </c>
      <c r="BL12" s="17">
        <f t="shared" si="22"/>
        <v>8.726333907056798</v>
      </c>
      <c r="BM12" s="17">
        <f t="shared" si="23"/>
        <v>12.268502581755595</v>
      </c>
      <c r="BN12" s="17">
        <f t="shared" si="24"/>
        <v>0.78657487091222034</v>
      </c>
      <c r="BO12" s="17">
        <f t="shared" si="25"/>
        <v>193.66666666666666</v>
      </c>
      <c r="BP12" s="17" t="e">
        <f t="shared" si="26"/>
        <v>#DIV/0!</v>
      </c>
      <c r="BQ12" s="18">
        <f t="shared" si="27"/>
        <v>10.951807228915662</v>
      </c>
      <c r="BR12" s="19">
        <f t="shared" si="28"/>
        <v>2.3818072289156618</v>
      </c>
      <c r="BS12" s="20">
        <f t="shared" si="29"/>
        <v>0</v>
      </c>
      <c r="BT12" s="20">
        <f t="shared" si="30"/>
        <v>0</v>
      </c>
      <c r="BU12" s="21"/>
      <c r="BV12" s="21">
        <f>[5]sheet1!$AV$43</f>
        <v>-2081.87</v>
      </c>
      <c r="BW12" s="22">
        <f t="shared" si="31"/>
        <v>0.13000000000010914</v>
      </c>
      <c r="BX12" s="21"/>
      <c r="BY12" s="63">
        <f t="shared" si="36"/>
        <v>0</v>
      </c>
      <c r="BZ12" s="21"/>
      <c r="CA12" s="21"/>
      <c r="CB12" s="21"/>
      <c r="CC12" s="21"/>
    </row>
    <row r="13" spans="1:81" s="23" customFormat="1" x14ac:dyDescent="0.25">
      <c r="A13"/>
      <c r="B13" s="8" t="s">
        <v>68</v>
      </c>
      <c r="C13" s="9" t="s">
        <v>69</v>
      </c>
      <c r="D13" s="10">
        <v>3</v>
      </c>
      <c r="E13" s="11">
        <v>3</v>
      </c>
      <c r="F13" s="11">
        <v>3</v>
      </c>
      <c r="G13" s="11">
        <v>9</v>
      </c>
      <c r="H13" s="11">
        <v>3</v>
      </c>
      <c r="I13" s="11"/>
      <c r="J13" s="11"/>
      <c r="K13" s="11"/>
      <c r="L13" s="11">
        <v>8736</v>
      </c>
      <c r="M13" s="11"/>
      <c r="N13" s="11">
        <v>447</v>
      </c>
      <c r="O13" s="25"/>
      <c r="P13" s="25"/>
      <c r="Q13" s="28">
        <v>-2082</v>
      </c>
      <c r="R13" s="28">
        <v>0</v>
      </c>
      <c r="S13" s="28">
        <v>0</v>
      </c>
      <c r="T13" s="28">
        <v>0</v>
      </c>
      <c r="U13" s="14">
        <v>1294</v>
      </c>
      <c r="V13" s="14"/>
      <c r="W13" s="14">
        <v>3877</v>
      </c>
      <c r="X13" s="86">
        <f t="shared" si="32"/>
        <v>5171</v>
      </c>
      <c r="Y13" s="14">
        <v>237</v>
      </c>
      <c r="Z13" s="29">
        <f t="shared" si="0"/>
        <v>5171</v>
      </c>
      <c r="AA13" s="13"/>
      <c r="AB13" s="13">
        <v>347</v>
      </c>
      <c r="AC13" s="15">
        <f t="shared" si="1"/>
        <v>237</v>
      </c>
      <c r="AD13" s="13"/>
      <c r="AE13" s="31">
        <f t="shared" si="34"/>
        <v>5171</v>
      </c>
      <c r="AF13" s="13">
        <f t="shared" si="33"/>
        <v>0</v>
      </c>
      <c r="AG13" s="13"/>
      <c r="AH13" s="13"/>
      <c r="AI13" s="13">
        <f t="shared" si="2"/>
        <v>347</v>
      </c>
      <c r="AJ13" s="65"/>
      <c r="AK13" s="16">
        <f t="shared" si="35"/>
        <v>237</v>
      </c>
      <c r="AL13" s="17">
        <f t="shared" si="3"/>
        <v>447</v>
      </c>
      <c r="AM13" s="17">
        <f t="shared" si="4"/>
        <v>-2082</v>
      </c>
      <c r="AN13" s="17">
        <f t="shared" si="5"/>
        <v>5755</v>
      </c>
      <c r="AO13" s="17">
        <f t="shared" si="6"/>
        <v>5171</v>
      </c>
      <c r="AP13" s="17">
        <f t="shared" si="7"/>
        <v>0</v>
      </c>
      <c r="AQ13" s="17">
        <f t="shared" si="8"/>
        <v>347</v>
      </c>
      <c r="AR13" s="17">
        <f t="shared" si="9"/>
        <v>237</v>
      </c>
      <c r="AS13" s="17">
        <f t="shared" si="10"/>
        <v>5755</v>
      </c>
      <c r="AT13" s="17">
        <f>Q13+Z13</f>
        <v>3089</v>
      </c>
      <c r="AU13" s="17">
        <f>R13+AA13</f>
        <v>0</v>
      </c>
      <c r="AV13" s="17">
        <f>S13+AB13</f>
        <v>347</v>
      </c>
      <c r="AW13" s="17">
        <f>T13+AC13</f>
        <v>237</v>
      </c>
      <c r="AX13" s="17">
        <f t="shared" si="11"/>
        <v>3673</v>
      </c>
      <c r="AY13" s="17">
        <f t="shared" si="12"/>
        <v>-2082</v>
      </c>
      <c r="AZ13" s="17">
        <f t="shared" si="12"/>
        <v>0</v>
      </c>
      <c r="BA13" s="17">
        <f t="shared" si="12"/>
        <v>0</v>
      </c>
      <c r="BB13" s="17">
        <f t="shared" si="12"/>
        <v>0</v>
      </c>
      <c r="BC13" s="17">
        <f t="shared" si="13"/>
        <v>-2082</v>
      </c>
      <c r="BD13" s="17">
        <f t="shared" si="14"/>
        <v>100</v>
      </c>
      <c r="BE13" s="17">
        <f t="shared" si="15"/>
        <v>100</v>
      </c>
      <c r="BF13" s="17">
        <f t="shared" si="16"/>
        <v>0</v>
      </c>
      <c r="BG13" s="17">
        <f t="shared" si="17"/>
        <v>100</v>
      </c>
      <c r="BH13" s="17">
        <f t="shared" si="18"/>
        <v>0</v>
      </c>
      <c r="BI13" s="17">
        <f t="shared" si="19"/>
        <v>100</v>
      </c>
      <c r="BJ13" s="17">
        <f t="shared" si="20"/>
        <v>6.0295395308427455</v>
      </c>
      <c r="BK13" s="17">
        <f t="shared" si="21"/>
        <v>-0.36177237185056471</v>
      </c>
      <c r="BL13" s="17">
        <f t="shared" si="22"/>
        <v>8.6733780760626402</v>
      </c>
      <c r="BM13" s="17">
        <f t="shared" si="23"/>
        <v>12.874720357941834</v>
      </c>
      <c r="BN13" s="17">
        <f t="shared" si="24"/>
        <v>0.77628635346756147</v>
      </c>
      <c r="BO13" s="17">
        <f t="shared" si="25"/>
        <v>149</v>
      </c>
      <c r="BP13" s="17" t="e">
        <f t="shared" si="26"/>
        <v>#DIV/0!</v>
      </c>
      <c r="BQ13" s="18">
        <f t="shared" si="27"/>
        <v>11.568232662192393</v>
      </c>
      <c r="BR13" s="19">
        <f t="shared" si="28"/>
        <v>2.9982326621923931</v>
      </c>
      <c r="BS13" s="20">
        <f t="shared" si="29"/>
        <v>0</v>
      </c>
      <c r="BT13" s="20">
        <f t="shared" si="30"/>
        <v>0</v>
      </c>
      <c r="BU13" s="21"/>
      <c r="BV13" s="21">
        <f>[6]sheet1!$AT$43</f>
        <v>-2081.87</v>
      </c>
      <c r="BW13" s="22">
        <f t="shared" si="31"/>
        <v>0.13000000000010914</v>
      </c>
      <c r="BX13" s="21"/>
      <c r="BY13" s="63">
        <f t="shared" si="36"/>
        <v>0</v>
      </c>
      <c r="BZ13" s="21"/>
      <c r="CA13" s="21"/>
      <c r="CB13" s="21"/>
      <c r="CC13" s="21"/>
    </row>
    <row r="14" spans="1:81" s="23" customFormat="1" x14ac:dyDescent="0.25">
      <c r="A14"/>
      <c r="B14" s="8" t="s">
        <v>68</v>
      </c>
      <c r="C14" s="9" t="s">
        <v>69</v>
      </c>
      <c r="D14" s="10">
        <v>3</v>
      </c>
      <c r="E14" s="11">
        <v>3</v>
      </c>
      <c r="F14" s="11">
        <v>3</v>
      </c>
      <c r="G14" s="11">
        <v>9</v>
      </c>
      <c r="H14" s="11">
        <v>3</v>
      </c>
      <c r="I14" s="11"/>
      <c r="J14" s="11"/>
      <c r="K14" s="11"/>
      <c r="L14" s="11">
        <v>8736</v>
      </c>
      <c r="M14" s="11"/>
      <c r="N14" s="11">
        <v>581</v>
      </c>
      <c r="O14" s="25"/>
      <c r="P14" s="25"/>
      <c r="Q14" s="28">
        <v>-2082</v>
      </c>
      <c r="R14" s="28">
        <v>0</v>
      </c>
      <c r="S14" s="28">
        <v>0</v>
      </c>
      <c r="T14" s="28">
        <v>0</v>
      </c>
      <c r="U14" s="14">
        <v>1293</v>
      </c>
      <c r="V14" s="14"/>
      <c r="W14" s="14">
        <v>5070</v>
      </c>
      <c r="X14" s="86">
        <f t="shared" si="32"/>
        <v>6363</v>
      </c>
      <c r="Y14" s="14">
        <v>308</v>
      </c>
      <c r="Z14" s="29">
        <f t="shared" si="0"/>
        <v>6363</v>
      </c>
      <c r="AA14" s="13"/>
      <c r="AB14" s="13">
        <v>457</v>
      </c>
      <c r="AC14" s="15">
        <f t="shared" si="1"/>
        <v>308</v>
      </c>
      <c r="AD14" s="13"/>
      <c r="AE14" s="31">
        <f t="shared" si="34"/>
        <v>6363</v>
      </c>
      <c r="AF14" s="13">
        <f t="shared" si="33"/>
        <v>0</v>
      </c>
      <c r="AG14" s="13"/>
      <c r="AH14" s="13"/>
      <c r="AI14" s="13">
        <f t="shared" si="2"/>
        <v>457</v>
      </c>
      <c r="AJ14" s="65"/>
      <c r="AK14" s="16">
        <f t="shared" si="35"/>
        <v>308</v>
      </c>
      <c r="AL14" s="17">
        <f t="shared" si="3"/>
        <v>581</v>
      </c>
      <c r="AM14" s="17">
        <f t="shared" si="4"/>
        <v>-2082</v>
      </c>
      <c r="AN14" s="17">
        <f t="shared" si="5"/>
        <v>7128</v>
      </c>
      <c r="AO14" s="17">
        <f t="shared" si="6"/>
        <v>6363</v>
      </c>
      <c r="AP14" s="17">
        <f t="shared" si="7"/>
        <v>0</v>
      </c>
      <c r="AQ14" s="17">
        <f t="shared" si="8"/>
        <v>457</v>
      </c>
      <c r="AR14" s="17">
        <f t="shared" si="9"/>
        <v>308</v>
      </c>
      <c r="AS14" s="17">
        <f t="shared" si="10"/>
        <v>7128</v>
      </c>
      <c r="AT14" s="17">
        <f>Q14+Z14</f>
        <v>4281</v>
      </c>
      <c r="AU14" s="17">
        <f>R14+AA14</f>
        <v>0</v>
      </c>
      <c r="AV14" s="17">
        <f>S14+AB14</f>
        <v>457</v>
      </c>
      <c r="AW14" s="17">
        <f>T14+AC14</f>
        <v>308</v>
      </c>
      <c r="AX14" s="17">
        <f t="shared" si="11"/>
        <v>5046</v>
      </c>
      <c r="AY14" s="17">
        <f t="shared" si="12"/>
        <v>-2082</v>
      </c>
      <c r="AZ14" s="17">
        <f t="shared" si="12"/>
        <v>0</v>
      </c>
      <c r="BA14" s="17">
        <f t="shared" si="12"/>
        <v>0</v>
      </c>
      <c r="BB14" s="17">
        <f t="shared" si="12"/>
        <v>0</v>
      </c>
      <c r="BC14" s="17">
        <f t="shared" si="13"/>
        <v>-2082</v>
      </c>
      <c r="BD14" s="17">
        <f t="shared" si="14"/>
        <v>100</v>
      </c>
      <c r="BE14" s="17">
        <f t="shared" si="15"/>
        <v>100</v>
      </c>
      <c r="BF14" s="17">
        <f t="shared" si="16"/>
        <v>0</v>
      </c>
      <c r="BG14" s="17">
        <f t="shared" si="17"/>
        <v>100</v>
      </c>
      <c r="BH14" s="17">
        <f t="shared" si="18"/>
        <v>0</v>
      </c>
      <c r="BI14" s="17">
        <f t="shared" si="19"/>
        <v>100</v>
      </c>
      <c r="BJ14" s="17">
        <f t="shared" si="20"/>
        <v>6.4113355780022445</v>
      </c>
      <c r="BK14" s="17">
        <f t="shared" si="21"/>
        <v>-0.29208754208754206</v>
      </c>
      <c r="BL14" s="17">
        <f t="shared" si="22"/>
        <v>8.726333907056798</v>
      </c>
      <c r="BM14" s="17">
        <f t="shared" si="23"/>
        <v>12.268502581755595</v>
      </c>
      <c r="BN14" s="17">
        <f t="shared" si="24"/>
        <v>0.78657487091222034</v>
      </c>
      <c r="BO14" s="17">
        <f t="shared" si="25"/>
        <v>193.66666666666666</v>
      </c>
      <c r="BP14" s="17" t="e">
        <f t="shared" si="26"/>
        <v>#DIV/0!</v>
      </c>
      <c r="BQ14" s="18">
        <f t="shared" si="27"/>
        <v>10.951807228915662</v>
      </c>
      <c r="BR14" s="19">
        <f t="shared" si="28"/>
        <v>2.3818072289156618</v>
      </c>
      <c r="BS14" s="20">
        <f t="shared" si="29"/>
        <v>0</v>
      </c>
      <c r="BT14" s="20">
        <f t="shared" si="30"/>
        <v>0</v>
      </c>
      <c r="BU14" s="21"/>
      <c r="BV14" s="21">
        <f>[5]sheet1!$AV$43</f>
        <v>-2081.87</v>
      </c>
      <c r="BW14" s="22">
        <f t="shared" si="31"/>
        <v>0.13000000000010914</v>
      </c>
      <c r="BX14" s="21"/>
      <c r="BY14" s="63">
        <f t="shared" si="36"/>
        <v>0</v>
      </c>
      <c r="BZ14" s="21"/>
      <c r="CA14" s="21"/>
      <c r="CB14" s="21"/>
      <c r="CC14" s="21"/>
    </row>
    <row r="15" spans="1:81" s="23" customFormat="1" x14ac:dyDescent="0.25">
      <c r="A15"/>
      <c r="B15" s="8" t="s">
        <v>68</v>
      </c>
      <c r="C15" s="9" t="s">
        <v>69</v>
      </c>
      <c r="D15" s="10">
        <v>3</v>
      </c>
      <c r="E15" s="11">
        <v>3</v>
      </c>
      <c r="F15" s="11">
        <v>3</v>
      </c>
      <c r="G15" s="11">
        <v>9</v>
      </c>
      <c r="H15" s="11">
        <v>3</v>
      </c>
      <c r="I15" s="11"/>
      <c r="J15" s="11"/>
      <c r="K15" s="11"/>
      <c r="L15" s="11">
        <v>8736</v>
      </c>
      <c r="M15" s="11"/>
      <c r="N15" s="11">
        <v>447</v>
      </c>
      <c r="O15" s="25"/>
      <c r="P15" s="25"/>
      <c r="Q15" s="28">
        <v>-2082</v>
      </c>
      <c r="R15" s="28">
        <v>0</v>
      </c>
      <c r="S15" s="28">
        <v>0</v>
      </c>
      <c r="T15" s="28">
        <v>0</v>
      </c>
      <c r="U15" s="14">
        <v>1294</v>
      </c>
      <c r="V15" s="14"/>
      <c r="W15" s="14">
        <v>3877</v>
      </c>
      <c r="X15" s="86">
        <f t="shared" si="32"/>
        <v>5171</v>
      </c>
      <c r="Y15" s="14">
        <v>237</v>
      </c>
      <c r="Z15" s="29">
        <f t="shared" si="0"/>
        <v>5171</v>
      </c>
      <c r="AA15" s="13"/>
      <c r="AB15" s="13">
        <v>347</v>
      </c>
      <c r="AC15" s="15">
        <f t="shared" si="1"/>
        <v>237</v>
      </c>
      <c r="AD15" s="13"/>
      <c r="AE15" s="31">
        <f t="shared" si="34"/>
        <v>5171</v>
      </c>
      <c r="AF15" s="13">
        <f t="shared" si="33"/>
        <v>0</v>
      </c>
      <c r="AG15" s="13"/>
      <c r="AH15" s="13"/>
      <c r="AI15" s="13">
        <f t="shared" si="2"/>
        <v>347</v>
      </c>
      <c r="AJ15" s="65"/>
      <c r="AK15" s="16">
        <f t="shared" si="35"/>
        <v>237</v>
      </c>
      <c r="AL15" s="17">
        <f t="shared" si="3"/>
        <v>447</v>
      </c>
      <c r="AM15" s="17">
        <f t="shared" si="4"/>
        <v>-2082</v>
      </c>
      <c r="AN15" s="17">
        <f t="shared" si="5"/>
        <v>5755</v>
      </c>
      <c r="AO15" s="17">
        <f t="shared" si="6"/>
        <v>5171</v>
      </c>
      <c r="AP15" s="17">
        <f t="shared" si="7"/>
        <v>0</v>
      </c>
      <c r="AQ15" s="17">
        <f t="shared" si="8"/>
        <v>347</v>
      </c>
      <c r="AR15" s="17">
        <f t="shared" si="9"/>
        <v>237</v>
      </c>
      <c r="AS15" s="17">
        <f t="shared" si="10"/>
        <v>5755</v>
      </c>
      <c r="AT15" s="17">
        <f>Q15+Z15</f>
        <v>3089</v>
      </c>
      <c r="AU15" s="17">
        <f>R15+AA15</f>
        <v>0</v>
      </c>
      <c r="AV15" s="17">
        <f>S15+AB15</f>
        <v>347</v>
      </c>
      <c r="AW15" s="17">
        <f>T15+AC15</f>
        <v>237</v>
      </c>
      <c r="AX15" s="17">
        <f t="shared" si="11"/>
        <v>3673</v>
      </c>
      <c r="AY15" s="17">
        <f t="shared" si="12"/>
        <v>-2082</v>
      </c>
      <c r="AZ15" s="17">
        <f t="shared" si="12"/>
        <v>0</v>
      </c>
      <c r="BA15" s="17">
        <f t="shared" si="12"/>
        <v>0</v>
      </c>
      <c r="BB15" s="17">
        <f t="shared" si="12"/>
        <v>0</v>
      </c>
      <c r="BC15" s="17">
        <f t="shared" si="13"/>
        <v>-2082</v>
      </c>
      <c r="BD15" s="17">
        <f t="shared" si="14"/>
        <v>100</v>
      </c>
      <c r="BE15" s="17">
        <f t="shared" si="15"/>
        <v>100</v>
      </c>
      <c r="BF15" s="17">
        <f t="shared" si="16"/>
        <v>0</v>
      </c>
      <c r="BG15" s="17">
        <f t="shared" si="17"/>
        <v>100</v>
      </c>
      <c r="BH15" s="17">
        <f t="shared" si="18"/>
        <v>0</v>
      </c>
      <c r="BI15" s="17">
        <f t="shared" si="19"/>
        <v>100</v>
      </c>
      <c r="BJ15" s="17">
        <f t="shared" si="20"/>
        <v>6.0295395308427455</v>
      </c>
      <c r="BK15" s="17">
        <f t="shared" si="21"/>
        <v>-0.36177237185056471</v>
      </c>
      <c r="BL15" s="17">
        <f t="shared" si="22"/>
        <v>8.6733780760626402</v>
      </c>
      <c r="BM15" s="17">
        <f t="shared" si="23"/>
        <v>12.874720357941834</v>
      </c>
      <c r="BN15" s="17">
        <f t="shared" si="24"/>
        <v>0.77628635346756147</v>
      </c>
      <c r="BO15" s="17">
        <f t="shared" si="25"/>
        <v>149</v>
      </c>
      <c r="BP15" s="17" t="e">
        <f t="shared" si="26"/>
        <v>#DIV/0!</v>
      </c>
      <c r="BQ15" s="18">
        <f t="shared" si="27"/>
        <v>11.568232662192393</v>
      </c>
      <c r="BR15" s="19">
        <f t="shared" si="28"/>
        <v>2.9982326621923931</v>
      </c>
      <c r="BS15" s="20">
        <f t="shared" si="29"/>
        <v>0</v>
      </c>
      <c r="BT15" s="20">
        <f t="shared" si="30"/>
        <v>0</v>
      </c>
      <c r="BU15" s="21"/>
      <c r="BV15" s="21">
        <f>[6]sheet1!$AT$43</f>
        <v>-2081.87</v>
      </c>
      <c r="BW15" s="22">
        <f t="shared" si="31"/>
        <v>0.13000000000010914</v>
      </c>
      <c r="BX15" s="21"/>
      <c r="BY15" s="63">
        <f t="shared" si="36"/>
        <v>0</v>
      </c>
      <c r="BZ15" s="21"/>
      <c r="CA15" s="21"/>
      <c r="CB15" s="21"/>
      <c r="CC15" s="21"/>
    </row>
    <row r="16" spans="1:81" s="23" customFormat="1" x14ac:dyDescent="0.25">
      <c r="A16"/>
      <c r="B16" s="8" t="s">
        <v>68</v>
      </c>
      <c r="C16" s="9" t="s">
        <v>69</v>
      </c>
      <c r="D16" s="10">
        <v>3</v>
      </c>
      <c r="E16" s="11">
        <v>3</v>
      </c>
      <c r="F16" s="11">
        <v>3</v>
      </c>
      <c r="G16" s="11">
        <v>9</v>
      </c>
      <c r="H16" s="11">
        <v>3</v>
      </c>
      <c r="I16" s="11"/>
      <c r="J16" s="11"/>
      <c r="K16" s="11"/>
      <c r="L16" s="25">
        <v>8736</v>
      </c>
      <c r="M16" s="25"/>
      <c r="N16" s="25">
        <v>433</v>
      </c>
      <c r="O16" s="25"/>
      <c r="P16" s="25"/>
      <c r="Q16" s="28">
        <v>-2082</v>
      </c>
      <c r="R16" s="28">
        <v>0</v>
      </c>
      <c r="S16" s="28">
        <v>0</v>
      </c>
      <c r="T16" s="28">
        <v>0</v>
      </c>
      <c r="U16" s="14">
        <v>1294</v>
      </c>
      <c r="V16" s="22"/>
      <c r="W16" s="14">
        <v>3752</v>
      </c>
      <c r="X16" s="86">
        <f t="shared" si="32"/>
        <v>5046</v>
      </c>
      <c r="Y16" s="14">
        <v>230</v>
      </c>
      <c r="Z16" s="29">
        <f t="shared" si="0"/>
        <v>5046</v>
      </c>
      <c r="AA16" s="13"/>
      <c r="AB16" s="13">
        <v>338</v>
      </c>
      <c r="AC16" s="15">
        <f t="shared" si="1"/>
        <v>230</v>
      </c>
      <c r="AD16" s="13"/>
      <c r="AE16" s="31">
        <f t="shared" si="34"/>
        <v>5046</v>
      </c>
      <c r="AF16" s="13">
        <f t="shared" si="33"/>
        <v>0</v>
      </c>
      <c r="AG16" s="13"/>
      <c r="AH16" s="13"/>
      <c r="AI16" s="13">
        <f t="shared" si="2"/>
        <v>338</v>
      </c>
      <c r="AJ16" s="65"/>
      <c r="AK16" s="16">
        <f t="shared" si="35"/>
        <v>230</v>
      </c>
      <c r="AL16" s="17">
        <f t="shared" si="3"/>
        <v>433</v>
      </c>
      <c r="AM16" s="17">
        <f t="shared" si="4"/>
        <v>-2082</v>
      </c>
      <c r="AN16" s="17">
        <f t="shared" si="5"/>
        <v>5614</v>
      </c>
      <c r="AO16" s="17">
        <f t="shared" si="6"/>
        <v>5046</v>
      </c>
      <c r="AP16" s="17">
        <f t="shared" si="7"/>
        <v>0</v>
      </c>
      <c r="AQ16" s="17">
        <f t="shared" si="8"/>
        <v>338</v>
      </c>
      <c r="AR16" s="17">
        <f t="shared" si="9"/>
        <v>230</v>
      </c>
      <c r="AS16" s="17">
        <f t="shared" si="10"/>
        <v>5614</v>
      </c>
      <c r="AT16" s="17">
        <f>Q16+Z16</f>
        <v>2964</v>
      </c>
      <c r="AU16" s="17">
        <f>R16+AA16</f>
        <v>0</v>
      </c>
      <c r="AV16" s="17">
        <f>S16+AB16</f>
        <v>338</v>
      </c>
      <c r="AW16" s="17">
        <f>T16+AC16</f>
        <v>230</v>
      </c>
      <c r="AX16" s="17">
        <f t="shared" si="11"/>
        <v>3532</v>
      </c>
      <c r="AY16" s="17">
        <f t="shared" si="12"/>
        <v>-2082</v>
      </c>
      <c r="AZ16" s="17">
        <f t="shared" si="12"/>
        <v>0</v>
      </c>
      <c r="BA16" s="17">
        <f t="shared" si="12"/>
        <v>0</v>
      </c>
      <c r="BB16" s="17">
        <f t="shared" si="12"/>
        <v>0</v>
      </c>
      <c r="BC16" s="17">
        <f t="shared" si="13"/>
        <v>-2082</v>
      </c>
      <c r="BD16" s="17">
        <f t="shared" si="14"/>
        <v>100</v>
      </c>
      <c r="BE16" s="17">
        <f t="shared" si="15"/>
        <v>100</v>
      </c>
      <c r="BF16" s="17">
        <f t="shared" si="16"/>
        <v>0</v>
      </c>
      <c r="BG16" s="17">
        <f t="shared" si="17"/>
        <v>100</v>
      </c>
      <c r="BH16" s="17">
        <f t="shared" si="18"/>
        <v>0</v>
      </c>
      <c r="BI16" s="17">
        <f t="shared" si="19"/>
        <v>100</v>
      </c>
      <c r="BJ16" s="17">
        <f t="shared" si="20"/>
        <v>6.020662629141432</v>
      </c>
      <c r="BK16" s="17">
        <f t="shared" si="21"/>
        <v>-0.37085856786604915</v>
      </c>
      <c r="BL16" s="17">
        <f t="shared" si="22"/>
        <v>8.6651270207852189</v>
      </c>
      <c r="BM16" s="17">
        <f t="shared" si="23"/>
        <v>12.965357967667437</v>
      </c>
      <c r="BN16" s="17">
        <f t="shared" si="24"/>
        <v>0.78060046189376442</v>
      </c>
      <c r="BO16" s="17">
        <f t="shared" si="25"/>
        <v>144.33333333333334</v>
      </c>
      <c r="BP16" s="17" t="e">
        <f t="shared" si="26"/>
        <v>#DIV/0!</v>
      </c>
      <c r="BQ16" s="18">
        <f t="shared" si="27"/>
        <v>11.653579676674365</v>
      </c>
      <c r="BR16" s="19">
        <f t="shared" si="28"/>
        <v>3.0835796766743648</v>
      </c>
      <c r="BS16" s="20">
        <f t="shared" si="29"/>
        <v>0</v>
      </c>
      <c r="BT16" s="20">
        <f t="shared" si="30"/>
        <v>0</v>
      </c>
      <c r="BU16" s="21"/>
      <c r="BV16" s="21">
        <f>[7]sheet1!$AV$43</f>
        <v>100</v>
      </c>
      <c r="BW16" s="22">
        <f t="shared" si="31"/>
        <v>2182</v>
      </c>
      <c r="BX16" s="21"/>
      <c r="BY16" s="63">
        <f t="shared" si="36"/>
        <v>0</v>
      </c>
      <c r="BZ16" s="21"/>
      <c r="CA16" s="21"/>
      <c r="CB16" s="21"/>
      <c r="CC16" s="21"/>
    </row>
    <row r="17" spans="1:81" s="23" customFormat="1" x14ac:dyDescent="0.25">
      <c r="A17"/>
      <c r="B17" s="8" t="s">
        <v>84</v>
      </c>
      <c r="C17" s="9" t="s">
        <v>85</v>
      </c>
      <c r="D17" s="32">
        <v>3</v>
      </c>
      <c r="E17" s="26">
        <v>3</v>
      </c>
      <c r="F17" s="26">
        <v>3</v>
      </c>
      <c r="G17" s="26">
        <v>9</v>
      </c>
      <c r="H17" s="26">
        <v>3</v>
      </c>
      <c r="I17" s="26"/>
      <c r="J17" s="26"/>
      <c r="K17" s="26"/>
      <c r="L17" s="26">
        <v>8736</v>
      </c>
      <c r="M17" s="26"/>
      <c r="N17" s="11">
        <v>521</v>
      </c>
      <c r="O17" s="11"/>
      <c r="P17" s="11"/>
      <c r="Q17" s="12">
        <v>-2082</v>
      </c>
      <c r="R17" s="12">
        <v>0</v>
      </c>
      <c r="S17" s="12">
        <v>0</v>
      </c>
      <c r="T17" s="12">
        <v>0</v>
      </c>
      <c r="U17" s="13">
        <v>1294</v>
      </c>
      <c r="V17" s="13"/>
      <c r="W17" s="13">
        <v>4536</v>
      </c>
      <c r="X17" s="86">
        <f t="shared" si="32"/>
        <v>5830</v>
      </c>
      <c r="Y17" s="14">
        <v>276</v>
      </c>
      <c r="Z17" s="29">
        <f t="shared" si="0"/>
        <v>5830</v>
      </c>
      <c r="AA17" s="33"/>
      <c r="AB17" s="33">
        <v>408</v>
      </c>
      <c r="AC17" s="34">
        <f t="shared" si="1"/>
        <v>276</v>
      </c>
      <c r="AD17" s="33"/>
      <c r="AE17" s="33">
        <f t="shared" si="34"/>
        <v>5830</v>
      </c>
      <c r="AF17" s="13">
        <f t="shared" si="33"/>
        <v>0</v>
      </c>
      <c r="AG17" s="33"/>
      <c r="AH17" s="33"/>
      <c r="AI17" s="33">
        <f t="shared" si="2"/>
        <v>408</v>
      </c>
      <c r="AJ17" s="68"/>
      <c r="AK17" s="35">
        <f t="shared" si="35"/>
        <v>276</v>
      </c>
      <c r="AL17" s="17">
        <f t="shared" si="3"/>
        <v>521</v>
      </c>
      <c r="AM17" s="17">
        <f t="shared" si="4"/>
        <v>-2082</v>
      </c>
      <c r="AN17" s="17">
        <f t="shared" si="5"/>
        <v>6514</v>
      </c>
      <c r="AO17" s="17">
        <f t="shared" si="6"/>
        <v>5830</v>
      </c>
      <c r="AP17" s="17">
        <f t="shared" si="7"/>
        <v>0</v>
      </c>
      <c r="AQ17" s="17">
        <f t="shared" si="8"/>
        <v>408</v>
      </c>
      <c r="AR17" s="17">
        <f t="shared" si="9"/>
        <v>276</v>
      </c>
      <c r="AS17" s="17">
        <f t="shared" si="10"/>
        <v>6514</v>
      </c>
      <c r="AT17" s="17">
        <f>Q17+Z17</f>
        <v>3748</v>
      </c>
      <c r="AU17" s="17">
        <f>R17+AA17</f>
        <v>0</v>
      </c>
      <c r="AV17" s="17">
        <f>S17+AB17</f>
        <v>408</v>
      </c>
      <c r="AW17" s="17">
        <f>T17+AC17</f>
        <v>276</v>
      </c>
      <c r="AX17" s="17">
        <f t="shared" si="11"/>
        <v>4432</v>
      </c>
      <c r="AY17" s="17">
        <f t="shared" si="12"/>
        <v>-2082</v>
      </c>
      <c r="AZ17" s="17">
        <f t="shared" si="12"/>
        <v>0</v>
      </c>
      <c r="BA17" s="17">
        <f t="shared" si="12"/>
        <v>0</v>
      </c>
      <c r="BB17" s="17">
        <f t="shared" si="12"/>
        <v>0</v>
      </c>
      <c r="BC17" s="17">
        <f t="shared" si="13"/>
        <v>-2082</v>
      </c>
      <c r="BD17" s="17">
        <f t="shared" si="14"/>
        <v>100</v>
      </c>
      <c r="BE17" s="17">
        <f t="shared" si="15"/>
        <v>100</v>
      </c>
      <c r="BF17" s="17">
        <f t="shared" si="16"/>
        <v>0</v>
      </c>
      <c r="BG17" s="17">
        <f t="shared" si="17"/>
        <v>100</v>
      </c>
      <c r="BH17" s="17">
        <f t="shared" si="18"/>
        <v>0</v>
      </c>
      <c r="BI17" s="17">
        <f t="shared" si="19"/>
        <v>100</v>
      </c>
      <c r="BJ17" s="17">
        <f t="shared" si="20"/>
        <v>6.263432606693276</v>
      </c>
      <c r="BK17" s="17">
        <f t="shared" si="21"/>
        <v>-0.3196192815474363</v>
      </c>
      <c r="BL17" s="17">
        <f t="shared" si="22"/>
        <v>8.7063339731285989</v>
      </c>
      <c r="BM17" s="17">
        <f t="shared" si="23"/>
        <v>12.502879078694818</v>
      </c>
      <c r="BN17" s="17">
        <f t="shared" si="24"/>
        <v>0.78310940499040305</v>
      </c>
      <c r="BO17" s="17">
        <f t="shared" si="25"/>
        <v>173.66666666666666</v>
      </c>
      <c r="BP17" s="17" t="e">
        <f t="shared" si="26"/>
        <v>#DIV/0!</v>
      </c>
      <c r="BQ17" s="18">
        <f t="shared" si="27"/>
        <v>11.190019193857966</v>
      </c>
      <c r="BR17" s="19">
        <f>BQ17-9.28</f>
        <v>1.9100191938579663</v>
      </c>
      <c r="BS17" s="20">
        <f t="shared" si="29"/>
        <v>0</v>
      </c>
      <c r="BT17" s="20">
        <f t="shared" si="30"/>
        <v>0</v>
      </c>
      <c r="BU17" s="21"/>
      <c r="BV17" s="21">
        <f>[8]sheet1!$AV$41</f>
        <v>-2081.87</v>
      </c>
      <c r="BW17" s="22">
        <f t="shared" si="31"/>
        <v>0.13000000000010914</v>
      </c>
      <c r="BX17" s="21"/>
      <c r="BY17" s="63">
        <f t="shared" si="36"/>
        <v>0</v>
      </c>
      <c r="BZ17" s="21"/>
      <c r="CA17" s="21"/>
      <c r="CB17" s="21"/>
      <c r="CC17" s="21"/>
    </row>
    <row r="18" spans="1:81" s="23" customFormat="1" x14ac:dyDescent="0.25">
      <c r="A18"/>
      <c r="B18" s="8" t="s">
        <v>84</v>
      </c>
      <c r="C18" s="9" t="s">
        <v>85</v>
      </c>
      <c r="D18" s="32">
        <v>3</v>
      </c>
      <c r="E18" s="26">
        <v>3</v>
      </c>
      <c r="F18" s="26">
        <v>3</v>
      </c>
      <c r="G18" s="26">
        <v>9</v>
      </c>
      <c r="H18" s="26">
        <v>3</v>
      </c>
      <c r="I18" s="26"/>
      <c r="J18" s="26"/>
      <c r="K18" s="26"/>
      <c r="L18" s="26">
        <v>8736</v>
      </c>
      <c r="M18" s="26"/>
      <c r="N18" s="25">
        <v>490</v>
      </c>
      <c r="O18" s="25"/>
      <c r="P18" s="25"/>
      <c r="Q18" s="28">
        <v>-2082</v>
      </c>
      <c r="R18" s="28">
        <v>0</v>
      </c>
      <c r="S18" s="28">
        <v>0</v>
      </c>
      <c r="T18" s="28">
        <v>0</v>
      </c>
      <c r="U18" s="14">
        <v>1406</v>
      </c>
      <c r="V18" s="22"/>
      <c r="W18" s="14">
        <v>4506</v>
      </c>
      <c r="X18" s="86">
        <f t="shared" si="32"/>
        <v>5912</v>
      </c>
      <c r="Y18" s="14">
        <v>260</v>
      </c>
      <c r="Z18" s="29">
        <f t="shared" si="0"/>
        <v>5912</v>
      </c>
      <c r="AA18" s="33"/>
      <c r="AB18" s="33">
        <v>406</v>
      </c>
      <c r="AC18" s="34">
        <f t="shared" si="1"/>
        <v>260</v>
      </c>
      <c r="AD18" s="33"/>
      <c r="AE18" s="33">
        <f t="shared" si="34"/>
        <v>5912</v>
      </c>
      <c r="AF18" s="13">
        <f t="shared" si="33"/>
        <v>0</v>
      </c>
      <c r="AG18" s="33"/>
      <c r="AH18" s="33"/>
      <c r="AI18" s="33">
        <f t="shared" si="2"/>
        <v>406</v>
      </c>
      <c r="AJ18" s="68"/>
      <c r="AK18" s="35">
        <f t="shared" si="35"/>
        <v>260</v>
      </c>
      <c r="AL18" s="17">
        <f t="shared" si="3"/>
        <v>490</v>
      </c>
      <c r="AM18" s="17">
        <f t="shared" si="4"/>
        <v>-2082</v>
      </c>
      <c r="AN18" s="17">
        <f t="shared" si="5"/>
        <v>6578</v>
      </c>
      <c r="AO18" s="17">
        <f t="shared" si="6"/>
        <v>5912</v>
      </c>
      <c r="AP18" s="17">
        <f t="shared" si="7"/>
        <v>0</v>
      </c>
      <c r="AQ18" s="17">
        <f t="shared" si="8"/>
        <v>406</v>
      </c>
      <c r="AR18" s="17">
        <f t="shared" si="9"/>
        <v>260</v>
      </c>
      <c r="AS18" s="17">
        <f t="shared" si="10"/>
        <v>6578</v>
      </c>
      <c r="AT18" s="17">
        <f>Q18+Z18</f>
        <v>3830</v>
      </c>
      <c r="AU18" s="17">
        <f>R18+AA18</f>
        <v>0</v>
      </c>
      <c r="AV18" s="17">
        <f>S18+AB18</f>
        <v>406</v>
      </c>
      <c r="AW18" s="17">
        <f>T18+AC18</f>
        <v>260</v>
      </c>
      <c r="AX18" s="17">
        <f t="shared" si="11"/>
        <v>4496</v>
      </c>
      <c r="AY18" s="17">
        <f t="shared" si="12"/>
        <v>-2082</v>
      </c>
      <c r="AZ18" s="17">
        <f t="shared" si="12"/>
        <v>0</v>
      </c>
      <c r="BA18" s="17">
        <f t="shared" si="12"/>
        <v>0</v>
      </c>
      <c r="BB18" s="17">
        <f t="shared" si="12"/>
        <v>0</v>
      </c>
      <c r="BC18" s="17">
        <f t="shared" si="13"/>
        <v>-2082</v>
      </c>
      <c r="BD18" s="17">
        <f t="shared" si="14"/>
        <v>100</v>
      </c>
      <c r="BE18" s="17">
        <f t="shared" si="15"/>
        <v>100</v>
      </c>
      <c r="BF18" s="17">
        <f t="shared" si="16"/>
        <v>0</v>
      </c>
      <c r="BG18" s="17">
        <f t="shared" si="17"/>
        <v>100</v>
      </c>
      <c r="BH18" s="17">
        <f t="shared" si="18"/>
        <v>0</v>
      </c>
      <c r="BI18" s="17">
        <f t="shared" si="19"/>
        <v>100</v>
      </c>
      <c r="BJ18" s="17">
        <f t="shared" si="20"/>
        <v>6.1720887807844331</v>
      </c>
      <c r="BK18" s="17">
        <f t="shared" si="21"/>
        <v>-0.31650957737914259</v>
      </c>
      <c r="BL18" s="17">
        <f t="shared" si="22"/>
        <v>9.1959183673469393</v>
      </c>
      <c r="BM18" s="17">
        <f t="shared" si="23"/>
        <v>13.424489795918367</v>
      </c>
      <c r="BN18" s="17">
        <f t="shared" si="24"/>
        <v>0.82857142857142863</v>
      </c>
      <c r="BO18" s="17">
        <f t="shared" si="25"/>
        <v>163.33333333333334</v>
      </c>
      <c r="BP18" s="17" t="e">
        <f t="shared" si="26"/>
        <v>#DIV/0!</v>
      </c>
      <c r="BQ18" s="18">
        <f t="shared" si="27"/>
        <v>12.06530612244898</v>
      </c>
      <c r="BR18" s="19">
        <f>BQ18-9.28</f>
        <v>2.785306122448981</v>
      </c>
      <c r="BS18" s="20">
        <f t="shared" si="29"/>
        <v>0</v>
      </c>
      <c r="BT18" s="20">
        <f t="shared" si="30"/>
        <v>0</v>
      </c>
      <c r="BU18" s="21"/>
      <c r="BV18" s="21">
        <f>[9]sheet1!$AV$41</f>
        <v>-2081.87</v>
      </c>
      <c r="BW18" s="22">
        <f t="shared" si="31"/>
        <v>0.13000000000010914</v>
      </c>
      <c r="BX18" s="21"/>
      <c r="BY18" s="63">
        <f t="shared" si="36"/>
        <v>0</v>
      </c>
      <c r="BZ18" s="21"/>
      <c r="CA18" s="21"/>
      <c r="CB18" s="21"/>
      <c r="CC18" s="21"/>
    </row>
    <row r="19" spans="1:81" x14ac:dyDescent="0.25">
      <c r="N19" s="85">
        <f>SUM(N5:N18)</f>
        <v>7074</v>
      </c>
      <c r="O19" s="85">
        <f t="shared" ref="O19:AK19" si="37">SUM(O5:O18)</f>
        <v>0</v>
      </c>
      <c r="P19" s="85">
        <f t="shared" si="37"/>
        <v>0</v>
      </c>
      <c r="Q19" s="85">
        <f t="shared" si="37"/>
        <v>-27804.83</v>
      </c>
      <c r="R19" s="85">
        <f t="shared" si="37"/>
        <v>0</v>
      </c>
      <c r="S19" s="85">
        <f t="shared" si="37"/>
        <v>0</v>
      </c>
      <c r="T19" s="85">
        <f t="shared" si="37"/>
        <v>0</v>
      </c>
      <c r="U19" s="85">
        <f t="shared" si="37"/>
        <v>18001</v>
      </c>
      <c r="V19" s="85">
        <f t="shared" si="37"/>
        <v>0</v>
      </c>
      <c r="W19" s="85">
        <f t="shared" si="37"/>
        <v>61646</v>
      </c>
      <c r="X19" s="86">
        <f t="shared" si="32"/>
        <v>79647</v>
      </c>
      <c r="Y19" s="85">
        <f t="shared" si="37"/>
        <v>2348.7399999999998</v>
      </c>
      <c r="Z19" s="85">
        <f t="shared" si="37"/>
        <v>79647</v>
      </c>
      <c r="AA19" s="85">
        <f t="shared" si="37"/>
        <v>0</v>
      </c>
      <c r="AB19" s="85">
        <f t="shared" si="37"/>
        <v>5547.87</v>
      </c>
      <c r="AC19" s="85">
        <f t="shared" si="37"/>
        <v>2348.7399999999998</v>
      </c>
      <c r="AD19" s="85">
        <f t="shared" si="37"/>
        <v>0</v>
      </c>
      <c r="AE19" s="85">
        <f t="shared" si="37"/>
        <v>80018</v>
      </c>
      <c r="AF19" s="85">
        <f t="shared" si="37"/>
        <v>371</v>
      </c>
      <c r="AG19" s="85">
        <f t="shared" si="37"/>
        <v>0</v>
      </c>
      <c r="AH19" s="85">
        <f t="shared" si="37"/>
        <v>0</v>
      </c>
      <c r="AI19" s="85">
        <f t="shared" si="37"/>
        <v>5547.87</v>
      </c>
      <c r="AJ19" s="85">
        <f t="shared" si="37"/>
        <v>0</v>
      </c>
      <c r="AK19" s="85">
        <f t="shared" si="37"/>
        <v>2348.7399999999998</v>
      </c>
    </row>
    <row r="20" spans="1:81" x14ac:dyDescent="0.25">
      <c r="U20">
        <f>U19+W19</f>
        <v>79647</v>
      </c>
      <c r="X20" s="86">
        <f t="shared" si="32"/>
        <v>79647</v>
      </c>
    </row>
  </sheetData>
  <mergeCells count="76">
    <mergeCell ref="F1:F3"/>
    <mergeCell ref="A1:A3"/>
    <mergeCell ref="B1:B3"/>
    <mergeCell ref="C1:C3"/>
    <mergeCell ref="D1:D3"/>
    <mergeCell ref="E1:E3"/>
    <mergeCell ref="N1:P1"/>
    <mergeCell ref="G2:G3"/>
    <mergeCell ref="H2:H3"/>
    <mergeCell ref="I2:I3"/>
    <mergeCell ref="N2:N3"/>
    <mergeCell ref="G1:I1"/>
    <mergeCell ref="J1:J3"/>
    <mergeCell ref="K1:K3"/>
    <mergeCell ref="L1:L3"/>
    <mergeCell ref="M1:M3"/>
    <mergeCell ref="Z1:AC1"/>
    <mergeCell ref="Z2:Z3"/>
    <mergeCell ref="AA2:AA3"/>
    <mergeCell ref="AB2:AB3"/>
    <mergeCell ref="AC2:AC3"/>
    <mergeCell ref="Q1:T1"/>
    <mergeCell ref="U1:U3"/>
    <mergeCell ref="V1:V3"/>
    <mergeCell ref="W1:W3"/>
    <mergeCell ref="Y1:Y3"/>
    <mergeCell ref="BH1:BH3"/>
    <mergeCell ref="BA2:BA3"/>
    <mergeCell ref="BB2:BB3"/>
    <mergeCell ref="BC2:BC3"/>
    <mergeCell ref="AD1:AK1"/>
    <mergeCell ref="AL1:AL3"/>
    <mergeCell ref="AM1:AM3"/>
    <mergeCell ref="AN1:AN3"/>
    <mergeCell ref="AO1:AS1"/>
    <mergeCell ref="AT1:AX1"/>
    <mergeCell ref="AD2:AE2"/>
    <mergeCell ref="AF2:AG2"/>
    <mergeCell ref="AH2:AI2"/>
    <mergeCell ref="AJ2:AK2"/>
    <mergeCell ref="AY1:BC1"/>
    <mergeCell ref="BD1:BD3"/>
    <mergeCell ref="BE1:BE3"/>
    <mergeCell ref="BF1:BF3"/>
    <mergeCell ref="BG1:BG3"/>
    <mergeCell ref="BT1:BT4"/>
    <mergeCell ref="BI1:BI3"/>
    <mergeCell ref="BJ1:BJ3"/>
    <mergeCell ref="BK1:BK3"/>
    <mergeCell ref="BL1:BL3"/>
    <mergeCell ref="BM1:BM3"/>
    <mergeCell ref="BN1:BN3"/>
    <mergeCell ref="BO1:BO3"/>
    <mergeCell ref="BP1:BP3"/>
    <mergeCell ref="BQ1:BQ3"/>
    <mergeCell ref="BR1:BR3"/>
    <mergeCell ref="BS1:BS4"/>
    <mergeCell ref="AY2:AY3"/>
    <mergeCell ref="AZ2:AZ3"/>
    <mergeCell ref="AO2:AO3"/>
    <mergeCell ref="AP2:AP3"/>
    <mergeCell ref="AQ2:AQ3"/>
    <mergeCell ref="AR2:AR3"/>
    <mergeCell ref="AS2:AS3"/>
    <mergeCell ref="AT2:AT3"/>
    <mergeCell ref="J4:K4"/>
    <mergeCell ref="AU2:AU3"/>
    <mergeCell ref="AV2:AV3"/>
    <mergeCell ref="AW2:AW3"/>
    <mergeCell ref="AX2:AX3"/>
    <mergeCell ref="O2:O3"/>
    <mergeCell ref="P2:P3"/>
    <mergeCell ref="Q2:Q3"/>
    <mergeCell ref="R2:R3"/>
    <mergeCell ref="S2:S3"/>
    <mergeCell ref="T2:T3"/>
  </mergeCells>
  <conditionalFormatting sqref="BS5:BT5">
    <cfRule type="cellIs" dxfId="27" priority="14" stopIfTrue="1" operator="lessThan">
      <formula>0</formula>
    </cfRule>
  </conditionalFormatting>
  <conditionalFormatting sqref="BS6:BT6">
    <cfRule type="cellIs" dxfId="26" priority="13" stopIfTrue="1" operator="lessThan">
      <formula>0</formula>
    </cfRule>
  </conditionalFormatting>
  <conditionalFormatting sqref="BS7:BT7">
    <cfRule type="cellIs" dxfId="25" priority="12" stopIfTrue="1" operator="lessThan">
      <formula>0</formula>
    </cfRule>
  </conditionalFormatting>
  <conditionalFormatting sqref="BS8:BT8">
    <cfRule type="cellIs" dxfId="24" priority="11" stopIfTrue="1" operator="lessThan">
      <formula>0</formula>
    </cfRule>
  </conditionalFormatting>
  <conditionalFormatting sqref="BS9:BT9">
    <cfRule type="cellIs" dxfId="23" priority="10" stopIfTrue="1" operator="lessThan">
      <formula>0</formula>
    </cfRule>
  </conditionalFormatting>
  <conditionalFormatting sqref="BS10:BT10">
    <cfRule type="cellIs" dxfId="22" priority="9" stopIfTrue="1" operator="lessThan">
      <formula>0</formula>
    </cfRule>
  </conditionalFormatting>
  <conditionalFormatting sqref="BS11:BT11">
    <cfRule type="cellIs" dxfId="21" priority="8" stopIfTrue="1" operator="lessThan">
      <formula>0</formula>
    </cfRule>
  </conditionalFormatting>
  <conditionalFormatting sqref="BS12:BT12">
    <cfRule type="cellIs" dxfId="20" priority="7" stopIfTrue="1" operator="lessThan">
      <formula>0</formula>
    </cfRule>
  </conditionalFormatting>
  <conditionalFormatting sqref="BS13:BT13">
    <cfRule type="cellIs" dxfId="19" priority="6" stopIfTrue="1" operator="lessThan">
      <formula>0</formula>
    </cfRule>
  </conditionalFormatting>
  <conditionalFormatting sqref="BS14:BT14">
    <cfRule type="cellIs" dxfId="18" priority="5" stopIfTrue="1" operator="lessThan">
      <formula>0</formula>
    </cfRule>
  </conditionalFormatting>
  <conditionalFormatting sqref="BS15:BT15">
    <cfRule type="cellIs" dxfId="17" priority="4" stopIfTrue="1" operator="lessThan">
      <formula>0</formula>
    </cfRule>
  </conditionalFormatting>
  <conditionalFormatting sqref="BS16:BT16">
    <cfRule type="cellIs" dxfId="16" priority="3" stopIfTrue="1" operator="lessThan">
      <formula>0</formula>
    </cfRule>
  </conditionalFormatting>
  <conditionalFormatting sqref="BS17:BT17">
    <cfRule type="cellIs" dxfId="15" priority="2" stopIfTrue="1" operator="lessThan">
      <formula>0</formula>
    </cfRule>
  </conditionalFormatting>
  <conditionalFormatting sqref="BS18:BT18">
    <cfRule type="cellIs" dxfId="14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58"/>
  <sheetViews>
    <sheetView topLeftCell="A223" workbookViewId="0">
      <selection activeCell="I247" sqref="I247"/>
    </sheetView>
  </sheetViews>
  <sheetFormatPr defaultRowHeight="15" x14ac:dyDescent="0.25"/>
  <sheetData>
    <row r="1" spans="1:80" s="3" customFormat="1" ht="15.6" customHeight="1" x14ac:dyDescent="0.25">
      <c r="A1" s="73" t="s">
        <v>0</v>
      </c>
      <c r="B1" s="73" t="s">
        <v>1</v>
      </c>
      <c r="C1" s="79" t="s">
        <v>2</v>
      </c>
      <c r="D1" s="73" t="s">
        <v>3</v>
      </c>
      <c r="E1" s="73" t="s">
        <v>4</v>
      </c>
      <c r="F1" s="73" t="s">
        <v>5</v>
      </c>
      <c r="G1" s="71" t="s">
        <v>6</v>
      </c>
      <c r="H1" s="78"/>
      <c r="I1" s="72"/>
      <c r="J1" s="73" t="s">
        <v>7</v>
      </c>
      <c r="K1" s="73" t="s">
        <v>8</v>
      </c>
      <c r="L1" s="73" t="s">
        <v>9</v>
      </c>
      <c r="M1" s="73" t="s">
        <v>10</v>
      </c>
      <c r="N1" s="71" t="s">
        <v>11</v>
      </c>
      <c r="O1" s="78"/>
      <c r="P1" s="72"/>
      <c r="Q1" s="71" t="s">
        <v>12</v>
      </c>
      <c r="R1" s="78"/>
      <c r="S1" s="78"/>
      <c r="T1" s="72"/>
      <c r="U1" s="73" t="s">
        <v>13</v>
      </c>
      <c r="V1" s="73" t="s">
        <v>14</v>
      </c>
      <c r="W1" s="73" t="s">
        <v>15</v>
      </c>
      <c r="X1" s="73" t="s">
        <v>16</v>
      </c>
      <c r="Y1" s="71" t="s">
        <v>17</v>
      </c>
      <c r="Z1" s="78"/>
      <c r="AA1" s="78"/>
      <c r="AB1" s="72"/>
      <c r="AC1" s="71" t="s">
        <v>18</v>
      </c>
      <c r="AD1" s="78"/>
      <c r="AE1" s="78"/>
      <c r="AF1" s="78"/>
      <c r="AG1" s="78"/>
      <c r="AH1" s="78"/>
      <c r="AI1" s="78"/>
      <c r="AJ1" s="72"/>
      <c r="AK1" s="73" t="s">
        <v>19</v>
      </c>
      <c r="AL1" s="73" t="s">
        <v>20</v>
      </c>
      <c r="AM1" s="73" t="s">
        <v>21</v>
      </c>
      <c r="AN1" s="71" t="s">
        <v>18</v>
      </c>
      <c r="AO1" s="78"/>
      <c r="AP1" s="78"/>
      <c r="AQ1" s="78"/>
      <c r="AR1" s="72"/>
      <c r="AS1" s="71" t="s">
        <v>22</v>
      </c>
      <c r="AT1" s="78"/>
      <c r="AU1" s="78"/>
      <c r="AV1" s="78"/>
      <c r="AW1" s="72"/>
      <c r="AX1" s="71" t="s">
        <v>23</v>
      </c>
      <c r="AY1" s="78"/>
      <c r="AZ1" s="78"/>
      <c r="BA1" s="78"/>
      <c r="BB1" s="72"/>
      <c r="BC1" s="73" t="s">
        <v>24</v>
      </c>
      <c r="BD1" s="73" t="s">
        <v>25</v>
      </c>
      <c r="BE1" s="73" t="s">
        <v>26</v>
      </c>
      <c r="BF1" s="73" t="s">
        <v>27</v>
      </c>
      <c r="BG1" s="73" t="s">
        <v>28</v>
      </c>
      <c r="BH1" s="73" t="s">
        <v>29</v>
      </c>
      <c r="BI1" s="73" t="s">
        <v>30</v>
      </c>
      <c r="BJ1" s="73" t="s">
        <v>31</v>
      </c>
      <c r="BK1" s="73" t="s">
        <v>32</v>
      </c>
      <c r="BL1" s="73" t="s">
        <v>33</v>
      </c>
      <c r="BM1" s="73" t="s">
        <v>34</v>
      </c>
      <c r="BN1" s="73" t="s">
        <v>35</v>
      </c>
      <c r="BO1" s="73" t="s">
        <v>36</v>
      </c>
      <c r="BP1" s="73" t="s">
        <v>37</v>
      </c>
      <c r="BQ1" s="73" t="s">
        <v>38</v>
      </c>
      <c r="BR1" s="76" t="s">
        <v>39</v>
      </c>
      <c r="BS1" s="77" t="s">
        <v>40</v>
      </c>
      <c r="BT1" s="2"/>
      <c r="BU1" s="2"/>
      <c r="BV1" s="2"/>
      <c r="BW1" s="2"/>
      <c r="BX1" s="2"/>
      <c r="BY1" s="2"/>
      <c r="BZ1" s="2"/>
      <c r="CA1" s="2"/>
      <c r="CB1" s="2"/>
    </row>
    <row r="2" spans="1:80" s="3" customFormat="1" ht="39.6" customHeight="1" x14ac:dyDescent="0.25">
      <c r="A2" s="75"/>
      <c r="B2" s="75"/>
      <c r="C2" s="80"/>
      <c r="D2" s="75"/>
      <c r="E2" s="75"/>
      <c r="F2" s="75"/>
      <c r="G2" s="73" t="s">
        <v>41</v>
      </c>
      <c r="H2" s="73" t="s">
        <v>42</v>
      </c>
      <c r="I2" s="73" t="s">
        <v>43</v>
      </c>
      <c r="J2" s="75"/>
      <c r="K2" s="75"/>
      <c r="L2" s="75"/>
      <c r="M2" s="75"/>
      <c r="N2" s="73" t="s">
        <v>44</v>
      </c>
      <c r="O2" s="73" t="s">
        <v>45</v>
      </c>
      <c r="P2" s="73" t="s">
        <v>46</v>
      </c>
      <c r="Q2" s="73" t="s">
        <v>47</v>
      </c>
      <c r="R2" s="73" t="s">
        <v>48</v>
      </c>
      <c r="S2" s="73" t="s">
        <v>49</v>
      </c>
      <c r="T2" s="73" t="s">
        <v>16</v>
      </c>
      <c r="U2" s="75"/>
      <c r="V2" s="75"/>
      <c r="W2" s="75"/>
      <c r="X2" s="75"/>
      <c r="Y2" s="73" t="s">
        <v>50</v>
      </c>
      <c r="Z2" s="73" t="s">
        <v>48</v>
      </c>
      <c r="AA2" s="73" t="s">
        <v>49</v>
      </c>
      <c r="AB2" s="73" t="s">
        <v>16</v>
      </c>
      <c r="AC2" s="71" t="s">
        <v>47</v>
      </c>
      <c r="AD2" s="72"/>
      <c r="AE2" s="71" t="s">
        <v>48</v>
      </c>
      <c r="AF2" s="72"/>
      <c r="AG2" s="71" t="s">
        <v>49</v>
      </c>
      <c r="AH2" s="72"/>
      <c r="AI2" s="71" t="s">
        <v>16</v>
      </c>
      <c r="AJ2" s="72"/>
      <c r="AK2" s="75"/>
      <c r="AL2" s="75"/>
      <c r="AM2" s="75"/>
      <c r="AN2" s="73" t="s">
        <v>51</v>
      </c>
      <c r="AO2" s="73" t="s">
        <v>52</v>
      </c>
      <c r="AP2" s="73" t="s">
        <v>53</v>
      </c>
      <c r="AQ2" s="73" t="s">
        <v>54</v>
      </c>
      <c r="AR2" s="73" t="s">
        <v>55</v>
      </c>
      <c r="AS2" s="73" t="s">
        <v>56</v>
      </c>
      <c r="AT2" s="73" t="s">
        <v>57</v>
      </c>
      <c r="AU2" s="73" t="s">
        <v>58</v>
      </c>
      <c r="AV2" s="73" t="s">
        <v>59</v>
      </c>
      <c r="AW2" s="73" t="s">
        <v>60</v>
      </c>
      <c r="AX2" s="73" t="s">
        <v>61</v>
      </c>
      <c r="AY2" s="73" t="s">
        <v>62</v>
      </c>
      <c r="AZ2" s="73" t="s">
        <v>63</v>
      </c>
      <c r="BA2" s="73" t="s">
        <v>64</v>
      </c>
      <c r="BB2" s="73" t="s">
        <v>65</v>
      </c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6"/>
      <c r="BS2" s="77"/>
      <c r="BT2" s="2"/>
      <c r="BU2" s="2"/>
      <c r="BV2" s="2"/>
      <c r="BW2" s="2"/>
      <c r="BX2" s="2"/>
      <c r="BY2" s="2"/>
      <c r="BZ2" s="2"/>
      <c r="CA2" s="2"/>
      <c r="CB2" s="2"/>
    </row>
    <row r="3" spans="1:80" s="3" customFormat="1" ht="16.899999999999999" customHeight="1" x14ac:dyDescent="0.25">
      <c r="A3" s="74"/>
      <c r="B3" s="74"/>
      <c r="C3" s="81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6" t="s">
        <v>66</v>
      </c>
      <c r="AD3" s="6" t="s">
        <v>67</v>
      </c>
      <c r="AE3" s="6" t="s">
        <v>66</v>
      </c>
      <c r="AF3" s="6" t="s">
        <v>67</v>
      </c>
      <c r="AG3" s="6" t="s">
        <v>66</v>
      </c>
      <c r="AH3" s="6" t="s">
        <v>67</v>
      </c>
      <c r="AI3" s="6" t="s">
        <v>66</v>
      </c>
      <c r="AJ3" s="6" t="s">
        <v>67</v>
      </c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6"/>
      <c r="BS3" s="77"/>
      <c r="BT3" s="2"/>
      <c r="BU3" s="2"/>
      <c r="BV3" s="2"/>
      <c r="BW3" s="2"/>
      <c r="BX3" s="2"/>
      <c r="BY3" s="2"/>
      <c r="BZ3" s="2"/>
      <c r="CA3" s="2"/>
      <c r="CB3" s="2"/>
    </row>
    <row r="4" spans="1:80" s="3" customFormat="1" x14ac:dyDescent="0.25">
      <c r="A4" s="6">
        <v>1</v>
      </c>
      <c r="B4" s="6">
        <v>2</v>
      </c>
      <c r="C4" s="7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71">
        <v>10</v>
      </c>
      <c r="K4" s="72"/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6">
        <v>28</v>
      </c>
      <c r="AD4" s="6">
        <v>29</v>
      </c>
      <c r="AE4" s="6">
        <v>30</v>
      </c>
      <c r="AF4" s="6">
        <v>31</v>
      </c>
      <c r="AG4" s="6">
        <v>32</v>
      </c>
      <c r="AH4" s="6">
        <v>33</v>
      </c>
      <c r="AI4" s="6">
        <v>34</v>
      </c>
      <c r="AJ4" s="6">
        <v>35</v>
      </c>
      <c r="AK4" s="6">
        <v>35</v>
      </c>
      <c r="AL4" s="6">
        <v>36</v>
      </c>
      <c r="AM4" s="6">
        <v>37</v>
      </c>
      <c r="AN4" s="6">
        <v>38</v>
      </c>
      <c r="AO4" s="6">
        <v>39</v>
      </c>
      <c r="AP4" s="6">
        <v>40</v>
      </c>
      <c r="AQ4" s="6">
        <v>41</v>
      </c>
      <c r="AR4" s="6">
        <v>42</v>
      </c>
      <c r="AS4" s="6">
        <v>43</v>
      </c>
      <c r="AT4" s="6">
        <v>44</v>
      </c>
      <c r="AU4" s="6">
        <v>45</v>
      </c>
      <c r="AV4" s="6">
        <v>46</v>
      </c>
      <c r="AW4" s="6">
        <v>47</v>
      </c>
      <c r="AX4" s="6">
        <v>48</v>
      </c>
      <c r="AY4" s="6">
        <v>49</v>
      </c>
      <c r="AZ4" s="6">
        <v>49</v>
      </c>
      <c r="BA4" s="6">
        <v>50</v>
      </c>
      <c r="BB4" s="6">
        <v>51</v>
      </c>
      <c r="BC4" s="6">
        <v>52</v>
      </c>
      <c r="BD4" s="6">
        <v>53</v>
      </c>
      <c r="BE4" s="6">
        <v>54</v>
      </c>
      <c r="BF4" s="6">
        <v>55</v>
      </c>
      <c r="BG4" s="6">
        <v>56</v>
      </c>
      <c r="BH4" s="6">
        <v>57</v>
      </c>
      <c r="BI4" s="6">
        <v>58</v>
      </c>
      <c r="BJ4" s="6">
        <v>59</v>
      </c>
      <c r="BK4" s="6">
        <v>60</v>
      </c>
      <c r="BL4" s="6">
        <v>61</v>
      </c>
      <c r="BM4" s="6">
        <v>62</v>
      </c>
      <c r="BN4" s="6">
        <v>63</v>
      </c>
      <c r="BO4" s="6">
        <v>64</v>
      </c>
      <c r="BP4" s="6">
        <v>65</v>
      </c>
      <c r="BQ4" s="6">
        <v>66</v>
      </c>
      <c r="BR4" s="76"/>
      <c r="BS4" s="77"/>
      <c r="BT4" s="2"/>
      <c r="BU4" s="2"/>
      <c r="BV4" s="2"/>
      <c r="BW4" s="2"/>
      <c r="BX4" s="2"/>
      <c r="BY4" s="2"/>
      <c r="BZ4" s="2"/>
      <c r="CA4" s="2"/>
      <c r="CB4" s="2"/>
    </row>
    <row r="5" spans="1:80" s="23" customFormat="1" x14ac:dyDescent="0.25">
      <c r="A5" s="83">
        <v>16</v>
      </c>
      <c r="B5" s="84" t="s">
        <v>70</v>
      </c>
      <c r="C5" s="9" t="s">
        <v>71</v>
      </c>
      <c r="D5" s="24">
        <v>32</v>
      </c>
      <c r="E5" s="25">
        <v>32</v>
      </c>
      <c r="F5" s="25">
        <v>32</v>
      </c>
      <c r="G5" s="25">
        <v>0</v>
      </c>
      <c r="H5" s="25">
        <v>0</v>
      </c>
      <c r="I5" s="26">
        <f>20023-6000</f>
        <v>14023</v>
      </c>
      <c r="J5" s="25"/>
      <c r="K5" s="25"/>
      <c r="L5" s="27">
        <f>68848303-25325008</f>
        <v>43523295</v>
      </c>
      <c r="M5" s="25"/>
      <c r="N5" s="25">
        <v>1464537</v>
      </c>
      <c r="O5" s="25"/>
      <c r="P5" s="25">
        <v>1245000</v>
      </c>
      <c r="Q5" s="28">
        <v>-2550756.34</v>
      </c>
      <c r="R5" s="28">
        <v>0</v>
      </c>
      <c r="S5" s="28">
        <v>0</v>
      </c>
      <c r="T5" s="28">
        <v>0</v>
      </c>
      <c r="U5" s="13">
        <v>2840400</v>
      </c>
      <c r="V5" s="13"/>
      <c r="W5" s="13">
        <v>10749741</v>
      </c>
      <c r="X5" s="14"/>
      <c r="Y5" s="29">
        <f t="shared" ref="Y5:Y8" si="0">SUM(U5:W5)</f>
        <v>13590141</v>
      </c>
      <c r="Z5" s="14">
        <v>9538</v>
      </c>
      <c r="AA5" s="14">
        <v>1690274</v>
      </c>
      <c r="AB5" s="29">
        <f t="shared" ref="AB5:AB8" si="1">X5</f>
        <v>0</v>
      </c>
      <c r="AC5" s="30">
        <v>13550021.98</v>
      </c>
      <c r="AD5" s="31">
        <v>2900</v>
      </c>
      <c r="AE5" s="30">
        <v>109736</v>
      </c>
      <c r="AF5" s="31"/>
      <c r="AG5" s="30">
        <v>1432716</v>
      </c>
      <c r="AH5" s="31"/>
      <c r="AI5" s="30"/>
      <c r="AJ5" s="31"/>
      <c r="AK5" s="17">
        <f>N5+O5</f>
        <v>1464537</v>
      </c>
      <c r="AL5" s="17">
        <f>SUM(Q5:T5)</f>
        <v>-2550756.34</v>
      </c>
      <c r="AM5" s="17">
        <f>SUM(Y5:AB5)</f>
        <v>15289953</v>
      </c>
      <c r="AN5" s="17">
        <f>AC5+AD5</f>
        <v>13552921.98</v>
      </c>
      <c r="AO5" s="17">
        <f>AE5+AF5</f>
        <v>109736</v>
      </c>
      <c r="AP5" s="17">
        <f>AG5+AH5</f>
        <v>1432716</v>
      </c>
      <c r="AQ5" s="17">
        <f>AI5+AJ5</f>
        <v>0</v>
      </c>
      <c r="AR5" s="17">
        <f t="shared" ref="AR5:AR8" si="2">SUM(AN5:AQ5)</f>
        <v>15095373.98</v>
      </c>
      <c r="AS5" s="17">
        <f t="shared" ref="AS5:AV8" si="3">Q5+Y5</f>
        <v>11039384.66</v>
      </c>
      <c r="AT5" s="17">
        <f t="shared" si="3"/>
        <v>9538</v>
      </c>
      <c r="AU5" s="17">
        <f t="shared" si="3"/>
        <v>1690274</v>
      </c>
      <c r="AV5" s="17">
        <f t="shared" si="3"/>
        <v>0</v>
      </c>
      <c r="AW5" s="17">
        <f t="shared" ref="AW5:AW8" si="4">SUM(AS5:AV5)</f>
        <v>12739196.66</v>
      </c>
      <c r="AX5" s="17">
        <f t="shared" ref="AX5:BA8" si="5">AS5-AN5</f>
        <v>-2513537.3200000003</v>
      </c>
      <c r="AY5" s="17">
        <f t="shared" si="5"/>
        <v>-100198</v>
      </c>
      <c r="AZ5" s="17">
        <f t="shared" si="5"/>
        <v>257558</v>
      </c>
      <c r="BA5" s="17">
        <f t="shared" si="5"/>
        <v>0</v>
      </c>
      <c r="BB5" s="17">
        <f t="shared" ref="BB5:BB8" si="6">SUM(AX5:BA5)</f>
        <v>-2356177.3200000003</v>
      </c>
      <c r="BC5" s="17">
        <f>IF(ISERR(+E5*100/D5)=1,"",E5*100/D5)</f>
        <v>100</v>
      </c>
      <c r="BD5" s="17">
        <f>IF(ISERR(+F5*100/D5)=1,"",F5*100/D5)</f>
        <v>100</v>
      </c>
      <c r="BE5" s="17">
        <f>IF(ISERR(+J5*100/D5)=1,"",J5*100/D5)</f>
        <v>0</v>
      </c>
      <c r="BF5" s="17">
        <f>IF(ISERR(+N5*100/AK5)=1,"",N5*100/AK5)</f>
        <v>100</v>
      </c>
      <c r="BG5" s="17">
        <f>IF(ISERR(+O5*100/AK5)=1,"",O5*100/AK5)</f>
        <v>0</v>
      </c>
      <c r="BH5" s="17">
        <f>IF(ISERR(+AR5*100/AM5)=1,"",AR5*100/AM5)</f>
        <v>98.727406029305655</v>
      </c>
      <c r="BI5" s="17">
        <f>IF(ISERR((+AR5-AD5-AF5-AJ5)*100/AM5)=1,"",(AR5-AD5-AF5-AJ5)*100/AM5)</f>
        <v>98.708439326137892</v>
      </c>
      <c r="BJ5" s="17">
        <f>IF(ISERR(+BB5/AM5)=1,"",BB5/AM5)</f>
        <v>-0.15409970978982082</v>
      </c>
      <c r="BK5" s="17">
        <f>IF(ISERR(+W5/AK5)=1,"",W5/AK5)</f>
        <v>7.3400269163565</v>
      </c>
      <c r="BL5" s="17">
        <f>IF(ISERR(+AR5/AK5)=1,"",AR5/AK5)</f>
        <v>10.307267061194084</v>
      </c>
      <c r="BM5" s="17">
        <f>IF(ISERR((+AR5-AD5-AF5-AJ5)/AK5)=1,"",(AR5-AD5-AF5-AJ5)/AK5)</f>
        <v>10.30528691320192</v>
      </c>
      <c r="BN5" s="17">
        <f>IF(ISERR(+AK5/D5)=1,"",AK5/D5)</f>
        <v>45766.78125</v>
      </c>
      <c r="BO5" s="17" t="e">
        <f>IF(ISERR(+BK5*100/M5)=1,"",BK5*100/M5)</f>
        <v>#DIV/0!</v>
      </c>
      <c r="BP5" s="18">
        <f>IF(ISERR(+Y5/AK5)=1,"",Y5/AK5)</f>
        <v>9.2794794532333427</v>
      </c>
      <c r="BQ5" s="19">
        <f>BP5-7.64</f>
        <v>1.639479453233343</v>
      </c>
      <c r="BR5" s="20">
        <f t="shared" ref="BR5:BR21" si="7">E5-F5</f>
        <v>0</v>
      </c>
      <c r="BS5" s="20">
        <f t="shared" ref="BS5:BS6" si="8">D5-E5</f>
        <v>0</v>
      </c>
      <c r="BT5" s="21"/>
      <c r="BU5" s="21"/>
      <c r="BV5" s="22"/>
      <c r="BW5" s="21"/>
      <c r="BX5" s="21"/>
      <c r="BY5" s="21"/>
      <c r="BZ5" s="21"/>
      <c r="CA5" s="21"/>
      <c r="CB5" s="21"/>
    </row>
    <row r="6" spans="1:80" s="23" customFormat="1" x14ac:dyDescent="0.25">
      <c r="A6" s="83"/>
      <c r="B6" s="84" t="s">
        <v>70</v>
      </c>
      <c r="C6" s="9" t="s">
        <v>72</v>
      </c>
      <c r="D6" s="32"/>
      <c r="E6" s="26"/>
      <c r="F6" s="26"/>
      <c r="G6" s="26">
        <v>0</v>
      </c>
      <c r="H6" s="26">
        <v>0</v>
      </c>
      <c r="I6" s="26"/>
      <c r="J6" s="26"/>
      <c r="K6" s="26"/>
      <c r="L6" s="26">
        <v>0</v>
      </c>
      <c r="M6" s="26"/>
      <c r="N6" s="25"/>
      <c r="O6" s="25"/>
      <c r="P6" s="25"/>
      <c r="Q6" s="28">
        <v>0</v>
      </c>
      <c r="R6" s="28">
        <v>0</v>
      </c>
      <c r="S6" s="28">
        <v>0</v>
      </c>
      <c r="T6" s="28">
        <v>0</v>
      </c>
      <c r="U6" s="13"/>
      <c r="V6" s="13"/>
      <c r="W6" s="13"/>
      <c r="X6" s="14"/>
      <c r="Y6" s="29">
        <f t="shared" si="0"/>
        <v>0</v>
      </c>
      <c r="Z6" s="33"/>
      <c r="AA6" s="33"/>
      <c r="AB6" s="34">
        <f t="shared" si="1"/>
        <v>0</v>
      </c>
      <c r="AC6" s="33"/>
      <c r="AD6" s="33"/>
      <c r="AE6" s="33"/>
      <c r="AF6" s="33"/>
      <c r="AG6" s="33"/>
      <c r="AH6" s="33"/>
      <c r="AI6" s="33"/>
      <c r="AJ6" s="35"/>
      <c r="AK6" s="17">
        <f>N6+O6</f>
        <v>0</v>
      </c>
      <c r="AL6" s="17">
        <f>SUM(Q6:T6)</f>
        <v>0</v>
      </c>
      <c r="AM6" s="17">
        <f>SUM(Y6:AB6)</f>
        <v>0</v>
      </c>
      <c r="AN6" s="17">
        <f>AC6+AD6</f>
        <v>0</v>
      </c>
      <c r="AO6" s="17">
        <f>AE6+AF6</f>
        <v>0</v>
      </c>
      <c r="AP6" s="17">
        <f>AG6+AH6</f>
        <v>0</v>
      </c>
      <c r="AQ6" s="17">
        <f>AI6+AJ6</f>
        <v>0</v>
      </c>
      <c r="AR6" s="17">
        <f t="shared" si="2"/>
        <v>0</v>
      </c>
      <c r="AS6" s="17">
        <f t="shared" si="3"/>
        <v>0</v>
      </c>
      <c r="AT6" s="17">
        <f t="shared" si="3"/>
        <v>0</v>
      </c>
      <c r="AU6" s="17">
        <f t="shared" si="3"/>
        <v>0</v>
      </c>
      <c r="AV6" s="17">
        <f t="shared" si="3"/>
        <v>0</v>
      </c>
      <c r="AW6" s="17">
        <f t="shared" si="4"/>
        <v>0</v>
      </c>
      <c r="AX6" s="17">
        <f t="shared" si="5"/>
        <v>0</v>
      </c>
      <c r="AY6" s="17">
        <f t="shared" si="5"/>
        <v>0</v>
      </c>
      <c r="AZ6" s="17">
        <f t="shared" si="5"/>
        <v>0</v>
      </c>
      <c r="BA6" s="17">
        <f t="shared" si="5"/>
        <v>0</v>
      </c>
      <c r="BB6" s="17">
        <f t="shared" si="6"/>
        <v>0</v>
      </c>
      <c r="BC6" s="17" t="e">
        <f>IF(ISERR(+E6*100/D6)=1,"",E6*100/D6)</f>
        <v>#DIV/0!</v>
      </c>
      <c r="BD6" s="17" t="e">
        <f>IF(ISERR(+F6*100/D6)=1,"",F6*100/D6)</f>
        <v>#DIV/0!</v>
      </c>
      <c r="BE6" s="17" t="e">
        <f>IF(ISERR(+J6*100/D6)=1,"",J6*100/D6)</f>
        <v>#DIV/0!</v>
      </c>
      <c r="BF6" s="17" t="e">
        <f>IF(ISERR(+N6*100/AK6)=1,"",N6*100/AK6)</f>
        <v>#DIV/0!</v>
      </c>
      <c r="BG6" s="17" t="e">
        <f>IF(ISERR(+O6*100/AK6)=1,"",O6*100/AK6)</f>
        <v>#DIV/0!</v>
      </c>
      <c r="BH6" s="17" t="e">
        <f>IF(ISERR(+AR6*100/AM6)=1,"",AR6*100/AM6)</f>
        <v>#DIV/0!</v>
      </c>
      <c r="BI6" s="17" t="e">
        <f>IF(ISERR((+AR6-AD6-AF6-AJ6)*100/AM6)=1,"",(AR6-AD6-AF6-AJ6)*100/AM6)</f>
        <v>#DIV/0!</v>
      </c>
      <c r="BJ6" s="17" t="e">
        <f>IF(ISERR(+BB6/AM6)=1,"",BB6/AM6)</f>
        <v>#DIV/0!</v>
      </c>
      <c r="BK6" s="17" t="e">
        <f>IF(ISERR(+W6/AK6)=1,"",W6/AK6)</f>
        <v>#DIV/0!</v>
      </c>
      <c r="BL6" s="17" t="e">
        <f>IF(ISERR(+AR6/AK6)=1,"",AR6/AK6)</f>
        <v>#DIV/0!</v>
      </c>
      <c r="BM6" s="17" t="e">
        <f>IF(ISERR((+AR6-AD6-AF6-AJ6)/AK6)=1,"",(AR6-AD6-AF6-AJ6)/AK6)</f>
        <v>#DIV/0!</v>
      </c>
      <c r="BN6" s="17" t="e">
        <f>IF(ISERR(+AK6/D6)=1,"",AK6/D6)</f>
        <v>#DIV/0!</v>
      </c>
      <c r="BO6" s="17" t="e">
        <f>IF(ISERR(+BK6*100/M6)=1,"",BK6*100/M6)</f>
        <v>#DIV/0!</v>
      </c>
      <c r="BP6" s="18" t="e">
        <f>IF(ISERR(+Y6/AK6)=1,"",Y6/AK6)</f>
        <v>#DIV/0!</v>
      </c>
      <c r="BQ6" s="19" t="e">
        <f>BP6-7.64</f>
        <v>#DIV/0!</v>
      </c>
      <c r="BR6" s="20">
        <f t="shared" si="7"/>
        <v>0</v>
      </c>
      <c r="BS6" s="20">
        <f t="shared" si="8"/>
        <v>0</v>
      </c>
      <c r="BT6" s="21"/>
      <c r="BU6" s="21"/>
      <c r="BV6" s="22"/>
      <c r="BW6" s="21"/>
      <c r="BX6" s="21"/>
      <c r="BY6" s="21"/>
      <c r="BZ6" s="21"/>
      <c r="CA6" s="21"/>
      <c r="CB6" s="21"/>
    </row>
    <row r="7" spans="1:80" s="23" customFormat="1" x14ac:dyDescent="0.25">
      <c r="A7" s="83"/>
      <c r="B7" s="84" t="s">
        <v>70</v>
      </c>
      <c r="C7" s="9" t="s">
        <v>73</v>
      </c>
      <c r="D7" s="32">
        <v>1</v>
      </c>
      <c r="E7" s="26">
        <v>1</v>
      </c>
      <c r="F7" s="26">
        <v>1</v>
      </c>
      <c r="G7" s="26">
        <v>0</v>
      </c>
      <c r="H7" s="26">
        <v>0</v>
      </c>
      <c r="I7" s="26">
        <v>6000</v>
      </c>
      <c r="J7" s="26"/>
      <c r="K7" s="26"/>
      <c r="L7" s="26">
        <f>25033708+291300</f>
        <v>25325008</v>
      </c>
      <c r="M7" s="26"/>
      <c r="N7" s="25">
        <v>48434</v>
      </c>
      <c r="O7" s="25"/>
      <c r="P7" s="25">
        <v>2020000</v>
      </c>
      <c r="Q7" s="28">
        <v>-1508308</v>
      </c>
      <c r="R7" s="28">
        <v>0</v>
      </c>
      <c r="S7" s="28">
        <v>0</v>
      </c>
      <c r="T7" s="28">
        <v>0</v>
      </c>
      <c r="U7" s="13">
        <v>1224000</v>
      </c>
      <c r="V7" s="13"/>
      <c r="W7" s="13">
        <v>349685</v>
      </c>
      <c r="X7" s="14"/>
      <c r="Y7" s="29">
        <f t="shared" si="0"/>
        <v>1573685</v>
      </c>
      <c r="Z7" s="33"/>
      <c r="AA7" s="33">
        <v>435560</v>
      </c>
      <c r="AB7" s="34">
        <f t="shared" si="1"/>
        <v>0</v>
      </c>
      <c r="AC7" s="30">
        <v>67016</v>
      </c>
      <c r="AD7" s="31">
        <v>2009</v>
      </c>
      <c r="AE7" s="30"/>
      <c r="AF7" s="31"/>
      <c r="AG7" s="30">
        <f>AA7</f>
        <v>435560</v>
      </c>
      <c r="AH7" s="31"/>
      <c r="AI7" s="30"/>
      <c r="AJ7" s="31"/>
      <c r="AK7" s="17">
        <f>N7+O7</f>
        <v>48434</v>
      </c>
      <c r="AL7" s="17">
        <f>SUM(Q7:T7)</f>
        <v>-1508308</v>
      </c>
      <c r="AM7" s="17">
        <f>SUM(Y7:AB7)</f>
        <v>2009245</v>
      </c>
      <c r="AN7" s="17">
        <f>AC7+AD7</f>
        <v>69025</v>
      </c>
      <c r="AO7" s="17">
        <f>AE7+AF7</f>
        <v>0</v>
      </c>
      <c r="AP7" s="17">
        <f>AG7+AH7</f>
        <v>435560</v>
      </c>
      <c r="AQ7" s="17">
        <f>AI7+AJ7</f>
        <v>0</v>
      </c>
      <c r="AR7" s="17">
        <f t="shared" si="2"/>
        <v>504585</v>
      </c>
      <c r="AS7" s="17">
        <f t="shared" si="3"/>
        <v>65377</v>
      </c>
      <c r="AT7" s="17">
        <f t="shared" si="3"/>
        <v>0</v>
      </c>
      <c r="AU7" s="17">
        <f t="shared" si="3"/>
        <v>435560</v>
      </c>
      <c r="AV7" s="17">
        <f t="shared" si="3"/>
        <v>0</v>
      </c>
      <c r="AW7" s="17">
        <f t="shared" si="4"/>
        <v>500937</v>
      </c>
      <c r="AX7" s="17">
        <f t="shared" si="5"/>
        <v>-3648</v>
      </c>
      <c r="AY7" s="17">
        <f t="shared" si="5"/>
        <v>0</v>
      </c>
      <c r="AZ7" s="17">
        <f t="shared" si="5"/>
        <v>0</v>
      </c>
      <c r="BA7" s="17">
        <f t="shared" si="5"/>
        <v>0</v>
      </c>
      <c r="BB7" s="17">
        <f t="shared" si="6"/>
        <v>-3648</v>
      </c>
      <c r="BC7" s="17">
        <f>IF(ISERR(+E7*100/D7)=1,"",E7*100/D7)</f>
        <v>100</v>
      </c>
      <c r="BD7" s="17">
        <f>IF(ISERR(+F7*100/D7)=1,"",F7*100/D7)</f>
        <v>100</v>
      </c>
      <c r="BE7" s="17">
        <f>IF(ISERR(+J7*100/D7)=1,"",J7*100/D7)</f>
        <v>0</v>
      </c>
      <c r="BF7" s="17">
        <f>IF(ISERR(+N7*100/AK7)=1,"",N7*100/AK7)</f>
        <v>100</v>
      </c>
      <c r="BG7" s="17">
        <f>IF(ISERR(+O7*100/AK7)=1,"",O7*100/AK7)</f>
        <v>0</v>
      </c>
      <c r="BH7" s="17">
        <f>IF(ISERR(+AR7*100/AM7)=1,"",AR7*100/AM7)</f>
        <v>25.113164397572223</v>
      </c>
      <c r="BI7" s="17">
        <f>IF(ISERR((+AR7-AD7-AF7-AJ7)*100/AM7)=1,"",(AR7-AD7-AF7-AJ7)*100/AM7)</f>
        <v>25.013176591207145</v>
      </c>
      <c r="BJ7" s="17">
        <f>IF(ISERR(+BB7/AM7)=1,"",BB7/AM7)</f>
        <v>-1.8156073550015055E-3</v>
      </c>
      <c r="BK7" s="17">
        <f>IF(ISERR(+W7/AK7)=1,"",W7/AK7)</f>
        <v>7.2198249163810546</v>
      </c>
      <c r="BL7" s="17">
        <f>IF(ISERR(+AR7/AK7)=1,"",AR7/AK7)</f>
        <v>10.41799149357889</v>
      </c>
      <c r="BM7" s="17">
        <f>IF(ISERR((+AR7-AD7-AF7-AJ7)/AK7)=1,"",(AR7-AD7-AF7-AJ7)/AK7)</f>
        <v>10.376512367345253</v>
      </c>
      <c r="BN7" s="17">
        <f>IF(ISERR(+AK7/D7)=1,"",AK7/D7)</f>
        <v>48434</v>
      </c>
      <c r="BO7" s="17" t="e">
        <f>IF(ISERR(+BK7*100/M7)=1,"",BK7*100/M7)</f>
        <v>#DIV/0!</v>
      </c>
      <c r="BP7" s="18">
        <f>IF(ISERR(+Y7/AK7)=1,"",Y7/AK7)</f>
        <v>32.491328405665442</v>
      </c>
      <c r="BQ7" s="19">
        <f>BP7-7.64</f>
        <v>24.851328405665441</v>
      </c>
      <c r="BR7" s="20">
        <f t="shared" si="7"/>
        <v>0</v>
      </c>
      <c r="BS7" s="20"/>
      <c r="BT7" s="21"/>
      <c r="BU7" s="21">
        <f>[1]sheet1!$AT$13</f>
        <v>-2359825.94</v>
      </c>
      <c r="BV7" s="22">
        <f>BB5+BB7</f>
        <v>-2359825.3200000003</v>
      </c>
      <c r="BW7" s="22">
        <f>BU7-BV7</f>
        <v>-0.61999999964609742</v>
      </c>
      <c r="BX7" s="21"/>
      <c r="BY7" s="21"/>
      <c r="BZ7" s="21"/>
      <c r="CA7" s="21"/>
      <c r="CB7" s="21"/>
    </row>
    <row r="8" spans="1:80" s="23" customFormat="1" x14ac:dyDescent="0.25">
      <c r="A8" s="83"/>
      <c r="B8" s="36" t="s">
        <v>70</v>
      </c>
      <c r="C8" s="9" t="s">
        <v>74</v>
      </c>
      <c r="D8" s="10"/>
      <c r="E8" s="11"/>
      <c r="F8" s="11"/>
      <c r="G8" s="11">
        <v>0</v>
      </c>
      <c r="H8" s="11">
        <v>0</v>
      </c>
      <c r="I8" s="11"/>
      <c r="J8" s="11"/>
      <c r="K8" s="11"/>
      <c r="L8" s="11"/>
      <c r="M8" s="11"/>
      <c r="N8" s="25"/>
      <c r="O8" s="25"/>
      <c r="P8" s="25"/>
      <c r="Q8" s="28">
        <v>0</v>
      </c>
      <c r="R8" s="28">
        <v>0</v>
      </c>
      <c r="S8" s="28">
        <v>0</v>
      </c>
      <c r="T8" s="28">
        <v>0</v>
      </c>
      <c r="U8" s="13"/>
      <c r="V8" s="13"/>
      <c r="W8" s="13"/>
      <c r="X8" s="14"/>
      <c r="Y8" s="29">
        <f t="shared" si="0"/>
        <v>0</v>
      </c>
      <c r="Z8" s="13"/>
      <c r="AA8" s="13"/>
      <c r="AB8" s="15">
        <f t="shared" si="1"/>
        <v>0</v>
      </c>
      <c r="AC8" s="13"/>
      <c r="AD8" s="13"/>
      <c r="AE8" s="13"/>
      <c r="AF8" s="13"/>
      <c r="AG8" s="13"/>
      <c r="AH8" s="13"/>
      <c r="AI8" s="13"/>
      <c r="AJ8" s="16"/>
      <c r="AK8" s="17">
        <f>N8+O8</f>
        <v>0</v>
      </c>
      <c r="AL8" s="17">
        <f>SUM(Q8:T8)</f>
        <v>0</v>
      </c>
      <c r="AM8" s="17">
        <f>SUM(Y8:AB8)</f>
        <v>0</v>
      </c>
      <c r="AN8" s="17">
        <f>AC8+AD8</f>
        <v>0</v>
      </c>
      <c r="AO8" s="17">
        <f>AE8+AF8</f>
        <v>0</v>
      </c>
      <c r="AP8" s="17">
        <f>AG8+AH8</f>
        <v>0</v>
      </c>
      <c r="AQ8" s="17">
        <f>AI8+AJ8</f>
        <v>0</v>
      </c>
      <c r="AR8" s="17">
        <f t="shared" si="2"/>
        <v>0</v>
      </c>
      <c r="AS8" s="17">
        <f t="shared" si="3"/>
        <v>0</v>
      </c>
      <c r="AT8" s="17">
        <f t="shared" si="3"/>
        <v>0</v>
      </c>
      <c r="AU8" s="17">
        <f t="shared" si="3"/>
        <v>0</v>
      </c>
      <c r="AV8" s="17">
        <f t="shared" si="3"/>
        <v>0</v>
      </c>
      <c r="AW8" s="17">
        <f t="shared" si="4"/>
        <v>0</v>
      </c>
      <c r="AX8" s="17">
        <f t="shared" si="5"/>
        <v>0</v>
      </c>
      <c r="AY8" s="17">
        <f t="shared" si="5"/>
        <v>0</v>
      </c>
      <c r="AZ8" s="17">
        <f t="shared" si="5"/>
        <v>0</v>
      </c>
      <c r="BA8" s="17">
        <f t="shared" si="5"/>
        <v>0</v>
      </c>
      <c r="BB8" s="17">
        <f t="shared" si="6"/>
        <v>0</v>
      </c>
      <c r="BC8" s="17" t="e">
        <f>IF(ISERR(+E8*100/D8)=1,"",E8*100/D8)</f>
        <v>#DIV/0!</v>
      </c>
      <c r="BD8" s="17" t="e">
        <f>IF(ISERR(+F8*100/D8)=1,"",F8*100/D8)</f>
        <v>#DIV/0!</v>
      </c>
      <c r="BE8" s="17" t="e">
        <f>IF(ISERR(+J8*100/D8)=1,"",J8*100/D8)</f>
        <v>#DIV/0!</v>
      </c>
      <c r="BF8" s="17" t="e">
        <f>IF(ISERR(+N8*100/AK8)=1,"",N8*100/AK8)</f>
        <v>#DIV/0!</v>
      </c>
      <c r="BG8" s="17" t="e">
        <f>IF(ISERR(+O8*100/AK8)=1,"",O8*100/AK8)</f>
        <v>#DIV/0!</v>
      </c>
      <c r="BH8" s="17" t="e">
        <f>IF(ISERR(+AR8*100/AM8)=1,"",AR8*100/AM8)</f>
        <v>#DIV/0!</v>
      </c>
      <c r="BI8" s="17" t="e">
        <f>IF(ISERR((+AR8-AD8-AF8-AJ8)*100/AM8)=1,"",(AR8-AD8-AF8-AJ8)*100/AM8)</f>
        <v>#DIV/0!</v>
      </c>
      <c r="BJ8" s="17" t="e">
        <f>IF(ISERR(+BB8/AM8)=1,"",BB8/AM8)</f>
        <v>#DIV/0!</v>
      </c>
      <c r="BK8" s="17" t="e">
        <f>IF(ISERR(+W8/AK8)=1,"",W8/AK8)</f>
        <v>#DIV/0!</v>
      </c>
      <c r="BL8" s="17" t="e">
        <f>IF(ISERR(+AR8/AK8)=1,"",AR8/AK8)</f>
        <v>#DIV/0!</v>
      </c>
      <c r="BM8" s="17" t="e">
        <f>IF(ISERR((+AR8-AD8-AF8-AJ8)/AK8)=1,"",(AR8-AD8-AF8-AJ8)/AK8)</f>
        <v>#DIV/0!</v>
      </c>
      <c r="BN8" s="17" t="e">
        <f>IF(ISERR(+AK8/D8)=1,"",AK8/D8)</f>
        <v>#DIV/0!</v>
      </c>
      <c r="BO8" s="17" t="e">
        <f>IF(ISERR(+BK8*100/M8)=1,"",BK8*100/M8)</f>
        <v>#DIV/0!</v>
      </c>
      <c r="BP8" s="18" t="e">
        <f>IF(ISERR(+Y8/AK8)=1,"",Y8/AK8)</f>
        <v>#DIV/0!</v>
      </c>
      <c r="BQ8" s="19" t="e">
        <f>BP8-7.64</f>
        <v>#DIV/0!</v>
      </c>
      <c r="BR8" s="20">
        <f t="shared" si="7"/>
        <v>0</v>
      </c>
      <c r="BS8" s="20">
        <f t="shared" ref="BS8:BS21" si="9">D8-E8</f>
        <v>0</v>
      </c>
      <c r="BT8" s="21"/>
      <c r="BU8" s="21"/>
      <c r="BV8" s="22"/>
      <c r="BW8" s="21"/>
      <c r="BX8" s="21"/>
      <c r="BY8" s="21"/>
      <c r="BZ8" s="21"/>
      <c r="CA8" s="21"/>
      <c r="CB8" s="21"/>
    </row>
    <row r="9" spans="1:80" s="23" customFormat="1" x14ac:dyDescent="0.25">
      <c r="A9" s="37"/>
      <c r="B9" s="38"/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R9" s="41"/>
      <c r="S9" s="41"/>
      <c r="T9" s="41"/>
      <c r="U9" s="40"/>
      <c r="V9" s="40"/>
      <c r="W9" s="40"/>
      <c r="X9" s="40"/>
      <c r="Y9" s="42"/>
      <c r="Z9" s="40"/>
      <c r="AA9" s="40"/>
      <c r="AB9" s="42"/>
      <c r="AC9" s="40"/>
      <c r="AD9" s="40"/>
      <c r="AE9" s="40"/>
      <c r="AF9" s="40"/>
      <c r="AG9" s="40"/>
      <c r="AH9" s="40"/>
      <c r="AI9" s="40"/>
      <c r="AJ9" s="40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4"/>
      <c r="BR9" s="20">
        <f t="shared" si="7"/>
        <v>0</v>
      </c>
      <c r="BS9" s="20">
        <f t="shared" si="9"/>
        <v>0</v>
      </c>
      <c r="BV9" s="22"/>
    </row>
    <row r="10" spans="1:80" s="23" customFormat="1" x14ac:dyDescent="0.25">
      <c r="A10" s="82" t="s">
        <v>75</v>
      </c>
      <c r="B10" s="82"/>
      <c r="C10" s="82"/>
      <c r="D10" s="45">
        <f>SUM(D5:D8)</f>
        <v>33</v>
      </c>
      <c r="E10" s="46">
        <f t="shared" ref="E10:BA10" si="10">SUM(E5:E8)</f>
        <v>33</v>
      </c>
      <c r="F10" s="46">
        <f t="shared" si="10"/>
        <v>33</v>
      </c>
      <c r="G10" s="46">
        <f t="shared" si="10"/>
        <v>0</v>
      </c>
      <c r="H10" s="46">
        <f t="shared" si="10"/>
        <v>0</v>
      </c>
      <c r="I10" s="46">
        <f t="shared" si="10"/>
        <v>20023</v>
      </c>
      <c r="J10" s="46">
        <f t="shared" si="10"/>
        <v>0</v>
      </c>
      <c r="K10" s="46">
        <f t="shared" si="10"/>
        <v>0</v>
      </c>
      <c r="L10" s="46">
        <f t="shared" si="10"/>
        <v>68848303</v>
      </c>
      <c r="M10" s="46">
        <f t="shared" si="10"/>
        <v>0</v>
      </c>
      <c r="N10" s="46">
        <f t="shared" si="10"/>
        <v>1512971</v>
      </c>
      <c r="O10" s="46">
        <f t="shared" si="10"/>
        <v>0</v>
      </c>
      <c r="P10" s="46">
        <f t="shared" si="10"/>
        <v>3265000</v>
      </c>
      <c r="Q10" s="47">
        <f t="shared" si="10"/>
        <v>-4059064.34</v>
      </c>
      <c r="R10" s="47">
        <f t="shared" si="10"/>
        <v>0</v>
      </c>
      <c r="S10" s="47">
        <f t="shared" si="10"/>
        <v>0</v>
      </c>
      <c r="T10" s="47">
        <f t="shared" si="10"/>
        <v>0</v>
      </c>
      <c r="U10" s="17">
        <f t="shared" si="10"/>
        <v>4064400</v>
      </c>
      <c r="V10" s="17">
        <f t="shared" si="10"/>
        <v>0</v>
      </c>
      <c r="W10" s="17">
        <f t="shared" si="10"/>
        <v>11099426</v>
      </c>
      <c r="X10" s="17">
        <f t="shared" si="10"/>
        <v>0</v>
      </c>
      <c r="Y10" s="17">
        <f t="shared" si="10"/>
        <v>15163826</v>
      </c>
      <c r="Z10" s="17">
        <f t="shared" si="10"/>
        <v>9538</v>
      </c>
      <c r="AA10" s="17">
        <f t="shared" si="10"/>
        <v>2125834</v>
      </c>
      <c r="AB10" s="17">
        <f t="shared" si="10"/>
        <v>0</v>
      </c>
      <c r="AC10" s="17">
        <f t="shared" si="10"/>
        <v>13617037.98</v>
      </c>
      <c r="AD10" s="17">
        <f>SUM(AD5:AD8)</f>
        <v>4909</v>
      </c>
      <c r="AE10" s="17">
        <f t="shared" si="10"/>
        <v>109736</v>
      </c>
      <c r="AF10" s="17">
        <f t="shared" si="10"/>
        <v>0</v>
      </c>
      <c r="AG10" s="17">
        <f t="shared" si="10"/>
        <v>1868276</v>
      </c>
      <c r="AH10" s="17">
        <f t="shared" si="10"/>
        <v>0</v>
      </c>
      <c r="AI10" s="17">
        <f t="shared" si="10"/>
        <v>0</v>
      </c>
      <c r="AJ10" s="17">
        <f t="shared" si="10"/>
        <v>0</v>
      </c>
      <c r="AK10" s="17">
        <f t="shared" si="10"/>
        <v>1512971</v>
      </c>
      <c r="AL10" s="17">
        <f t="shared" si="10"/>
        <v>-4059064.34</v>
      </c>
      <c r="AM10" s="17">
        <f t="shared" si="10"/>
        <v>17299198</v>
      </c>
      <c r="AN10" s="17">
        <f t="shared" si="10"/>
        <v>13621946.98</v>
      </c>
      <c r="AO10" s="17">
        <f t="shared" si="10"/>
        <v>109736</v>
      </c>
      <c r="AP10" s="17">
        <f t="shared" si="10"/>
        <v>1868276</v>
      </c>
      <c r="AQ10" s="17">
        <f t="shared" si="10"/>
        <v>0</v>
      </c>
      <c r="AR10" s="17">
        <f t="shared" si="10"/>
        <v>15599958.98</v>
      </c>
      <c r="AS10" s="17">
        <f t="shared" si="10"/>
        <v>11104761.66</v>
      </c>
      <c r="AT10" s="17">
        <f t="shared" si="10"/>
        <v>9538</v>
      </c>
      <c r="AU10" s="17">
        <f t="shared" si="10"/>
        <v>2125834</v>
      </c>
      <c r="AV10" s="17">
        <f t="shared" si="10"/>
        <v>0</v>
      </c>
      <c r="AW10" s="17">
        <f t="shared" si="10"/>
        <v>13240133.66</v>
      </c>
      <c r="AX10" s="17">
        <f t="shared" si="10"/>
        <v>-2517185.3200000003</v>
      </c>
      <c r="AY10" s="17">
        <f t="shared" si="10"/>
        <v>-100198</v>
      </c>
      <c r="AZ10" s="17">
        <f t="shared" si="10"/>
        <v>257558</v>
      </c>
      <c r="BA10" s="17">
        <f t="shared" si="10"/>
        <v>0</v>
      </c>
      <c r="BB10" s="17">
        <f>SUM(BB5:BB8)</f>
        <v>-2359825.3200000003</v>
      </c>
      <c r="BC10" s="17">
        <f>IF(ISERR(+E10*100/D10)=1,"",E10*100/D10)</f>
        <v>100</v>
      </c>
      <c r="BD10" s="17">
        <f>IF(ISERR(+F10*100/D10)=1,"",F10*100/D10)</f>
        <v>100</v>
      </c>
      <c r="BE10" s="17">
        <f>IF(ISERR(+J10*100/D10)=1,"",J10*100/D10)</f>
        <v>0</v>
      </c>
      <c r="BF10" s="17">
        <f>IF(ISERR(+N10*100/AK10)=1,"",N10*100/AK10)</f>
        <v>100</v>
      </c>
      <c r="BG10" s="17">
        <f>IF(ISERR(+O10*100/AK10)=1,"",O10*100/AK10)</f>
        <v>0</v>
      </c>
      <c r="BH10" s="17">
        <f>IF(ISERR(+AR10*100/AM10)=1,"",AR10*100/AM10)</f>
        <v>90.177353770966718</v>
      </c>
      <c r="BI10" s="17">
        <f>IF(ISERR((+AR10-AD10-AF10-AJ10)*100/AM10)=1,"",(AR10-AD10-AF10-AJ10)*100/AM10)</f>
        <v>90.148976732909816</v>
      </c>
      <c r="BJ10" s="17">
        <f>IF(ISERR(+BB10/AM10)=1,"",BB10/AM10)</f>
        <v>-0.13641241171989593</v>
      </c>
      <c r="BK10" s="17">
        <f>IF(ISERR(+W10/AK10)=1,"",W10/AK10)</f>
        <v>7.3361789485720479</v>
      </c>
      <c r="BL10" s="17">
        <f>IF(ISERR(+AR10/AK10)=1,"",AR10/AK10)</f>
        <v>10.310811628246675</v>
      </c>
      <c r="BM10" s="17">
        <f>IF(ISERR((+AR10-AD10-AF10-AJ10)/AK10)=1,"",(AR10-AD10-AF10-AJ10)/AK10)</f>
        <v>10.307567018799435</v>
      </c>
      <c r="BN10" s="17">
        <f>IF(ISERR(+AK10/D10)=1,"",AK10/D10)</f>
        <v>45847.606060606064</v>
      </c>
      <c r="BO10" s="17" t="e">
        <f>IF(ISERR(+BK10*100/M10)=1,"",BK10*100/M10)</f>
        <v>#DIV/0!</v>
      </c>
      <c r="BP10" s="18">
        <f>IF(ISERR(+Y10/AK10)=1,"",Y10/AK10)</f>
        <v>10.022549011183955</v>
      </c>
      <c r="BQ10" s="19">
        <f>BP10-7.64</f>
        <v>2.3825490111839551</v>
      </c>
      <c r="BR10" s="20">
        <f t="shared" si="7"/>
        <v>0</v>
      </c>
      <c r="BS10" s="20">
        <f t="shared" si="9"/>
        <v>0</v>
      </c>
      <c r="BT10" s="21"/>
      <c r="BU10" s="21"/>
      <c r="BV10" s="22"/>
      <c r="BW10" s="21"/>
      <c r="BX10" s="21"/>
      <c r="BY10" s="21"/>
      <c r="BZ10" s="21"/>
      <c r="CA10" s="21"/>
      <c r="CB10" s="21"/>
    </row>
    <row r="11" spans="1:80" s="23" customFormat="1" x14ac:dyDescent="0.25">
      <c r="A11" s="37"/>
      <c r="B11" s="38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41"/>
      <c r="S11" s="41"/>
      <c r="T11" s="41"/>
      <c r="U11" s="40"/>
      <c r="V11" s="40"/>
      <c r="W11" s="40"/>
      <c r="X11" s="40"/>
      <c r="Y11" s="42"/>
      <c r="Z11" s="40"/>
      <c r="AA11" s="40"/>
      <c r="AB11" s="42"/>
      <c r="AC11" s="40"/>
      <c r="AD11" s="40"/>
      <c r="AE11" s="40"/>
      <c r="AF11" s="40"/>
      <c r="AG11" s="40"/>
      <c r="AH11" s="40"/>
      <c r="AI11" s="40"/>
      <c r="AJ11" s="40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4"/>
      <c r="BR11" s="20">
        <f t="shared" si="7"/>
        <v>0</v>
      </c>
      <c r="BS11" s="20">
        <f t="shared" si="9"/>
        <v>0</v>
      </c>
      <c r="BV11" s="22"/>
    </row>
    <row r="12" spans="1:80" s="23" customFormat="1" x14ac:dyDescent="0.25">
      <c r="A12" s="48">
        <v>17</v>
      </c>
      <c r="B12" s="8" t="s">
        <v>76</v>
      </c>
      <c r="C12" s="9" t="s">
        <v>77</v>
      </c>
      <c r="D12" s="49">
        <v>3</v>
      </c>
      <c r="E12" s="50">
        <v>3</v>
      </c>
      <c r="F12" s="50">
        <v>3</v>
      </c>
      <c r="G12" s="50">
        <v>0</v>
      </c>
      <c r="H12" s="50">
        <v>0</v>
      </c>
      <c r="I12" s="50">
        <v>550</v>
      </c>
      <c r="J12" s="50">
        <v>0</v>
      </c>
      <c r="K12" s="50">
        <v>0</v>
      </c>
      <c r="L12" s="50">
        <v>1848448</v>
      </c>
      <c r="M12" s="50">
        <v>0</v>
      </c>
      <c r="N12" s="25">
        <v>97779</v>
      </c>
      <c r="O12" s="25"/>
      <c r="P12" s="25"/>
      <c r="Q12" s="28">
        <f>4232412.86-70465</f>
        <v>4161947.8600000003</v>
      </c>
      <c r="R12" s="28">
        <v>38006</v>
      </c>
      <c r="S12" s="28">
        <v>0</v>
      </c>
      <c r="T12" s="28">
        <v>0</v>
      </c>
      <c r="U12" s="13">
        <v>127400</v>
      </c>
      <c r="V12" s="13"/>
      <c r="W12" s="13">
        <v>880011</v>
      </c>
      <c r="X12" s="14"/>
      <c r="Y12" s="29">
        <f t="shared" ref="Y12" si="11">SUM(U12:W12)</f>
        <v>1007411</v>
      </c>
      <c r="Z12" s="51">
        <v>40975</v>
      </c>
      <c r="AA12" s="51">
        <v>79201</v>
      </c>
      <c r="AB12" s="52">
        <f>X12</f>
        <v>0</v>
      </c>
      <c r="AC12" s="30">
        <v>966322</v>
      </c>
      <c r="AD12" s="31">
        <v>33</v>
      </c>
      <c r="AE12" s="30">
        <v>38006</v>
      </c>
      <c r="AF12" s="31"/>
      <c r="AG12" s="30">
        <v>79201</v>
      </c>
      <c r="AH12" s="31"/>
      <c r="AI12" s="30"/>
      <c r="AJ12" s="31"/>
      <c r="AK12" s="17">
        <f>N12+O12</f>
        <v>97779</v>
      </c>
      <c r="AL12" s="17">
        <f>SUM(Q12:T12)</f>
        <v>4199953.8600000003</v>
      </c>
      <c r="AM12" s="17">
        <f>SUM(Y12:AB12)</f>
        <v>1127587</v>
      </c>
      <c r="AN12" s="17">
        <f>AC12+AD12</f>
        <v>966355</v>
      </c>
      <c r="AO12" s="17">
        <f>AE12+AF12</f>
        <v>38006</v>
      </c>
      <c r="AP12" s="17">
        <f>AG12+AH12</f>
        <v>79201</v>
      </c>
      <c r="AQ12" s="17">
        <f>AI12+AJ12</f>
        <v>0</v>
      </c>
      <c r="AR12" s="17">
        <f>SUM(AN12:AQ12)</f>
        <v>1083562</v>
      </c>
      <c r="AS12" s="17">
        <f>Q12+Y12</f>
        <v>5169358.8600000003</v>
      </c>
      <c r="AT12" s="17">
        <f>R12+Z12</f>
        <v>78981</v>
      </c>
      <c r="AU12" s="17">
        <f>S12+AA12</f>
        <v>79201</v>
      </c>
      <c r="AV12" s="17">
        <f>T12+AB12</f>
        <v>0</v>
      </c>
      <c r="AW12" s="17">
        <f>SUM(AS12:AV12)</f>
        <v>5327540.8600000003</v>
      </c>
      <c r="AX12" s="17">
        <f>AS12-AN12</f>
        <v>4203003.8600000003</v>
      </c>
      <c r="AY12" s="17">
        <f>AT12-AO12</f>
        <v>40975</v>
      </c>
      <c r="AZ12" s="17">
        <f>AU12-AP12</f>
        <v>0</v>
      </c>
      <c r="BA12" s="17">
        <f>AV12-AQ12</f>
        <v>0</v>
      </c>
      <c r="BB12" s="17">
        <f>SUM(AX12:BA12)</f>
        <v>4243978.8600000003</v>
      </c>
      <c r="BC12" s="17">
        <f>IF(ISERR(+E12*100/D12)=1,"",E12*100/D12)</f>
        <v>100</v>
      </c>
      <c r="BD12" s="17">
        <f>IF(ISERR(+F12*100/D12)=1,"",F12*100/D12)</f>
        <v>100</v>
      </c>
      <c r="BE12" s="17">
        <f>IF(ISERR(+J12*100/D12)=1,"",J12*100/D12)</f>
        <v>0</v>
      </c>
      <c r="BF12" s="17">
        <f>IF(ISERR(+N12*100/AK12)=1,"",N12*100/AK12)</f>
        <v>100</v>
      </c>
      <c r="BG12" s="17">
        <f>IF(ISERR(+O12*100/AK12)=1,"",O12*100/AK12)</f>
        <v>0</v>
      </c>
      <c r="BH12" s="17">
        <f>IF(ISERR(+AR12*100/AM12)=1,"",AR12*100/AM12)</f>
        <v>96.095644948017309</v>
      </c>
      <c r="BI12" s="17">
        <f>IF(ISERR((+AR12-AD12-AF12-AJ12)*100/AM12)=1,"",(AR12-AD12-AF12-AJ12)*100/AM12)</f>
        <v>96.092718344571196</v>
      </c>
      <c r="BJ12" s="17">
        <f>IF(ISERR(+BB12/AM12)=1,"",BB12/AM12)</f>
        <v>3.7637706536169717</v>
      </c>
      <c r="BK12" s="17">
        <f>IF(ISERR(+W12/AK12)=1,"",W12/AK12)</f>
        <v>9</v>
      </c>
      <c r="BL12" s="17">
        <f>IF(ISERR(+AR12/AK12)=1,"",AR12/AK12)</f>
        <v>11.081745569089477</v>
      </c>
      <c r="BM12" s="17">
        <f>IF(ISERR((+AR12-AD12-AF12-AJ12)/AK12)=1,"",(AR12-AD12-AF12-AJ12)/AK12)</f>
        <v>11.081408073308175</v>
      </c>
      <c r="BN12" s="17">
        <f>IF(ISERR(+AK12/D12)=1,"",AK12/D12)</f>
        <v>32593</v>
      </c>
      <c r="BO12" s="17" t="e">
        <f>IF(ISERR(+BK12*100/M12)=1,"",BK12*100/M12)</f>
        <v>#DIV/0!</v>
      </c>
      <c r="BP12" s="18">
        <f>IF(ISERR(+Y12/AK12)=1,"",Y12/AK12)</f>
        <v>10.302938258726311</v>
      </c>
      <c r="BQ12" s="19">
        <f>BP12-9.61</f>
        <v>0.69293825872631132</v>
      </c>
      <c r="BR12" s="20">
        <f t="shared" si="7"/>
        <v>0</v>
      </c>
      <c r="BS12" s="20">
        <f t="shared" si="9"/>
        <v>0</v>
      </c>
      <c r="BT12" s="21"/>
      <c r="BU12">
        <v>4243979</v>
      </c>
      <c r="BV12" s="22">
        <f>BB12-BU12</f>
        <v>-0.13999999966472387</v>
      </c>
      <c r="BW12" s="21"/>
      <c r="BX12" s="22"/>
      <c r="BY12" s="21"/>
      <c r="BZ12" s="21"/>
      <c r="CA12" s="21"/>
      <c r="CB12" s="21"/>
    </row>
    <row r="13" spans="1:80" s="23" customFormat="1" x14ac:dyDescent="0.25">
      <c r="A13" s="37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  <c r="R13" s="41"/>
      <c r="S13" s="41"/>
      <c r="T13" s="41"/>
      <c r="U13" s="40"/>
      <c r="V13" s="40"/>
      <c r="W13" s="40"/>
      <c r="X13" s="40"/>
      <c r="Y13" s="42"/>
      <c r="Z13" s="40"/>
      <c r="AA13" s="40"/>
      <c r="AB13" s="42"/>
      <c r="AC13" s="40"/>
      <c r="AD13" s="40"/>
      <c r="AE13" s="40"/>
      <c r="AF13" s="40"/>
      <c r="AG13" s="40"/>
      <c r="AH13" s="40"/>
      <c r="AI13" s="40"/>
      <c r="AJ13" s="40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4"/>
      <c r="BR13" s="20">
        <f t="shared" si="7"/>
        <v>0</v>
      </c>
      <c r="BS13" s="20">
        <f t="shared" si="9"/>
        <v>0</v>
      </c>
      <c r="BV13" s="22"/>
    </row>
    <row r="14" spans="1:80" s="23" customFormat="1" x14ac:dyDescent="0.25">
      <c r="A14" s="82" t="s">
        <v>78</v>
      </c>
      <c r="B14" s="82"/>
      <c r="C14" s="82"/>
      <c r="D14" s="45">
        <f>D12</f>
        <v>3</v>
      </c>
      <c r="E14" s="46">
        <f t="shared" ref="E14:BB14" si="12">E12</f>
        <v>3</v>
      </c>
      <c r="F14" s="46">
        <f t="shared" si="12"/>
        <v>3</v>
      </c>
      <c r="G14" s="46">
        <f t="shared" si="12"/>
        <v>0</v>
      </c>
      <c r="H14" s="46">
        <f t="shared" si="12"/>
        <v>0</v>
      </c>
      <c r="I14" s="46">
        <f t="shared" si="12"/>
        <v>550</v>
      </c>
      <c r="J14" s="46">
        <f t="shared" si="12"/>
        <v>0</v>
      </c>
      <c r="K14" s="46">
        <f t="shared" si="12"/>
        <v>0</v>
      </c>
      <c r="L14" s="46">
        <f t="shared" si="12"/>
        <v>1848448</v>
      </c>
      <c r="M14" s="46">
        <f t="shared" si="12"/>
        <v>0</v>
      </c>
      <c r="N14" s="46">
        <f t="shared" si="12"/>
        <v>97779</v>
      </c>
      <c r="O14" s="46">
        <f t="shared" si="12"/>
        <v>0</v>
      </c>
      <c r="P14" s="46">
        <f t="shared" si="12"/>
        <v>0</v>
      </c>
      <c r="Q14" s="47">
        <f t="shared" si="12"/>
        <v>4161947.8600000003</v>
      </c>
      <c r="R14" s="47">
        <f t="shared" si="12"/>
        <v>38006</v>
      </c>
      <c r="S14" s="47">
        <f t="shared" si="12"/>
        <v>0</v>
      </c>
      <c r="T14" s="47">
        <f t="shared" si="12"/>
        <v>0</v>
      </c>
      <c r="U14" s="17">
        <f t="shared" si="12"/>
        <v>127400</v>
      </c>
      <c r="V14" s="17">
        <f t="shared" si="12"/>
        <v>0</v>
      </c>
      <c r="W14" s="17">
        <f t="shared" si="12"/>
        <v>880011</v>
      </c>
      <c r="X14" s="17">
        <f t="shared" si="12"/>
        <v>0</v>
      </c>
      <c r="Y14" s="17">
        <f t="shared" si="12"/>
        <v>1007411</v>
      </c>
      <c r="Z14" s="17">
        <f t="shared" si="12"/>
        <v>40975</v>
      </c>
      <c r="AA14" s="17">
        <f t="shared" si="12"/>
        <v>79201</v>
      </c>
      <c r="AB14" s="17">
        <f t="shared" si="12"/>
        <v>0</v>
      </c>
      <c r="AC14" s="17">
        <f t="shared" si="12"/>
        <v>966322</v>
      </c>
      <c r="AD14" s="17">
        <f t="shared" si="12"/>
        <v>33</v>
      </c>
      <c r="AE14" s="17">
        <f t="shared" si="12"/>
        <v>38006</v>
      </c>
      <c r="AF14" s="17">
        <f t="shared" si="12"/>
        <v>0</v>
      </c>
      <c r="AG14" s="17">
        <f t="shared" si="12"/>
        <v>79201</v>
      </c>
      <c r="AH14" s="17">
        <f t="shared" si="12"/>
        <v>0</v>
      </c>
      <c r="AI14" s="17">
        <f t="shared" si="12"/>
        <v>0</v>
      </c>
      <c r="AJ14" s="17">
        <f t="shared" si="12"/>
        <v>0</v>
      </c>
      <c r="AK14" s="17">
        <f t="shared" si="12"/>
        <v>97779</v>
      </c>
      <c r="AL14" s="17">
        <f t="shared" si="12"/>
        <v>4199953.8600000003</v>
      </c>
      <c r="AM14" s="17">
        <f t="shared" si="12"/>
        <v>1127587</v>
      </c>
      <c r="AN14" s="17">
        <f t="shared" si="12"/>
        <v>966355</v>
      </c>
      <c r="AO14" s="17">
        <f t="shared" si="12"/>
        <v>38006</v>
      </c>
      <c r="AP14" s="17">
        <f t="shared" si="12"/>
        <v>79201</v>
      </c>
      <c r="AQ14" s="17">
        <f t="shared" si="12"/>
        <v>0</v>
      </c>
      <c r="AR14" s="17">
        <f t="shared" si="12"/>
        <v>1083562</v>
      </c>
      <c r="AS14" s="17">
        <f t="shared" si="12"/>
        <v>5169358.8600000003</v>
      </c>
      <c r="AT14" s="17">
        <f t="shared" si="12"/>
        <v>78981</v>
      </c>
      <c r="AU14" s="17">
        <f t="shared" si="12"/>
        <v>79201</v>
      </c>
      <c r="AV14" s="17">
        <f t="shared" si="12"/>
        <v>0</v>
      </c>
      <c r="AW14" s="17">
        <f t="shared" si="12"/>
        <v>5327540.8600000003</v>
      </c>
      <c r="AX14" s="17">
        <f t="shared" si="12"/>
        <v>4203003.8600000003</v>
      </c>
      <c r="AY14" s="17">
        <f t="shared" si="12"/>
        <v>40975</v>
      </c>
      <c r="AZ14" s="17">
        <f t="shared" si="12"/>
        <v>0</v>
      </c>
      <c r="BA14" s="17">
        <f t="shared" si="12"/>
        <v>0</v>
      </c>
      <c r="BB14" s="17">
        <f t="shared" si="12"/>
        <v>4243978.8600000003</v>
      </c>
      <c r="BC14" s="17">
        <f>IF(ISERR(+E14*100/D14)=1,"",E14*100/D14)</f>
        <v>100</v>
      </c>
      <c r="BD14" s="17">
        <f>IF(ISERR(+F14*100/D14)=1,"",F14*100/D14)</f>
        <v>100</v>
      </c>
      <c r="BE14" s="17">
        <f>IF(ISERR(+J14*100/D14)=1,"",J14*100/D14)</f>
        <v>0</v>
      </c>
      <c r="BF14" s="17">
        <f>IF(ISERR(+N14*100/AK14)=1,"",N14*100/AK14)</f>
        <v>100</v>
      </c>
      <c r="BG14" s="17">
        <f>IF(ISERR(+O14*100/AK14)=1,"",O14*100/AK14)</f>
        <v>0</v>
      </c>
      <c r="BH14" s="17">
        <f>IF(ISERR(+AR14*100/AM14)=1,"",AR14*100/AM14)</f>
        <v>96.095644948017309</v>
      </c>
      <c r="BI14" s="17">
        <f>IF(ISERR((+AR14-AD14-AF14-AJ14)*100/AM14)=1,"",(AR14-AD14-AF14-AJ14)*100/AM14)</f>
        <v>96.092718344571196</v>
      </c>
      <c r="BJ14" s="17">
        <f>IF(ISERR(+BB14/AM14)=1,"",BB14/AM14)</f>
        <v>3.7637706536169717</v>
      </c>
      <c r="BK14" s="17">
        <f>IF(ISERR(+W14/AK14)=1,"",W14/AK14)</f>
        <v>9</v>
      </c>
      <c r="BL14" s="17">
        <f>IF(ISERR(+AR14/AK14)=1,"",AR14/AK14)</f>
        <v>11.081745569089477</v>
      </c>
      <c r="BM14" s="17">
        <f>IF(ISERR((+AR14-AD14-AF14-AJ14)/AK14)=1,"",(AR14-AD14-AF14-AJ14)/AK14)</f>
        <v>11.081408073308175</v>
      </c>
      <c r="BN14" s="17">
        <f>IF(ISERR(+AK14/D14)=1,"",AK14/D14)</f>
        <v>32593</v>
      </c>
      <c r="BO14" s="17" t="e">
        <f>IF(ISERR(+BK14*100/M14)=1,"",BK14*100/M14)</f>
        <v>#DIV/0!</v>
      </c>
      <c r="BP14" s="18">
        <f>IF(ISERR(+Y14/AK14)=1,"",Y14/AK14)</f>
        <v>10.302938258726311</v>
      </c>
      <c r="BQ14" s="19">
        <f>BP14-9.61</f>
        <v>0.69293825872631132</v>
      </c>
      <c r="BR14" s="20">
        <f t="shared" si="7"/>
        <v>0</v>
      </c>
      <c r="BS14" s="20">
        <f t="shared" si="9"/>
        <v>0</v>
      </c>
      <c r="BT14" s="21"/>
      <c r="BU14" s="21"/>
      <c r="BV14" s="22"/>
      <c r="BW14" s="21"/>
      <c r="BX14" s="21"/>
      <c r="BY14" s="21"/>
      <c r="BZ14" s="21"/>
      <c r="CA14" s="21"/>
      <c r="CB14" s="21"/>
    </row>
    <row r="15" spans="1:80" s="23" customFormat="1" x14ac:dyDescent="0.25">
      <c r="A15" s="37"/>
      <c r="B15" s="38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  <c r="R15" s="41"/>
      <c r="S15" s="41"/>
      <c r="T15" s="41"/>
      <c r="U15" s="40"/>
      <c r="V15" s="40"/>
      <c r="W15" s="40"/>
      <c r="X15" s="40"/>
      <c r="Y15" s="42"/>
      <c r="Z15" s="40"/>
      <c r="AA15" s="40"/>
      <c r="AB15" s="42"/>
      <c r="AC15" s="40"/>
      <c r="AD15" s="40"/>
      <c r="AE15" s="40"/>
      <c r="AF15" s="40"/>
      <c r="AG15" s="40"/>
      <c r="AH15" s="40"/>
      <c r="AI15" s="40"/>
      <c r="AJ15" s="40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4"/>
      <c r="BR15" s="20">
        <f t="shared" si="7"/>
        <v>0</v>
      </c>
      <c r="BS15" s="20">
        <f t="shared" si="9"/>
        <v>0</v>
      </c>
      <c r="BV15" s="22"/>
    </row>
    <row r="16" spans="1:80" s="23" customFormat="1" x14ac:dyDescent="0.25">
      <c r="A16" s="83">
        <v>18</v>
      </c>
      <c r="B16" s="53" t="s">
        <v>79</v>
      </c>
      <c r="C16" s="54" t="s">
        <v>80</v>
      </c>
      <c r="D16" s="55">
        <v>1</v>
      </c>
      <c r="E16" s="25">
        <v>1</v>
      </c>
      <c r="F16" s="25">
        <v>1</v>
      </c>
      <c r="G16" s="25"/>
      <c r="H16" s="25"/>
      <c r="I16" s="25">
        <v>250</v>
      </c>
      <c r="J16" s="25">
        <v>0</v>
      </c>
      <c r="K16" s="25">
        <v>0</v>
      </c>
      <c r="L16" s="50">
        <v>390000</v>
      </c>
      <c r="M16" s="25">
        <v>0</v>
      </c>
      <c r="N16" s="25">
        <v>1100</v>
      </c>
      <c r="O16" s="25"/>
      <c r="P16" s="25"/>
      <c r="Q16" s="28">
        <v>66620</v>
      </c>
      <c r="R16" s="28">
        <v>9219</v>
      </c>
      <c r="S16" s="28">
        <v>9035</v>
      </c>
      <c r="T16" s="28">
        <v>0</v>
      </c>
      <c r="U16" s="13">
        <v>51120</v>
      </c>
      <c r="V16" s="13"/>
      <c r="W16" s="13">
        <v>9911</v>
      </c>
      <c r="X16" s="14"/>
      <c r="Y16" s="56">
        <f t="shared" ref="Y16:Y17" si="13">SUM(U16:W16)</f>
        <v>61031</v>
      </c>
      <c r="Z16" s="14">
        <v>2055</v>
      </c>
      <c r="AA16" s="14">
        <v>892</v>
      </c>
      <c r="AB16" s="56">
        <f t="shared" ref="AB16:AB17" si="14">X16</f>
        <v>0</v>
      </c>
      <c r="AC16" s="14"/>
      <c r="AD16" s="14"/>
      <c r="AE16" s="14"/>
      <c r="AF16" s="14"/>
      <c r="AG16" s="14"/>
      <c r="AH16" s="14"/>
      <c r="AI16" s="14"/>
      <c r="AJ16" s="57"/>
      <c r="AK16" s="17">
        <f>N16+O16</f>
        <v>1100</v>
      </c>
      <c r="AL16" s="17">
        <f>SUM(Q16:T16)</f>
        <v>84874</v>
      </c>
      <c r="AM16" s="17">
        <f>SUM(Y16:AB16)</f>
        <v>63978</v>
      </c>
      <c r="AN16" s="17">
        <f>AC16+AD16</f>
        <v>0</v>
      </c>
      <c r="AO16" s="17">
        <f>AE16+AF16</f>
        <v>0</v>
      </c>
      <c r="AP16" s="17">
        <f>AG16+AH16</f>
        <v>0</v>
      </c>
      <c r="AQ16" s="17">
        <f>AI16+AJ16</f>
        <v>0</v>
      </c>
      <c r="AR16" s="17">
        <f t="shared" ref="AR16:AR17" si="15">SUM(AN16:AQ16)</f>
        <v>0</v>
      </c>
      <c r="AS16" s="17">
        <f t="shared" ref="AS16:AV17" si="16">Q16+Y16</f>
        <v>127651</v>
      </c>
      <c r="AT16" s="17">
        <f t="shared" si="16"/>
        <v>11274</v>
      </c>
      <c r="AU16" s="17">
        <f t="shared" si="16"/>
        <v>9927</v>
      </c>
      <c r="AV16" s="17">
        <f t="shared" si="16"/>
        <v>0</v>
      </c>
      <c r="AW16" s="17">
        <f t="shared" ref="AW16:AW17" si="17">SUM(AS16:AV16)</f>
        <v>148852</v>
      </c>
      <c r="AX16" s="17">
        <f t="shared" ref="AX16:BA17" si="18">AS16-AN16</f>
        <v>127651</v>
      </c>
      <c r="AY16" s="17">
        <f t="shared" si="18"/>
        <v>11274</v>
      </c>
      <c r="AZ16" s="17">
        <f t="shared" si="18"/>
        <v>9927</v>
      </c>
      <c r="BA16" s="17">
        <f t="shared" si="18"/>
        <v>0</v>
      </c>
      <c r="BB16" s="17">
        <f t="shared" ref="BB16:BB17" si="19">SUM(AX16:BA16)</f>
        <v>148852</v>
      </c>
      <c r="BC16" s="17">
        <f>IF(ISERR(+E16*100/D16)=1,"",E16*100/D16)</f>
        <v>100</v>
      </c>
      <c r="BD16" s="17">
        <f>IF(ISERR(+F16*100/D16)=1,"",F16*100/D16)</f>
        <v>100</v>
      </c>
      <c r="BE16" s="17">
        <f>IF(ISERR(+J16*100/D16)=1,"",J16*100/D16)</f>
        <v>0</v>
      </c>
      <c r="BF16" s="17">
        <f>IF(ISERR(+N16*100/AK16)=1,"",N16*100/AK16)</f>
        <v>100</v>
      </c>
      <c r="BG16" s="17">
        <f>IF(ISERR(+O16*100/AK16)=1,"",O16*100/AK16)</f>
        <v>0</v>
      </c>
      <c r="BH16" s="17">
        <f>IF(ISERR(+AR16*100/AM16)=1,"",AR16*100/AM16)</f>
        <v>0</v>
      </c>
      <c r="BI16" s="17">
        <f>IF(ISERR((+AR16-AD16-AF16-AJ16)*100/AM16)=1,"",(AR16-AD16-AF16-AJ16)*100/AM16)</f>
        <v>0</v>
      </c>
      <c r="BJ16" s="17">
        <f>IF(ISERR(+BB16/AM16)=1,"",BB16/AM16)</f>
        <v>2.3266122729688332</v>
      </c>
      <c r="BK16" s="17">
        <f>IF(ISERR(+W16/AK16)=1,"",W16/AK16)</f>
        <v>9.01</v>
      </c>
      <c r="BL16" s="17">
        <f>IF(ISERR(+AR16/AK16)=1,"",AR16/AK16)</f>
        <v>0</v>
      </c>
      <c r="BM16" s="17">
        <f>IF(ISERR((+AR16-AD16-AF16-AJ16)/AK16)=1,"",(AR16-AD16-AF16-AJ16)/AK16)</f>
        <v>0</v>
      </c>
      <c r="BN16" s="17">
        <f>IF(ISERR(+AK16/D16)=1,"",AK16/D16)</f>
        <v>1100</v>
      </c>
      <c r="BO16" s="17" t="e">
        <f>IF(ISERR(+BK16*100/M16)=1,"",BK16*100/M16)</f>
        <v>#DIV/0!</v>
      </c>
      <c r="BP16" s="18">
        <f>IF(ISERR(+Y16/AK16)=1,"",Y16/AK16)</f>
        <v>55.482727272727274</v>
      </c>
      <c r="BQ16" s="19">
        <f>BP16-7.85</f>
        <v>47.632727272727273</v>
      </c>
      <c r="BR16" s="20">
        <f t="shared" si="7"/>
        <v>0</v>
      </c>
      <c r="BS16" s="20">
        <f t="shared" si="9"/>
        <v>0</v>
      </c>
      <c r="BT16" s="21"/>
      <c r="BU16" s="21">
        <v>148852</v>
      </c>
      <c r="BV16" s="22">
        <f>BB16-BU16</f>
        <v>0</v>
      </c>
      <c r="BW16" s="21"/>
      <c r="BX16" s="21"/>
      <c r="BY16" s="21"/>
      <c r="BZ16" s="21"/>
      <c r="CA16" s="21"/>
      <c r="CB16" s="21"/>
    </row>
    <row r="17" spans="1:80" s="23" customFormat="1" ht="25.5" x14ac:dyDescent="0.25">
      <c r="A17" s="83"/>
      <c r="B17" s="53" t="s">
        <v>81</v>
      </c>
      <c r="C17" s="54" t="s">
        <v>82</v>
      </c>
      <c r="D17" s="10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25"/>
      <c r="O17" s="25"/>
      <c r="P17" s="25"/>
      <c r="Q17" s="28">
        <v>0</v>
      </c>
      <c r="R17" s="28">
        <v>0</v>
      </c>
      <c r="S17" s="28">
        <v>0</v>
      </c>
      <c r="T17" s="28">
        <v>0</v>
      </c>
      <c r="U17" s="13"/>
      <c r="V17" s="13"/>
      <c r="W17" s="13"/>
      <c r="X17" s="14"/>
      <c r="Y17" s="58">
        <f t="shared" si="13"/>
        <v>0</v>
      </c>
      <c r="Z17" s="13"/>
      <c r="AA17" s="13"/>
      <c r="AB17" s="58">
        <f t="shared" si="14"/>
        <v>0</v>
      </c>
      <c r="AC17" s="13"/>
      <c r="AD17" s="13"/>
      <c r="AE17" s="13"/>
      <c r="AF17" s="13"/>
      <c r="AG17" s="13"/>
      <c r="AH17" s="13"/>
      <c r="AI17" s="13"/>
      <c r="AJ17" s="16"/>
      <c r="AK17" s="17">
        <f>N17+O17</f>
        <v>0</v>
      </c>
      <c r="AL17" s="17">
        <f>SUM(Q17:T17)</f>
        <v>0</v>
      </c>
      <c r="AM17" s="17">
        <f>SUM(Y17:AB17)</f>
        <v>0</v>
      </c>
      <c r="AN17" s="17">
        <f>AC17+AD17</f>
        <v>0</v>
      </c>
      <c r="AO17" s="17">
        <f>AE17+AF17</f>
        <v>0</v>
      </c>
      <c r="AP17" s="17">
        <f>AG17+AH17</f>
        <v>0</v>
      </c>
      <c r="AQ17" s="17">
        <f>AI17+AJ17</f>
        <v>0</v>
      </c>
      <c r="AR17" s="17">
        <f t="shared" si="15"/>
        <v>0</v>
      </c>
      <c r="AS17" s="17">
        <f t="shared" si="16"/>
        <v>0</v>
      </c>
      <c r="AT17" s="17">
        <f t="shared" si="16"/>
        <v>0</v>
      </c>
      <c r="AU17" s="17">
        <f t="shared" si="16"/>
        <v>0</v>
      </c>
      <c r="AV17" s="17">
        <f t="shared" si="16"/>
        <v>0</v>
      </c>
      <c r="AW17" s="17">
        <f t="shared" si="17"/>
        <v>0</v>
      </c>
      <c r="AX17" s="17">
        <f t="shared" si="18"/>
        <v>0</v>
      </c>
      <c r="AY17" s="17">
        <f t="shared" si="18"/>
        <v>0</v>
      </c>
      <c r="AZ17" s="17">
        <f t="shared" si="18"/>
        <v>0</v>
      </c>
      <c r="BA17" s="17">
        <f t="shared" si="18"/>
        <v>0</v>
      </c>
      <c r="BB17" s="17">
        <f t="shared" si="19"/>
        <v>0</v>
      </c>
      <c r="BC17" s="17" t="e">
        <f>IF(ISERR(+E17*100/D17)=1,"",E17*100/D17)</f>
        <v>#DIV/0!</v>
      </c>
      <c r="BD17" s="17" t="e">
        <f>IF(ISERR(+F17*100/D17)=1,"",F17*100/D17)</f>
        <v>#DIV/0!</v>
      </c>
      <c r="BE17" s="17" t="e">
        <f>IF(ISERR(+J17*100/D17)=1,"",J17*100/D17)</f>
        <v>#DIV/0!</v>
      </c>
      <c r="BF17" s="17" t="e">
        <f>IF(ISERR(+N17*100/AK17)=1,"",N17*100/AK17)</f>
        <v>#DIV/0!</v>
      </c>
      <c r="BG17" s="17" t="e">
        <f>IF(ISERR(+O17*100/AK17)=1,"",O17*100/AK17)</f>
        <v>#DIV/0!</v>
      </c>
      <c r="BH17" s="17" t="e">
        <f>IF(ISERR(+AR17*100/AM17)=1,"",AR17*100/AM17)</f>
        <v>#DIV/0!</v>
      </c>
      <c r="BI17" s="17" t="e">
        <f>IF(ISERR((+AR17-AD17-AF17-AJ17)*100/AM17)=1,"",(AR17-AD17-AF17-AJ17)*100/AM17)</f>
        <v>#DIV/0!</v>
      </c>
      <c r="BJ17" s="17" t="e">
        <f>IF(ISERR(+BB17/AM17)=1,"",BB17/AM17)</f>
        <v>#DIV/0!</v>
      </c>
      <c r="BK17" s="17" t="e">
        <f>IF(ISERR(+W17/AK17)=1,"",W17/AK17)</f>
        <v>#DIV/0!</v>
      </c>
      <c r="BL17" s="17" t="e">
        <f>IF(ISERR(+AR17/AK17)=1,"",AR17/AK17)</f>
        <v>#DIV/0!</v>
      </c>
      <c r="BM17" s="17" t="e">
        <f>IF(ISERR((+AR17-AD17-AF17-AJ17)/AK17)=1,"",(AR17-AD17-AF17-AJ17)/AK17)</f>
        <v>#DIV/0!</v>
      </c>
      <c r="BN17" s="17" t="e">
        <f>IF(ISERR(+AK17/D17)=1,"",AK17/D17)</f>
        <v>#DIV/0!</v>
      </c>
      <c r="BO17" s="17" t="e">
        <f>IF(ISERR(+BK17*100/M17)=1,"",BK17*100/M17)</f>
        <v>#DIV/0!</v>
      </c>
      <c r="BP17" s="18" t="e">
        <f>IF(ISERR(+Y17/AK17)=1,"",Y17/AK17)</f>
        <v>#DIV/0!</v>
      </c>
      <c r="BQ17" s="19" t="e">
        <f>BP17-8.25</f>
        <v>#DIV/0!</v>
      </c>
      <c r="BR17" s="20">
        <f t="shared" si="7"/>
        <v>0</v>
      </c>
      <c r="BS17" s="20">
        <f t="shared" si="9"/>
        <v>0</v>
      </c>
      <c r="BT17" s="21"/>
      <c r="BU17" s="21"/>
      <c r="BV17" s="22"/>
      <c r="BW17" s="21"/>
      <c r="BX17" s="21"/>
      <c r="BY17" s="21"/>
      <c r="BZ17" s="21"/>
      <c r="CA17" s="21"/>
      <c r="CB17" s="21"/>
    </row>
    <row r="18" spans="1:80" s="23" customFormat="1" x14ac:dyDescent="0.25">
      <c r="A18" s="37"/>
      <c r="B18" s="38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  <c r="R18" s="41"/>
      <c r="S18" s="41"/>
      <c r="T18" s="41"/>
      <c r="U18" s="40"/>
      <c r="V18" s="40"/>
      <c r="W18" s="40"/>
      <c r="X18" s="40"/>
      <c r="Y18" s="42"/>
      <c r="Z18" s="40"/>
      <c r="AA18" s="40"/>
      <c r="AB18" s="42"/>
      <c r="AC18" s="40"/>
      <c r="AD18" s="40"/>
      <c r="AE18" s="40"/>
      <c r="AF18" s="40"/>
      <c r="AG18" s="40"/>
      <c r="AH18" s="40"/>
      <c r="AI18" s="40"/>
      <c r="AJ18" s="40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4"/>
      <c r="BR18" s="20">
        <f t="shared" si="7"/>
        <v>0</v>
      </c>
      <c r="BS18" s="20">
        <f t="shared" si="9"/>
        <v>0</v>
      </c>
      <c r="BV18" s="22"/>
    </row>
    <row r="19" spans="1:80" s="23" customFormat="1" x14ac:dyDescent="0.25">
      <c r="A19" s="82" t="s">
        <v>75</v>
      </c>
      <c r="B19" s="82"/>
      <c r="C19" s="82"/>
      <c r="D19" s="45">
        <f t="shared" ref="D19:AJ19" si="20">SUM(D16:D17)</f>
        <v>1</v>
      </c>
      <c r="E19" s="46">
        <f t="shared" si="20"/>
        <v>1</v>
      </c>
      <c r="F19" s="46">
        <f t="shared" si="20"/>
        <v>1</v>
      </c>
      <c r="G19" s="46">
        <f t="shared" si="20"/>
        <v>0</v>
      </c>
      <c r="H19" s="46">
        <f t="shared" si="20"/>
        <v>0</v>
      </c>
      <c r="I19" s="46">
        <f t="shared" si="20"/>
        <v>250</v>
      </c>
      <c r="J19" s="46">
        <f t="shared" si="20"/>
        <v>0</v>
      </c>
      <c r="K19" s="46">
        <f t="shared" si="20"/>
        <v>0</v>
      </c>
      <c r="L19" s="46">
        <f t="shared" si="20"/>
        <v>390000</v>
      </c>
      <c r="M19" s="46">
        <f t="shared" si="20"/>
        <v>0</v>
      </c>
      <c r="N19" s="46">
        <f t="shared" si="20"/>
        <v>1100</v>
      </c>
      <c r="O19" s="46">
        <f t="shared" si="20"/>
        <v>0</v>
      </c>
      <c r="P19" s="46">
        <f t="shared" si="20"/>
        <v>0</v>
      </c>
      <c r="Q19" s="47">
        <f t="shared" si="20"/>
        <v>66620</v>
      </c>
      <c r="R19" s="47">
        <f t="shared" si="20"/>
        <v>9219</v>
      </c>
      <c r="S19" s="47">
        <f t="shared" si="20"/>
        <v>9035</v>
      </c>
      <c r="T19" s="47">
        <f t="shared" si="20"/>
        <v>0</v>
      </c>
      <c r="U19" s="17">
        <f t="shared" si="20"/>
        <v>51120</v>
      </c>
      <c r="V19" s="17">
        <f t="shared" si="20"/>
        <v>0</v>
      </c>
      <c r="W19" s="17">
        <f t="shared" si="20"/>
        <v>9911</v>
      </c>
      <c r="X19" s="17">
        <f t="shared" si="20"/>
        <v>0</v>
      </c>
      <c r="Y19" s="17">
        <f t="shared" si="20"/>
        <v>61031</v>
      </c>
      <c r="Z19" s="17">
        <f t="shared" si="20"/>
        <v>2055</v>
      </c>
      <c r="AA19" s="17">
        <f t="shared" si="20"/>
        <v>892</v>
      </c>
      <c r="AB19" s="17">
        <f t="shared" si="20"/>
        <v>0</v>
      </c>
      <c r="AC19" s="17">
        <f t="shared" si="20"/>
        <v>0</v>
      </c>
      <c r="AD19" s="17">
        <f t="shared" si="20"/>
        <v>0</v>
      </c>
      <c r="AE19" s="17">
        <f t="shared" si="20"/>
        <v>0</v>
      </c>
      <c r="AF19" s="17">
        <f t="shared" si="20"/>
        <v>0</v>
      </c>
      <c r="AG19" s="17">
        <f t="shared" si="20"/>
        <v>0</v>
      </c>
      <c r="AH19" s="17">
        <f t="shared" si="20"/>
        <v>0</v>
      </c>
      <c r="AI19" s="17">
        <f t="shared" si="20"/>
        <v>0</v>
      </c>
      <c r="AJ19" s="17">
        <f t="shared" si="20"/>
        <v>0</v>
      </c>
      <c r="AK19" s="17">
        <f t="shared" ref="AK19:BB19" si="21">SUM(AK16:AK17)</f>
        <v>1100</v>
      </c>
      <c r="AL19" s="17">
        <f t="shared" si="21"/>
        <v>84874</v>
      </c>
      <c r="AM19" s="17">
        <f t="shared" si="21"/>
        <v>63978</v>
      </c>
      <c r="AN19" s="17">
        <f t="shared" si="21"/>
        <v>0</v>
      </c>
      <c r="AO19" s="17">
        <f t="shared" si="21"/>
        <v>0</v>
      </c>
      <c r="AP19" s="17">
        <f t="shared" si="21"/>
        <v>0</v>
      </c>
      <c r="AQ19" s="17">
        <f t="shared" si="21"/>
        <v>0</v>
      </c>
      <c r="AR19" s="17">
        <f t="shared" si="21"/>
        <v>0</v>
      </c>
      <c r="AS19" s="17">
        <f t="shared" si="21"/>
        <v>127651</v>
      </c>
      <c r="AT19" s="17">
        <f t="shared" si="21"/>
        <v>11274</v>
      </c>
      <c r="AU19" s="17">
        <f t="shared" si="21"/>
        <v>9927</v>
      </c>
      <c r="AV19" s="17">
        <f t="shared" si="21"/>
        <v>0</v>
      </c>
      <c r="AW19" s="17">
        <f t="shared" si="21"/>
        <v>148852</v>
      </c>
      <c r="AX19" s="17">
        <f t="shared" si="21"/>
        <v>127651</v>
      </c>
      <c r="AY19" s="17">
        <f t="shared" si="21"/>
        <v>11274</v>
      </c>
      <c r="AZ19" s="17">
        <f t="shared" si="21"/>
        <v>9927</v>
      </c>
      <c r="BA19" s="17">
        <f t="shared" si="21"/>
        <v>0</v>
      </c>
      <c r="BB19" s="17">
        <f t="shared" si="21"/>
        <v>148852</v>
      </c>
      <c r="BC19" s="17">
        <f>IF(ISERR(+E19*100/D19)=1,"",E19*100/D19)</f>
        <v>100</v>
      </c>
      <c r="BD19" s="17">
        <f>IF(ISERR(+F19*100/D19)=1,"",F19*100/D19)</f>
        <v>100</v>
      </c>
      <c r="BE19" s="17">
        <f>IF(ISERR(+J19*100/D19)=1,"",J19*100/D19)</f>
        <v>0</v>
      </c>
      <c r="BF19" s="17">
        <f>IF(ISERR(+N19*100/AK19)=1,"",N19*100/AK19)</f>
        <v>100</v>
      </c>
      <c r="BG19" s="17">
        <f>IF(ISERR(+O19*100/AK19)=1,"",O19*100/AK19)</f>
        <v>0</v>
      </c>
      <c r="BH19" s="17">
        <f>IF(ISERR(+AR19*100/AM19)=1,"",AR19*100/AM19)</f>
        <v>0</v>
      </c>
      <c r="BI19" s="17">
        <f>IF(ISERR((+AR19-AD19-AF19-AJ19)*100/AM19)=1,"",(AR19-AD19-AF19-AJ19)*100/AM19)</f>
        <v>0</v>
      </c>
      <c r="BJ19" s="17">
        <f>IF(ISERR(+BB19/AM19)=1,"",BB19/AM19)</f>
        <v>2.3266122729688332</v>
      </c>
      <c r="BK19" s="17">
        <f>IF(ISERR(+W19/AK19)=1,"",W19/AK19)</f>
        <v>9.01</v>
      </c>
      <c r="BL19" s="17">
        <f>IF(ISERR(+AR19/AK19)=1,"",AR19/AK19)</f>
        <v>0</v>
      </c>
      <c r="BM19" s="17">
        <f>IF(ISERR((+AR19-AD19-AF19-AJ19)/AK19)=1,"",(AR19-AD19-AF19-AJ19)/AK19)</f>
        <v>0</v>
      </c>
      <c r="BN19" s="17">
        <f>IF(ISERR(+AK19/D19)=1,"",AK19/D19)</f>
        <v>1100</v>
      </c>
      <c r="BO19" s="17" t="e">
        <f>IF(ISERR(+BK19*100/M19)=1,"",BK19*100/M19)</f>
        <v>#DIV/0!</v>
      </c>
      <c r="BP19" s="18">
        <f>IF(ISERR(+Y19/AK19)=1,"",Y19/AK19)</f>
        <v>55.482727272727274</v>
      </c>
      <c r="BQ19" s="19"/>
      <c r="BR19" s="20">
        <f t="shared" si="7"/>
        <v>0</v>
      </c>
      <c r="BS19" s="20">
        <f t="shared" si="9"/>
        <v>0</v>
      </c>
      <c r="BT19" s="21"/>
      <c r="BU19" s="21"/>
      <c r="BV19" s="22"/>
      <c r="BW19" s="21"/>
      <c r="BX19" s="21"/>
      <c r="BY19" s="21"/>
      <c r="BZ19" s="21"/>
      <c r="CA19" s="21"/>
      <c r="CB19" s="21"/>
    </row>
    <row r="20" spans="1:80" s="23" customFormat="1" x14ac:dyDescent="0.25">
      <c r="A20" s="37"/>
      <c r="B20" s="38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  <c r="R20" s="41"/>
      <c r="S20" s="41"/>
      <c r="T20" s="41"/>
      <c r="U20" s="40"/>
      <c r="V20" s="40"/>
      <c r="W20" s="40"/>
      <c r="X20" s="40"/>
      <c r="Y20" s="42"/>
      <c r="Z20" s="40"/>
      <c r="AA20" s="40"/>
      <c r="AB20" s="42"/>
      <c r="AC20" s="40"/>
      <c r="AD20" s="40"/>
      <c r="AE20" s="40"/>
      <c r="AF20" s="40"/>
      <c r="AG20" s="40"/>
      <c r="AH20" s="40"/>
      <c r="AI20" s="40"/>
      <c r="AJ20" s="40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4"/>
      <c r="BR20" s="20">
        <f t="shared" si="7"/>
        <v>0</v>
      </c>
      <c r="BS20" s="20">
        <f t="shared" si="9"/>
        <v>0</v>
      </c>
      <c r="BV20" s="22"/>
    </row>
    <row r="21" spans="1:80" s="23" customFormat="1" x14ac:dyDescent="0.25">
      <c r="A21" s="82" t="s">
        <v>83</v>
      </c>
      <c r="B21" s="82"/>
      <c r="C21" s="82"/>
      <c r="D21" s="45">
        <f t="shared" ref="D21:BB21" si="22">D19+D14+D10</f>
        <v>37</v>
      </c>
      <c r="E21" s="46">
        <f t="shared" si="22"/>
        <v>37</v>
      </c>
      <c r="F21" s="46">
        <f t="shared" si="22"/>
        <v>37</v>
      </c>
      <c r="G21" s="46">
        <f t="shared" si="22"/>
        <v>0</v>
      </c>
      <c r="H21" s="46">
        <f t="shared" si="22"/>
        <v>0</v>
      </c>
      <c r="I21" s="46">
        <f t="shared" si="22"/>
        <v>20823</v>
      </c>
      <c r="J21" s="46">
        <f t="shared" si="22"/>
        <v>0</v>
      </c>
      <c r="K21" s="46">
        <f t="shared" si="22"/>
        <v>0</v>
      </c>
      <c r="L21" s="46">
        <f t="shared" si="22"/>
        <v>71086751</v>
      </c>
      <c r="M21" s="46">
        <f t="shared" si="22"/>
        <v>0</v>
      </c>
      <c r="N21" s="46">
        <f t="shared" si="22"/>
        <v>1611850</v>
      </c>
      <c r="O21" s="46">
        <f t="shared" si="22"/>
        <v>0</v>
      </c>
      <c r="P21" s="46">
        <f t="shared" si="22"/>
        <v>3265000</v>
      </c>
      <c r="Q21" s="47">
        <f t="shared" si="22"/>
        <v>169503.52000000048</v>
      </c>
      <c r="R21" s="47">
        <f t="shared" si="22"/>
        <v>47225</v>
      </c>
      <c r="S21" s="47">
        <f t="shared" si="22"/>
        <v>9035</v>
      </c>
      <c r="T21" s="47">
        <f t="shared" si="22"/>
        <v>0</v>
      </c>
      <c r="U21" s="17">
        <f t="shared" si="22"/>
        <v>4242920</v>
      </c>
      <c r="V21" s="17">
        <f t="shared" si="22"/>
        <v>0</v>
      </c>
      <c r="W21" s="17">
        <f t="shared" si="22"/>
        <v>11989348</v>
      </c>
      <c r="X21" s="17">
        <f t="shared" si="22"/>
        <v>0</v>
      </c>
      <c r="Y21" s="17">
        <f t="shared" si="22"/>
        <v>16232268</v>
      </c>
      <c r="Z21" s="17">
        <f t="shared" si="22"/>
        <v>52568</v>
      </c>
      <c r="AA21" s="17">
        <f t="shared" si="22"/>
        <v>2205927</v>
      </c>
      <c r="AB21" s="17">
        <f t="shared" si="22"/>
        <v>0</v>
      </c>
      <c r="AC21" s="17">
        <f t="shared" si="22"/>
        <v>14583359.98</v>
      </c>
      <c r="AD21" s="17">
        <f t="shared" si="22"/>
        <v>4942</v>
      </c>
      <c r="AE21" s="17">
        <f t="shared" si="22"/>
        <v>147742</v>
      </c>
      <c r="AF21" s="17">
        <f t="shared" si="22"/>
        <v>0</v>
      </c>
      <c r="AG21" s="17">
        <f t="shared" si="22"/>
        <v>1947477</v>
      </c>
      <c r="AH21" s="17">
        <f t="shared" si="22"/>
        <v>0</v>
      </c>
      <c r="AI21" s="17">
        <f t="shared" si="22"/>
        <v>0</v>
      </c>
      <c r="AJ21" s="17">
        <f t="shared" si="22"/>
        <v>0</v>
      </c>
      <c r="AK21" s="17">
        <f t="shared" si="22"/>
        <v>1611850</v>
      </c>
      <c r="AL21" s="17">
        <f t="shared" si="22"/>
        <v>225763.52000000048</v>
      </c>
      <c r="AM21" s="17">
        <f t="shared" si="22"/>
        <v>18490763</v>
      </c>
      <c r="AN21" s="17">
        <f t="shared" si="22"/>
        <v>14588301.98</v>
      </c>
      <c r="AO21" s="17">
        <f t="shared" si="22"/>
        <v>147742</v>
      </c>
      <c r="AP21" s="17">
        <f t="shared" si="22"/>
        <v>1947477</v>
      </c>
      <c r="AQ21" s="17">
        <f t="shared" si="22"/>
        <v>0</v>
      </c>
      <c r="AR21" s="17">
        <f t="shared" si="22"/>
        <v>16683520.98</v>
      </c>
      <c r="AS21" s="17">
        <f t="shared" si="22"/>
        <v>16401771.52</v>
      </c>
      <c r="AT21" s="17">
        <f t="shared" si="22"/>
        <v>99793</v>
      </c>
      <c r="AU21" s="17">
        <f t="shared" si="22"/>
        <v>2214962</v>
      </c>
      <c r="AV21" s="17">
        <f t="shared" si="22"/>
        <v>0</v>
      </c>
      <c r="AW21" s="17">
        <f t="shared" si="22"/>
        <v>18716526.52</v>
      </c>
      <c r="AX21" s="17">
        <f t="shared" si="22"/>
        <v>1813469.54</v>
      </c>
      <c r="AY21" s="17">
        <f t="shared" si="22"/>
        <v>-47949</v>
      </c>
      <c r="AZ21" s="17">
        <f t="shared" si="22"/>
        <v>267485</v>
      </c>
      <c r="BA21" s="17">
        <f t="shared" si="22"/>
        <v>0</v>
      </c>
      <c r="BB21" s="17">
        <f t="shared" si="22"/>
        <v>2033005.54</v>
      </c>
      <c r="BC21" s="17">
        <f>IF(ISERR(+E21*100/D21)=1,"",E21*100/D21)</f>
        <v>100</v>
      </c>
      <c r="BD21" s="17">
        <f>IF(ISERR(+F21*100/D21)=1,"",F21*100/D21)</f>
        <v>100</v>
      </c>
      <c r="BE21" s="17">
        <f>IF(ISERR(+J21*100/D21)=1,"",J21*100/D21)</f>
        <v>0</v>
      </c>
      <c r="BF21" s="17">
        <f>IF(ISERR(+N21*100/AK21)=1,"",N21*100/AK21)</f>
        <v>100</v>
      </c>
      <c r="BG21" s="17">
        <f>IF(ISERR(+O21*100/AK21)=1,"",O21*100/AK21)</f>
        <v>0</v>
      </c>
      <c r="BH21" s="17">
        <f>IF(ISERR(+AR21*100/AM21)=1,"",AR21*100/AM21)</f>
        <v>90.226244206364015</v>
      </c>
      <c r="BI21" s="17">
        <f>IF(ISERR((+AR21-AD21-AF21-AJ21)*100/AM21)=1,"",(AR21-AD21-AF21-AJ21)*100/AM21)</f>
        <v>90.199517348202448</v>
      </c>
      <c r="BJ21" s="17">
        <f>IF(ISERR(+BB21/AM21)=1,"",BB21/AM21)</f>
        <v>0.10994708763505325</v>
      </c>
      <c r="BK21" s="17">
        <f>IF(ISERR(+W21/AK21)=1,"",W21/AK21)</f>
        <v>7.4382529391692778</v>
      </c>
      <c r="BL21" s="17">
        <f>IF(ISERR(+AR21/AK21)=1,"",AR21/AK21)</f>
        <v>10.35054191146819</v>
      </c>
      <c r="BM21" s="17">
        <f>IF(ISERR((+AR21-AD21-AF21-AJ21)/AK21)=1,"",(AR21-AD21-AF21-AJ21)/AK21)</f>
        <v>10.347475869342681</v>
      </c>
      <c r="BN21" s="17">
        <f>IF(ISERR(+AK21/D21)=1,"",AK21/D21)</f>
        <v>43563.513513513513</v>
      </c>
      <c r="BO21" s="17" t="e">
        <f>IF(ISERR(+BK21*100/M21)=1,"",BK21*100/M21)</f>
        <v>#DIV/0!</v>
      </c>
      <c r="BP21" s="18">
        <f>IF(ISERR(+Y21/AK21)=1,"",Y21/AK21)</f>
        <v>10.070582250209387</v>
      </c>
      <c r="BQ21" s="19"/>
      <c r="BR21" s="20">
        <f t="shared" si="7"/>
        <v>0</v>
      </c>
      <c r="BS21" s="20">
        <f t="shared" si="9"/>
        <v>0</v>
      </c>
      <c r="BT21" s="21"/>
      <c r="BU21" s="21"/>
      <c r="BV21" s="22"/>
      <c r="BW21" s="21"/>
      <c r="BX21" s="21"/>
      <c r="BY21" s="21"/>
      <c r="BZ21" s="21"/>
      <c r="CA21" s="21"/>
      <c r="CB21" s="21"/>
    </row>
    <row r="23" spans="1:80" s="23" customFormat="1" x14ac:dyDescent="0.25">
      <c r="A23" s="83">
        <v>16</v>
      </c>
      <c r="B23" s="84" t="s">
        <v>70</v>
      </c>
      <c r="C23" s="9" t="s">
        <v>71</v>
      </c>
      <c r="D23" s="24">
        <v>32</v>
      </c>
      <c r="E23" s="25">
        <v>32</v>
      </c>
      <c r="F23" s="25">
        <v>32</v>
      </c>
      <c r="G23" s="25">
        <v>0</v>
      </c>
      <c r="H23" s="25">
        <v>0</v>
      </c>
      <c r="I23" s="26">
        <v>13123</v>
      </c>
      <c r="J23" s="25"/>
      <c r="K23" s="25"/>
      <c r="L23" s="27">
        <f>68848303-25325008</f>
        <v>43523295</v>
      </c>
      <c r="M23" s="25"/>
      <c r="N23" s="59">
        <v>1609771</v>
      </c>
      <c r="O23" s="25"/>
      <c r="P23" s="25">
        <v>847000</v>
      </c>
      <c r="Q23" s="28">
        <f>-2513537.32-1942</f>
        <v>-2515479.3199999998</v>
      </c>
      <c r="R23" s="28">
        <v>-100198</v>
      </c>
      <c r="S23" s="28">
        <v>257558</v>
      </c>
      <c r="T23" s="28">
        <v>0</v>
      </c>
      <c r="U23" s="13">
        <v>3117725</v>
      </c>
      <c r="V23" s="13"/>
      <c r="W23" s="13">
        <v>11931154</v>
      </c>
      <c r="X23" s="14"/>
      <c r="Y23" s="29">
        <f t="shared" ref="Y23:Y26" si="23">SUM(U23:W23)</f>
        <v>15048879</v>
      </c>
      <c r="Z23" s="14">
        <v>16009</v>
      </c>
      <c r="AA23" s="14">
        <v>1590330</v>
      </c>
      <c r="AB23" s="29">
        <f t="shared" ref="AB23:AB26" si="24">X23</f>
        <v>0</v>
      </c>
      <c r="AC23" s="59">
        <f>14979966.2+95000</f>
        <v>15074966.199999999</v>
      </c>
      <c r="AD23" s="31">
        <v>2591</v>
      </c>
      <c r="AE23" s="14">
        <v>16009</v>
      </c>
      <c r="AF23" s="31"/>
      <c r="AG23" s="14">
        <v>1590330</v>
      </c>
      <c r="AH23" s="31"/>
      <c r="AI23" s="30"/>
      <c r="AJ23" s="31"/>
      <c r="AK23" s="17">
        <f>N23+O23</f>
        <v>1609771</v>
      </c>
      <c r="AL23" s="17">
        <f>SUM(Q23:T23)</f>
        <v>-2358119.3199999998</v>
      </c>
      <c r="AM23" s="17">
        <f>SUM(Y23:AB23)</f>
        <v>16655218</v>
      </c>
      <c r="AN23" s="17">
        <f>AC23+AD23</f>
        <v>15077557.199999999</v>
      </c>
      <c r="AO23" s="17">
        <f>AE23+AF23</f>
        <v>16009</v>
      </c>
      <c r="AP23" s="17">
        <f>AG23+AH23</f>
        <v>1590330</v>
      </c>
      <c r="AQ23" s="17">
        <f>AI23+AJ23</f>
        <v>0</v>
      </c>
      <c r="AR23" s="17">
        <f t="shared" ref="AR23:AR26" si="25">SUM(AN23:AQ23)</f>
        <v>16683896.199999999</v>
      </c>
      <c r="AS23" s="17">
        <f t="shared" ref="AS23:AV26" si="26">Q23+Y23</f>
        <v>12533399.68</v>
      </c>
      <c r="AT23" s="17">
        <f t="shared" si="26"/>
        <v>-84189</v>
      </c>
      <c r="AU23" s="17">
        <f t="shared" si="26"/>
        <v>1847888</v>
      </c>
      <c r="AV23" s="17">
        <f t="shared" si="26"/>
        <v>0</v>
      </c>
      <c r="AW23" s="17">
        <f t="shared" ref="AW23:AW26" si="27">SUM(AS23:AV23)</f>
        <v>14297098.68</v>
      </c>
      <c r="AX23" s="17">
        <f t="shared" ref="AX23:BA26" si="28">AS23-AN23</f>
        <v>-2544157.5199999996</v>
      </c>
      <c r="AY23" s="17">
        <f t="shared" si="28"/>
        <v>-100198</v>
      </c>
      <c r="AZ23" s="17">
        <f t="shared" si="28"/>
        <v>257558</v>
      </c>
      <c r="BA23" s="17">
        <f t="shared" si="28"/>
        <v>0</v>
      </c>
      <c r="BB23" s="17">
        <f t="shared" ref="BB23:BB26" si="29">SUM(AX23:BA23)</f>
        <v>-2386797.5199999996</v>
      </c>
      <c r="BC23" s="17">
        <f>IF(ISERR(+E23*100/D23)=1,"",E23*100/D23)</f>
        <v>100</v>
      </c>
      <c r="BD23" s="17">
        <f>IF(ISERR(+F23*100/D23)=1,"",F23*100/D23)</f>
        <v>100</v>
      </c>
      <c r="BE23" s="17">
        <f>IF(ISERR(+J23*100/D23)=1,"",J23*100/D23)</f>
        <v>0</v>
      </c>
      <c r="BF23" s="17">
        <f>IF(ISERR(+N23*100/AK23)=1,"",N23*100/AK23)</f>
        <v>100</v>
      </c>
      <c r="BG23" s="17">
        <f>IF(ISERR(+O23*100/AK23)=1,"",O23*100/AK23)</f>
        <v>0</v>
      </c>
      <c r="BH23" s="17">
        <f>IF(ISERR(+AR23*100/AM23)=1,"",AR23*100/AM23)</f>
        <v>100.17218747902309</v>
      </c>
      <c r="BI23" s="17">
        <f>IF(ISERR((+AR23-AD23-AF23-AJ23)*100/AM23)=1,"",(AR23-AD23-AF23-AJ23)*100/AM23)</f>
        <v>100.1566307928242</v>
      </c>
      <c r="BJ23" s="17">
        <f>IF(ISERR(+BB23/AM23)=1,"",BB23/AM23)</f>
        <v>-0.14330629115752189</v>
      </c>
      <c r="BK23" s="17">
        <f>IF(ISERR(+W23/AK23)=1,"",W23/AK23)</f>
        <v>7.4117088703921237</v>
      </c>
      <c r="BL23" s="17">
        <f>IF(ISERR(+AR23/AK23)=1,"",AR23/AK23)</f>
        <v>10.364142601649551</v>
      </c>
      <c r="BM23" s="17">
        <f>IF(ISERR((+AR23-AD23-AF23-AJ23)/AK23)=1,"",(AR23-AD23-AF23-AJ23)/AK23)</f>
        <v>10.362533055943981</v>
      </c>
      <c r="BN23" s="17">
        <f>IF(ISERR(+AK23/D23)=1,"",AK23/D23)</f>
        <v>50305.34375</v>
      </c>
      <c r="BO23" s="17" t="e">
        <f>IF(ISERR(+BK23*100/M23)=1,"",BK23*100/M23)</f>
        <v>#DIV/0!</v>
      </c>
      <c r="BP23" s="18">
        <f>IF(ISERR(+Y23/AK23)=1,"",Y23/AK23)</f>
        <v>9.3484595013824947</v>
      </c>
      <c r="BQ23" s="19">
        <f>BP23-7.64</f>
        <v>1.708459501382495</v>
      </c>
      <c r="BR23" s="20">
        <f t="shared" ref="BR23:BR40" si="30">E23-F23</f>
        <v>0</v>
      </c>
      <c r="BS23" s="20">
        <f t="shared" ref="BS23:BS24" si="31">D23-E23</f>
        <v>0</v>
      </c>
      <c r="BT23" s="21"/>
      <c r="BU23" s="21"/>
      <c r="BV23" s="22"/>
      <c r="BW23" s="21"/>
      <c r="BX23" s="21"/>
      <c r="BY23" s="21"/>
      <c r="BZ23" s="21"/>
      <c r="CA23" s="21"/>
      <c r="CB23" s="21"/>
    </row>
    <row r="24" spans="1:80" s="23" customFormat="1" x14ac:dyDescent="0.25">
      <c r="A24" s="83"/>
      <c r="B24" s="84" t="s">
        <v>70</v>
      </c>
      <c r="C24" s="9" t="s">
        <v>72</v>
      </c>
      <c r="D24" s="32"/>
      <c r="E24" s="26"/>
      <c r="F24" s="26"/>
      <c r="G24" s="26">
        <v>0</v>
      </c>
      <c r="H24" s="26">
        <v>0</v>
      </c>
      <c r="I24" s="26"/>
      <c r="J24" s="26"/>
      <c r="K24" s="26"/>
      <c r="L24" s="26">
        <v>0</v>
      </c>
      <c r="M24" s="26"/>
      <c r="N24" s="25"/>
      <c r="O24" s="25"/>
      <c r="P24" s="25"/>
      <c r="Q24" s="28">
        <v>0</v>
      </c>
      <c r="R24" s="28">
        <v>0</v>
      </c>
      <c r="S24" s="28">
        <v>0</v>
      </c>
      <c r="T24" s="28">
        <v>0</v>
      </c>
      <c r="U24" s="13"/>
      <c r="V24" s="13"/>
      <c r="W24" s="13"/>
      <c r="X24" s="14"/>
      <c r="Y24" s="29">
        <f t="shared" si="23"/>
        <v>0</v>
      </c>
      <c r="Z24" s="33"/>
      <c r="AA24" s="33"/>
      <c r="AB24" s="34">
        <f t="shared" si="24"/>
        <v>0</v>
      </c>
      <c r="AC24" s="33"/>
      <c r="AD24" s="33"/>
      <c r="AE24" s="33"/>
      <c r="AF24" s="33"/>
      <c r="AG24" s="33"/>
      <c r="AH24" s="33"/>
      <c r="AI24" s="33"/>
      <c r="AJ24" s="35"/>
      <c r="AK24" s="17">
        <f>N24+O24</f>
        <v>0</v>
      </c>
      <c r="AL24" s="17">
        <f>SUM(Q24:T24)</f>
        <v>0</v>
      </c>
      <c r="AM24" s="17">
        <f>SUM(Y24:AB24)</f>
        <v>0</v>
      </c>
      <c r="AN24" s="17">
        <f>AC24+AD24</f>
        <v>0</v>
      </c>
      <c r="AO24" s="17">
        <f>AE24+AF24</f>
        <v>0</v>
      </c>
      <c r="AP24" s="17">
        <f>AG24+AH24</f>
        <v>0</v>
      </c>
      <c r="AQ24" s="17">
        <f>AI24+AJ24</f>
        <v>0</v>
      </c>
      <c r="AR24" s="17">
        <f t="shared" si="25"/>
        <v>0</v>
      </c>
      <c r="AS24" s="17">
        <f t="shared" si="26"/>
        <v>0</v>
      </c>
      <c r="AT24" s="17">
        <f t="shared" si="26"/>
        <v>0</v>
      </c>
      <c r="AU24" s="17">
        <f t="shared" si="26"/>
        <v>0</v>
      </c>
      <c r="AV24" s="17">
        <f t="shared" si="26"/>
        <v>0</v>
      </c>
      <c r="AW24" s="17">
        <f t="shared" si="27"/>
        <v>0</v>
      </c>
      <c r="AX24" s="17">
        <f t="shared" si="28"/>
        <v>0</v>
      </c>
      <c r="AY24" s="17">
        <f t="shared" si="28"/>
        <v>0</v>
      </c>
      <c r="AZ24" s="17">
        <f t="shared" si="28"/>
        <v>0</v>
      </c>
      <c r="BA24" s="17">
        <f t="shared" si="28"/>
        <v>0</v>
      </c>
      <c r="BB24" s="17">
        <f t="shared" si="29"/>
        <v>0</v>
      </c>
      <c r="BC24" s="17" t="e">
        <f>IF(ISERR(+E24*100/D24)=1,"",E24*100/D24)</f>
        <v>#DIV/0!</v>
      </c>
      <c r="BD24" s="17" t="e">
        <f>IF(ISERR(+F24*100/D24)=1,"",F24*100/D24)</f>
        <v>#DIV/0!</v>
      </c>
      <c r="BE24" s="17" t="e">
        <f>IF(ISERR(+J24*100/D24)=1,"",J24*100/D24)</f>
        <v>#DIV/0!</v>
      </c>
      <c r="BF24" s="17" t="e">
        <f>IF(ISERR(+N24*100/AK24)=1,"",N24*100/AK24)</f>
        <v>#DIV/0!</v>
      </c>
      <c r="BG24" s="17" t="e">
        <f>IF(ISERR(+O24*100/AK24)=1,"",O24*100/AK24)</f>
        <v>#DIV/0!</v>
      </c>
      <c r="BH24" s="17" t="e">
        <f>IF(ISERR(+AR24*100/AM24)=1,"",AR24*100/AM24)</f>
        <v>#DIV/0!</v>
      </c>
      <c r="BI24" s="17" t="e">
        <f>IF(ISERR((+AR24-AD24-AF24-AJ24)*100/AM24)=1,"",(AR24-AD24-AF24-AJ24)*100/AM24)</f>
        <v>#DIV/0!</v>
      </c>
      <c r="BJ24" s="17" t="e">
        <f>IF(ISERR(+BB24/AM24)=1,"",BB24/AM24)</f>
        <v>#DIV/0!</v>
      </c>
      <c r="BK24" s="17" t="e">
        <f>IF(ISERR(+W24/AK24)=1,"",W24/AK24)</f>
        <v>#DIV/0!</v>
      </c>
      <c r="BL24" s="17" t="e">
        <f>IF(ISERR(+AR24/AK24)=1,"",AR24/AK24)</f>
        <v>#DIV/0!</v>
      </c>
      <c r="BM24" s="17" t="e">
        <f>IF(ISERR((+AR24-AD24-AF24-AJ24)/AK24)=1,"",(AR24-AD24-AF24-AJ24)/AK24)</f>
        <v>#DIV/0!</v>
      </c>
      <c r="BN24" s="17" t="e">
        <f>IF(ISERR(+AK24/D24)=1,"",AK24/D24)</f>
        <v>#DIV/0!</v>
      </c>
      <c r="BO24" s="17" t="e">
        <f>IF(ISERR(+BK24*100/M24)=1,"",BK24*100/M24)</f>
        <v>#DIV/0!</v>
      </c>
      <c r="BP24" s="18" t="e">
        <f>IF(ISERR(+Y24/AK24)=1,"",Y24/AK24)</f>
        <v>#DIV/0!</v>
      </c>
      <c r="BQ24" s="19" t="e">
        <f>BP24-7.64</f>
        <v>#DIV/0!</v>
      </c>
      <c r="BR24" s="20">
        <f t="shared" si="30"/>
        <v>0</v>
      </c>
      <c r="BS24" s="20">
        <f t="shared" si="31"/>
        <v>0</v>
      </c>
      <c r="BT24" s="21"/>
      <c r="BU24" s="21"/>
      <c r="BV24" s="22"/>
      <c r="BW24" s="21"/>
      <c r="BX24" s="21"/>
      <c r="BY24" s="21"/>
      <c r="BZ24" s="21"/>
      <c r="CA24" s="21"/>
      <c r="CB24" s="21"/>
    </row>
    <row r="25" spans="1:80" s="23" customFormat="1" x14ac:dyDescent="0.25">
      <c r="A25" s="83"/>
      <c r="B25" s="84" t="s">
        <v>70</v>
      </c>
      <c r="C25" s="9" t="s">
        <v>73</v>
      </c>
      <c r="D25" s="32">
        <v>1</v>
      </c>
      <c r="E25" s="26">
        <v>1</v>
      </c>
      <c r="F25" s="26">
        <v>1</v>
      </c>
      <c r="G25" s="26">
        <v>0</v>
      </c>
      <c r="H25" s="26">
        <v>0</v>
      </c>
      <c r="I25" s="26">
        <v>6000</v>
      </c>
      <c r="J25" s="26"/>
      <c r="K25" s="26"/>
      <c r="L25" s="26">
        <f>25033708+291300</f>
        <v>25325008</v>
      </c>
      <c r="M25" s="26"/>
      <c r="N25" s="25"/>
      <c r="O25" s="25"/>
      <c r="P25" s="25">
        <v>1769999.9999999998</v>
      </c>
      <c r="Q25" s="28">
        <f>-3648+1942</f>
        <v>-1706</v>
      </c>
      <c r="R25" s="28">
        <v>0</v>
      </c>
      <c r="S25" s="28">
        <v>0</v>
      </c>
      <c r="T25" s="28">
        <v>0</v>
      </c>
      <c r="U25" s="13">
        <v>1351500</v>
      </c>
      <c r="V25" s="13"/>
      <c r="W25" s="13"/>
      <c r="X25" s="14"/>
      <c r="Y25" s="29">
        <f t="shared" si="23"/>
        <v>1351500</v>
      </c>
      <c r="Z25" s="33"/>
      <c r="AA25" s="33">
        <v>354000</v>
      </c>
      <c r="AB25" s="34">
        <f t="shared" si="24"/>
        <v>0</v>
      </c>
      <c r="AC25" s="30">
        <f>1703794-354000</f>
        <v>1349794</v>
      </c>
      <c r="AD25" s="31"/>
      <c r="AE25" s="30"/>
      <c r="AF25" s="31"/>
      <c r="AG25" s="30">
        <v>354000</v>
      </c>
      <c r="AH25" s="31"/>
      <c r="AI25" s="30"/>
      <c r="AJ25" s="31"/>
      <c r="AK25" s="17">
        <f>N25+O25</f>
        <v>0</v>
      </c>
      <c r="AL25" s="17">
        <f>SUM(Q25:T25)</f>
        <v>-1706</v>
      </c>
      <c r="AM25" s="17">
        <f>SUM(Y25:AB25)</f>
        <v>1705500</v>
      </c>
      <c r="AN25" s="17">
        <f>AC25+AD25</f>
        <v>1349794</v>
      </c>
      <c r="AO25" s="17">
        <f>AE25+AF25</f>
        <v>0</v>
      </c>
      <c r="AP25" s="17">
        <f>AG25+AH25</f>
        <v>354000</v>
      </c>
      <c r="AQ25" s="17">
        <f>AI25+AJ25</f>
        <v>0</v>
      </c>
      <c r="AR25" s="17">
        <f t="shared" si="25"/>
        <v>1703794</v>
      </c>
      <c r="AS25" s="17">
        <f t="shared" si="26"/>
        <v>1349794</v>
      </c>
      <c r="AT25" s="17">
        <f t="shared" si="26"/>
        <v>0</v>
      </c>
      <c r="AU25" s="17">
        <f t="shared" si="26"/>
        <v>354000</v>
      </c>
      <c r="AV25" s="17">
        <f t="shared" si="26"/>
        <v>0</v>
      </c>
      <c r="AW25" s="17">
        <f t="shared" si="27"/>
        <v>1703794</v>
      </c>
      <c r="AX25" s="17">
        <f t="shared" si="28"/>
        <v>0</v>
      </c>
      <c r="AY25" s="17">
        <f t="shared" si="28"/>
        <v>0</v>
      </c>
      <c r="AZ25" s="17">
        <f t="shared" si="28"/>
        <v>0</v>
      </c>
      <c r="BA25" s="17">
        <f t="shared" si="28"/>
        <v>0</v>
      </c>
      <c r="BB25" s="17">
        <f t="shared" si="29"/>
        <v>0</v>
      </c>
      <c r="BC25" s="17">
        <f>IF(ISERR(+E25*100/D25)=1,"",E25*100/D25)</f>
        <v>100</v>
      </c>
      <c r="BD25" s="17">
        <f>IF(ISERR(+F25*100/D25)=1,"",F25*100/D25)</f>
        <v>100</v>
      </c>
      <c r="BE25" s="17">
        <f>IF(ISERR(+J25*100/D25)=1,"",J25*100/D25)</f>
        <v>0</v>
      </c>
      <c r="BF25" s="17" t="e">
        <f>IF(ISERR(+N25*100/AK25)=1,"",N25*100/AK25)</f>
        <v>#DIV/0!</v>
      </c>
      <c r="BG25" s="17" t="e">
        <f>IF(ISERR(+O25*100/AK25)=1,"",O25*100/AK25)</f>
        <v>#DIV/0!</v>
      </c>
      <c r="BH25" s="17">
        <f>IF(ISERR(+AR25*100/AM25)=1,"",AR25*100/AM25)</f>
        <v>99.899970683084135</v>
      </c>
      <c r="BI25" s="17">
        <f>IF(ISERR((+AR25-AD25-AF25-AJ25)*100/AM25)=1,"",(AR25-AD25-AF25-AJ25)*100/AM25)</f>
        <v>99.899970683084135</v>
      </c>
      <c r="BJ25" s="17">
        <f>IF(ISERR(+BB25/AM25)=1,"",BB25/AM25)</f>
        <v>0</v>
      </c>
      <c r="BK25" s="17" t="e">
        <f>IF(ISERR(+W25/AK25)=1,"",W25/AK25)</f>
        <v>#DIV/0!</v>
      </c>
      <c r="BL25" s="17" t="e">
        <f>IF(ISERR(+AR25/AK25)=1,"",AR25/AK25)</f>
        <v>#DIV/0!</v>
      </c>
      <c r="BM25" s="17" t="e">
        <f>IF(ISERR((+AR25-AD25-AF25-AJ25)/AK25)=1,"",(AR25-AD25-AF25-AJ25)/AK25)</f>
        <v>#DIV/0!</v>
      </c>
      <c r="BN25" s="17">
        <f>IF(ISERR(+AK25/D25)=1,"",AK25/D25)</f>
        <v>0</v>
      </c>
      <c r="BO25" s="17" t="e">
        <f>IF(ISERR(+BK25*100/M25)=1,"",BK25*100/M25)</f>
        <v>#DIV/0!</v>
      </c>
      <c r="BP25" s="18" t="e">
        <f>IF(ISERR(+Y25/AK25)=1,"",Y25/AK25)</f>
        <v>#DIV/0!</v>
      </c>
      <c r="BQ25" s="19" t="e">
        <f>BP25-7.64</f>
        <v>#DIV/0!</v>
      </c>
      <c r="BR25" s="20">
        <f t="shared" si="30"/>
        <v>0</v>
      </c>
      <c r="BS25" s="20"/>
      <c r="BT25" s="21"/>
      <c r="BU25" s="21">
        <v>-2386798.16</v>
      </c>
      <c r="BV25" s="22">
        <f>BB23+BB25</f>
        <v>-2386797.5199999996</v>
      </c>
      <c r="BW25" s="22">
        <f>BU25-BV25</f>
        <v>-0.64000000059604645</v>
      </c>
      <c r="BX25" s="21"/>
      <c r="BY25" s="21"/>
      <c r="BZ25" s="21"/>
      <c r="CA25" s="21"/>
      <c r="CB25" s="21"/>
    </row>
    <row r="26" spans="1:80" s="23" customFormat="1" x14ac:dyDescent="0.25">
      <c r="A26" s="83"/>
      <c r="B26" s="36" t="s">
        <v>70</v>
      </c>
      <c r="C26" s="9" t="s">
        <v>74</v>
      </c>
      <c r="D26" s="10"/>
      <c r="E26" s="11"/>
      <c r="F26" s="11"/>
      <c r="G26" s="11">
        <v>0</v>
      </c>
      <c r="H26" s="11">
        <v>0</v>
      </c>
      <c r="I26" s="11"/>
      <c r="J26" s="11"/>
      <c r="K26" s="11"/>
      <c r="L26" s="11"/>
      <c r="M26" s="11"/>
      <c r="N26" s="25"/>
      <c r="O26" s="25"/>
      <c r="P26" s="25"/>
      <c r="Q26" s="28">
        <v>0</v>
      </c>
      <c r="R26" s="28">
        <v>0</v>
      </c>
      <c r="S26" s="28">
        <v>0</v>
      </c>
      <c r="T26" s="28">
        <v>0</v>
      </c>
      <c r="U26" s="13"/>
      <c r="V26" s="13"/>
      <c r="W26" s="13"/>
      <c r="X26" s="14"/>
      <c r="Y26" s="29">
        <f t="shared" si="23"/>
        <v>0</v>
      </c>
      <c r="Z26" s="13"/>
      <c r="AA26" s="13"/>
      <c r="AB26" s="15">
        <f t="shared" si="24"/>
        <v>0</v>
      </c>
      <c r="AC26" s="13"/>
      <c r="AD26" s="13"/>
      <c r="AE26" s="13"/>
      <c r="AF26" s="13"/>
      <c r="AG26" s="13"/>
      <c r="AH26" s="13"/>
      <c r="AI26" s="13"/>
      <c r="AJ26" s="16"/>
      <c r="AK26" s="17">
        <f>N26+O26</f>
        <v>0</v>
      </c>
      <c r="AL26" s="17">
        <f>SUM(Q26:T26)</f>
        <v>0</v>
      </c>
      <c r="AM26" s="17">
        <f>SUM(Y26:AB26)</f>
        <v>0</v>
      </c>
      <c r="AN26" s="17">
        <f>AC26+AD26</f>
        <v>0</v>
      </c>
      <c r="AO26" s="17">
        <f>AE26+AF26</f>
        <v>0</v>
      </c>
      <c r="AP26" s="17">
        <f>AG26+AH26</f>
        <v>0</v>
      </c>
      <c r="AQ26" s="17">
        <f>AI26+AJ26</f>
        <v>0</v>
      </c>
      <c r="AR26" s="17">
        <f t="shared" si="25"/>
        <v>0</v>
      </c>
      <c r="AS26" s="17">
        <f t="shared" si="26"/>
        <v>0</v>
      </c>
      <c r="AT26" s="17">
        <f t="shared" si="26"/>
        <v>0</v>
      </c>
      <c r="AU26" s="17">
        <f t="shared" si="26"/>
        <v>0</v>
      </c>
      <c r="AV26" s="17">
        <f t="shared" si="26"/>
        <v>0</v>
      </c>
      <c r="AW26" s="17">
        <f t="shared" si="27"/>
        <v>0</v>
      </c>
      <c r="AX26" s="17">
        <f t="shared" si="28"/>
        <v>0</v>
      </c>
      <c r="AY26" s="17">
        <f t="shared" si="28"/>
        <v>0</v>
      </c>
      <c r="AZ26" s="17">
        <f t="shared" si="28"/>
        <v>0</v>
      </c>
      <c r="BA26" s="17">
        <f t="shared" si="28"/>
        <v>0</v>
      </c>
      <c r="BB26" s="17">
        <f t="shared" si="29"/>
        <v>0</v>
      </c>
      <c r="BC26" s="17" t="e">
        <f>IF(ISERR(+E26*100/D26)=1,"",E26*100/D26)</f>
        <v>#DIV/0!</v>
      </c>
      <c r="BD26" s="17" t="e">
        <f>IF(ISERR(+F26*100/D26)=1,"",F26*100/D26)</f>
        <v>#DIV/0!</v>
      </c>
      <c r="BE26" s="17" t="e">
        <f>IF(ISERR(+J26*100/D26)=1,"",J26*100/D26)</f>
        <v>#DIV/0!</v>
      </c>
      <c r="BF26" s="17" t="e">
        <f>IF(ISERR(+N26*100/AK26)=1,"",N26*100/AK26)</f>
        <v>#DIV/0!</v>
      </c>
      <c r="BG26" s="17" t="e">
        <f>IF(ISERR(+O26*100/AK26)=1,"",O26*100/AK26)</f>
        <v>#DIV/0!</v>
      </c>
      <c r="BH26" s="17" t="e">
        <f>IF(ISERR(+AR26*100/AM26)=1,"",AR26*100/AM26)</f>
        <v>#DIV/0!</v>
      </c>
      <c r="BI26" s="17" t="e">
        <f>IF(ISERR((+AR26-AD26-AF26-AJ26)*100/AM26)=1,"",(AR26-AD26-AF26-AJ26)*100/AM26)</f>
        <v>#DIV/0!</v>
      </c>
      <c r="BJ26" s="17" t="e">
        <f>IF(ISERR(+BB26/AM26)=1,"",BB26/AM26)</f>
        <v>#DIV/0!</v>
      </c>
      <c r="BK26" s="17" t="e">
        <f>IF(ISERR(+W26/AK26)=1,"",W26/AK26)</f>
        <v>#DIV/0!</v>
      </c>
      <c r="BL26" s="17" t="e">
        <f>IF(ISERR(+AR26/AK26)=1,"",AR26/AK26)</f>
        <v>#DIV/0!</v>
      </c>
      <c r="BM26" s="17" t="e">
        <f>IF(ISERR((+AR26-AD26-AF26-AJ26)/AK26)=1,"",(AR26-AD26-AF26-AJ26)/AK26)</f>
        <v>#DIV/0!</v>
      </c>
      <c r="BN26" s="17" t="e">
        <f>IF(ISERR(+AK26/D26)=1,"",AK26/D26)</f>
        <v>#DIV/0!</v>
      </c>
      <c r="BO26" s="17" t="e">
        <f>IF(ISERR(+BK26*100/M26)=1,"",BK26*100/M26)</f>
        <v>#DIV/0!</v>
      </c>
      <c r="BP26" s="18" t="e">
        <f>IF(ISERR(+Y26/AK26)=1,"",Y26/AK26)</f>
        <v>#DIV/0!</v>
      </c>
      <c r="BQ26" s="19" t="e">
        <f>BP26-7.64</f>
        <v>#DIV/0!</v>
      </c>
      <c r="BR26" s="20">
        <f t="shared" si="30"/>
        <v>0</v>
      </c>
      <c r="BS26" s="20">
        <f t="shared" ref="BS26:BS40" si="32">D26-E26</f>
        <v>0</v>
      </c>
      <c r="BT26" s="21"/>
      <c r="BU26" s="21"/>
      <c r="BV26" s="22"/>
      <c r="BW26" s="21"/>
      <c r="BX26" s="21"/>
      <c r="BY26" s="21"/>
      <c r="BZ26" s="21"/>
      <c r="CA26" s="21"/>
      <c r="CB26" s="21"/>
    </row>
    <row r="27" spans="1:80" s="23" customFormat="1" x14ac:dyDescent="0.25">
      <c r="A27" s="37"/>
      <c r="B27" s="38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41"/>
      <c r="S27" s="41"/>
      <c r="T27" s="41"/>
      <c r="U27" s="40"/>
      <c r="V27" s="40"/>
      <c r="W27" s="40"/>
      <c r="X27" s="40"/>
      <c r="Y27" s="42"/>
      <c r="Z27" s="40"/>
      <c r="AA27" s="40"/>
      <c r="AB27" s="42"/>
      <c r="AC27" s="40"/>
      <c r="AD27" s="40"/>
      <c r="AE27" s="40"/>
      <c r="AF27" s="40"/>
      <c r="AG27" s="40"/>
      <c r="AH27" s="40"/>
      <c r="AI27" s="40"/>
      <c r="AJ27" s="40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4"/>
      <c r="BR27" s="20">
        <f t="shared" si="30"/>
        <v>0</v>
      </c>
      <c r="BS27" s="20">
        <f t="shared" si="32"/>
        <v>0</v>
      </c>
      <c r="BV27" s="22"/>
    </row>
    <row r="28" spans="1:80" s="23" customFormat="1" x14ac:dyDescent="0.25">
      <c r="A28" s="82" t="s">
        <v>75</v>
      </c>
      <c r="B28" s="82"/>
      <c r="C28" s="82"/>
      <c r="D28" s="45">
        <f>SUM(D23:D26)</f>
        <v>33</v>
      </c>
      <c r="E28" s="46">
        <f t="shared" ref="E28:BA28" si="33">SUM(E23:E26)</f>
        <v>33</v>
      </c>
      <c r="F28" s="46">
        <f t="shared" si="33"/>
        <v>33</v>
      </c>
      <c r="G28" s="46">
        <f t="shared" si="33"/>
        <v>0</v>
      </c>
      <c r="H28" s="46">
        <f t="shared" si="33"/>
        <v>0</v>
      </c>
      <c r="I28" s="46">
        <f t="shared" si="33"/>
        <v>19123</v>
      </c>
      <c r="J28" s="46">
        <f t="shared" si="33"/>
        <v>0</v>
      </c>
      <c r="K28" s="46">
        <f t="shared" si="33"/>
        <v>0</v>
      </c>
      <c r="L28" s="46">
        <f t="shared" si="33"/>
        <v>68848303</v>
      </c>
      <c r="M28" s="46">
        <f t="shared" si="33"/>
        <v>0</v>
      </c>
      <c r="N28" s="46">
        <f t="shared" si="33"/>
        <v>1609771</v>
      </c>
      <c r="O28" s="46">
        <f t="shared" si="33"/>
        <v>0</v>
      </c>
      <c r="P28" s="46">
        <f t="shared" si="33"/>
        <v>2617000</v>
      </c>
      <c r="Q28" s="47">
        <f t="shared" si="33"/>
        <v>-2517185.3199999998</v>
      </c>
      <c r="R28" s="47">
        <f t="shared" si="33"/>
        <v>-100198</v>
      </c>
      <c r="S28" s="47">
        <f t="shared" si="33"/>
        <v>257558</v>
      </c>
      <c r="T28" s="47">
        <f t="shared" si="33"/>
        <v>0</v>
      </c>
      <c r="U28" s="17">
        <f t="shared" si="33"/>
        <v>4469225</v>
      </c>
      <c r="V28" s="17">
        <f t="shared" si="33"/>
        <v>0</v>
      </c>
      <c r="W28" s="17">
        <f t="shared" si="33"/>
        <v>11931154</v>
      </c>
      <c r="X28" s="17">
        <f t="shared" si="33"/>
        <v>0</v>
      </c>
      <c r="Y28" s="17">
        <f t="shared" si="33"/>
        <v>16400379</v>
      </c>
      <c r="Z28" s="17">
        <f t="shared" si="33"/>
        <v>16009</v>
      </c>
      <c r="AA28" s="17">
        <f t="shared" si="33"/>
        <v>1944330</v>
      </c>
      <c r="AB28" s="17">
        <f t="shared" si="33"/>
        <v>0</v>
      </c>
      <c r="AC28" s="17">
        <f t="shared" si="33"/>
        <v>16424760.199999999</v>
      </c>
      <c r="AD28" s="17">
        <f>SUM(AD23:AD26)</f>
        <v>2591</v>
      </c>
      <c r="AE28" s="17">
        <f t="shared" si="33"/>
        <v>16009</v>
      </c>
      <c r="AF28" s="17">
        <f t="shared" si="33"/>
        <v>0</v>
      </c>
      <c r="AG28" s="17">
        <f t="shared" si="33"/>
        <v>1944330</v>
      </c>
      <c r="AH28" s="17">
        <f t="shared" si="33"/>
        <v>0</v>
      </c>
      <c r="AI28" s="17">
        <f t="shared" si="33"/>
        <v>0</v>
      </c>
      <c r="AJ28" s="17">
        <f t="shared" si="33"/>
        <v>0</v>
      </c>
      <c r="AK28" s="17">
        <f t="shared" si="33"/>
        <v>1609771</v>
      </c>
      <c r="AL28" s="17">
        <f t="shared" si="33"/>
        <v>-2359825.3199999998</v>
      </c>
      <c r="AM28" s="17">
        <f t="shared" si="33"/>
        <v>18360718</v>
      </c>
      <c r="AN28" s="17">
        <f t="shared" si="33"/>
        <v>16427351.199999999</v>
      </c>
      <c r="AO28" s="17">
        <f t="shared" si="33"/>
        <v>16009</v>
      </c>
      <c r="AP28" s="17">
        <f t="shared" si="33"/>
        <v>1944330</v>
      </c>
      <c r="AQ28" s="17">
        <f t="shared" si="33"/>
        <v>0</v>
      </c>
      <c r="AR28" s="17">
        <f t="shared" si="33"/>
        <v>18387690.199999999</v>
      </c>
      <c r="AS28" s="17">
        <f t="shared" si="33"/>
        <v>13883193.68</v>
      </c>
      <c r="AT28" s="17">
        <f t="shared" si="33"/>
        <v>-84189</v>
      </c>
      <c r="AU28" s="17">
        <f t="shared" si="33"/>
        <v>2201888</v>
      </c>
      <c r="AV28" s="17">
        <f t="shared" si="33"/>
        <v>0</v>
      </c>
      <c r="AW28" s="17">
        <f t="shared" si="33"/>
        <v>16000892.68</v>
      </c>
      <c r="AX28" s="17">
        <f t="shared" si="33"/>
        <v>-2544157.5199999996</v>
      </c>
      <c r="AY28" s="17">
        <f t="shared" si="33"/>
        <v>-100198</v>
      </c>
      <c r="AZ28" s="17">
        <f t="shared" si="33"/>
        <v>257558</v>
      </c>
      <c r="BA28" s="17">
        <f t="shared" si="33"/>
        <v>0</v>
      </c>
      <c r="BB28" s="17">
        <f>SUM(BB23:BB26)</f>
        <v>-2386797.5199999996</v>
      </c>
      <c r="BC28" s="17">
        <f>IF(ISERR(+E28*100/D28)=1,"",E28*100/D28)</f>
        <v>100</v>
      </c>
      <c r="BD28" s="17">
        <f>IF(ISERR(+F28*100/D28)=1,"",F28*100/D28)</f>
        <v>100</v>
      </c>
      <c r="BE28" s="17">
        <f>IF(ISERR(+J28*100/D28)=1,"",J28*100/D28)</f>
        <v>0</v>
      </c>
      <c r="BF28" s="17">
        <f>IF(ISERR(+N28*100/AK28)=1,"",N28*100/AK28)</f>
        <v>100</v>
      </c>
      <c r="BG28" s="17">
        <f>IF(ISERR(+O28*100/AK28)=1,"",O28*100/AK28)</f>
        <v>0</v>
      </c>
      <c r="BH28" s="17">
        <f>IF(ISERR(+AR28*100/AM28)=1,"",AR28*100/AM28)</f>
        <v>100.14690166256025</v>
      </c>
      <c r="BI28" s="17">
        <f>IF(ISERR((+AR28-AD28-AF28-AJ28)*100/AM28)=1,"",(AR28-AD28-AF28-AJ28)*100/AM28)</f>
        <v>100.13279001398529</v>
      </c>
      <c r="BJ28" s="17">
        <f>IF(ISERR(+BB28/AM28)=1,"",BB28/AM28)</f>
        <v>-0.12999478124983999</v>
      </c>
      <c r="BK28" s="17">
        <f>IF(ISERR(+W28/AK28)=1,"",W28/AK28)</f>
        <v>7.4117088703921237</v>
      </c>
      <c r="BL28" s="17">
        <f>IF(ISERR(+AR28/AK28)=1,"",AR28/AK28)</f>
        <v>11.422550288208695</v>
      </c>
      <c r="BM28" s="17">
        <f>IF(ISERR((+AR28-AD28-AF28-AJ28)/AK28)=1,"",(AR28-AD28-AF28-AJ28)/AK28)</f>
        <v>11.420940742503126</v>
      </c>
      <c r="BN28" s="17">
        <f>IF(ISERR(+AK28/D28)=1,"",AK28/D28)</f>
        <v>48780.939393939392</v>
      </c>
      <c r="BO28" s="17" t="e">
        <f>IF(ISERR(+BK28*100/M28)=1,"",BK28*100/M28)</f>
        <v>#DIV/0!</v>
      </c>
      <c r="BP28" s="18">
        <f>IF(ISERR(+Y28/AK28)=1,"",Y28/AK28)</f>
        <v>10.188019910906583</v>
      </c>
      <c r="BQ28" s="19">
        <f>BP28-7.64</f>
        <v>2.5480199109065831</v>
      </c>
      <c r="BR28" s="20">
        <f t="shared" si="30"/>
        <v>0</v>
      </c>
      <c r="BS28" s="20">
        <f t="shared" si="32"/>
        <v>0</v>
      </c>
      <c r="BT28" s="21"/>
      <c r="BU28" s="21"/>
      <c r="BV28" s="22"/>
      <c r="BW28" s="21"/>
      <c r="BX28" s="21"/>
      <c r="BY28" s="21"/>
      <c r="BZ28" s="21"/>
      <c r="CA28" s="21"/>
      <c r="CB28" s="21"/>
    </row>
    <row r="29" spans="1:80" s="23" customFormat="1" x14ac:dyDescent="0.25">
      <c r="A29" s="37"/>
      <c r="B29" s="38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  <c r="R29" s="41"/>
      <c r="S29" s="41"/>
      <c r="T29" s="41"/>
      <c r="U29" s="40"/>
      <c r="V29" s="40"/>
      <c r="W29" s="40"/>
      <c r="X29" s="40"/>
      <c r="Y29" s="42"/>
      <c r="Z29" s="40"/>
      <c r="AA29" s="40"/>
      <c r="AB29" s="42"/>
      <c r="AC29" s="40"/>
      <c r="AD29" s="40"/>
      <c r="AE29" s="40"/>
      <c r="AF29" s="40"/>
      <c r="AG29" s="40"/>
      <c r="AH29" s="40"/>
      <c r="AI29" s="40"/>
      <c r="AJ29" s="40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4"/>
      <c r="BR29" s="20">
        <f t="shared" si="30"/>
        <v>0</v>
      </c>
      <c r="BS29" s="20">
        <f t="shared" si="32"/>
        <v>0</v>
      </c>
      <c r="BV29" s="22"/>
    </row>
    <row r="30" spans="1:80" s="23" customFormat="1" x14ac:dyDescent="0.25">
      <c r="A30" s="48">
        <v>17</v>
      </c>
      <c r="B30" s="8" t="s">
        <v>76</v>
      </c>
      <c r="C30" s="9" t="s">
        <v>77</v>
      </c>
      <c r="D30" s="49">
        <v>3</v>
      </c>
      <c r="E30" s="50">
        <v>3</v>
      </c>
      <c r="F30" s="50">
        <v>3</v>
      </c>
      <c r="G30" s="50">
        <v>0</v>
      </c>
      <c r="H30" s="50">
        <v>0</v>
      </c>
      <c r="I30" s="50">
        <v>550</v>
      </c>
      <c r="J30" s="50">
        <v>0</v>
      </c>
      <c r="K30" s="50">
        <v>0</v>
      </c>
      <c r="L30" s="50">
        <v>1848448</v>
      </c>
      <c r="M30" s="50">
        <v>0</v>
      </c>
      <c r="N30" s="25">
        <v>103363</v>
      </c>
      <c r="O30" s="25"/>
      <c r="P30" s="25"/>
      <c r="Q30" s="28">
        <v>4203003.8600000003</v>
      </c>
      <c r="R30" s="28">
        <v>40975</v>
      </c>
      <c r="S30" s="28">
        <v>0</v>
      </c>
      <c r="T30" s="28">
        <v>0</v>
      </c>
      <c r="U30" s="13">
        <v>138330</v>
      </c>
      <c r="V30" s="13"/>
      <c r="W30" s="13">
        <v>935435</v>
      </c>
      <c r="X30" s="14"/>
      <c r="Y30" s="29">
        <f t="shared" ref="Y30" si="34">SUM(U30:W30)</f>
        <v>1073765</v>
      </c>
      <c r="Z30" s="51">
        <v>41360</v>
      </c>
      <c r="AA30" s="51">
        <v>84190</v>
      </c>
      <c r="AB30" s="52">
        <f>X30</f>
        <v>0</v>
      </c>
      <c r="AC30" s="30">
        <v>1037271</v>
      </c>
      <c r="AD30" s="31">
        <v>1706</v>
      </c>
      <c r="AE30" s="30">
        <v>41175</v>
      </c>
      <c r="AF30" s="31"/>
      <c r="AG30" s="30">
        <v>78592</v>
      </c>
      <c r="AH30" s="31"/>
      <c r="AI30" s="30"/>
      <c r="AJ30" s="31"/>
      <c r="AK30" s="17">
        <f>N30+O30</f>
        <v>103363</v>
      </c>
      <c r="AL30" s="17">
        <f>SUM(Q30:T30)</f>
        <v>4243978.8600000003</v>
      </c>
      <c r="AM30" s="17">
        <f>SUM(Y30:AB30)</f>
        <v>1199315</v>
      </c>
      <c r="AN30" s="17">
        <f>AC30+AD30</f>
        <v>1038977</v>
      </c>
      <c r="AO30" s="17">
        <f>AE30+AF30</f>
        <v>41175</v>
      </c>
      <c r="AP30" s="17">
        <f>AG30+AH30</f>
        <v>78592</v>
      </c>
      <c r="AQ30" s="17">
        <f>AI30+AJ30</f>
        <v>0</v>
      </c>
      <c r="AR30" s="17">
        <f>SUM(AN30:AQ30)</f>
        <v>1158744</v>
      </c>
      <c r="AS30" s="17">
        <f>Q30+Y30</f>
        <v>5276768.8600000003</v>
      </c>
      <c r="AT30" s="17">
        <f>R30+Z30</f>
        <v>82335</v>
      </c>
      <c r="AU30" s="17">
        <f>S30+AA30</f>
        <v>84190</v>
      </c>
      <c r="AV30" s="17">
        <f>T30+AB30</f>
        <v>0</v>
      </c>
      <c r="AW30" s="17">
        <f>SUM(AS30:AV30)</f>
        <v>5443293.8600000003</v>
      </c>
      <c r="AX30" s="17">
        <f>AS30-AN30</f>
        <v>4237791.8600000003</v>
      </c>
      <c r="AY30" s="17">
        <f>AT30-AO30</f>
        <v>41160</v>
      </c>
      <c r="AZ30" s="17">
        <f>AU30-AP30</f>
        <v>5598</v>
      </c>
      <c r="BA30" s="17">
        <f>AV30-AQ30</f>
        <v>0</v>
      </c>
      <c r="BB30" s="17">
        <f>SUM(AX30:BA30)</f>
        <v>4284549.8600000003</v>
      </c>
      <c r="BC30" s="17">
        <f>IF(ISERR(+E30*100/D30)=1,"",E30*100/D30)</f>
        <v>100</v>
      </c>
      <c r="BD30" s="17">
        <f>IF(ISERR(+F30*100/D30)=1,"",F30*100/D30)</f>
        <v>100</v>
      </c>
      <c r="BE30" s="17">
        <f>IF(ISERR(+J30*100/D30)=1,"",J30*100/D30)</f>
        <v>0</v>
      </c>
      <c r="BF30" s="17">
        <f>IF(ISERR(+N30*100/AK30)=1,"",N30*100/AK30)</f>
        <v>100</v>
      </c>
      <c r="BG30" s="17">
        <f>IF(ISERR(+O30*100/AK30)=1,"",O30*100/AK30)</f>
        <v>0</v>
      </c>
      <c r="BH30" s="17">
        <f>IF(ISERR(+AR30*100/AM30)=1,"",AR30*100/AM30)</f>
        <v>96.617152291099501</v>
      </c>
      <c r="BI30" s="17">
        <f>IF(ISERR((+AR30-AD30-AF30-AJ30)*100/AM30)=1,"",(AR30-AD30-AF30-AJ30)*100/AM30)</f>
        <v>96.474904424609051</v>
      </c>
      <c r="BJ30" s="17">
        <f>IF(ISERR(+BB30/AM30)=1,"",BB30/AM30)</f>
        <v>3.5724975173328111</v>
      </c>
      <c r="BK30" s="17">
        <f>IF(ISERR(+W30/AK30)=1,"",W30/AK30)</f>
        <v>9.04999854880373</v>
      </c>
      <c r="BL30" s="17">
        <f>IF(ISERR(+AR30/AK30)=1,"",AR30/AK30)</f>
        <v>11.210433133713224</v>
      </c>
      <c r="BM30" s="17">
        <f>IF(ISERR((+AR30-AD30-AF30-AJ30)/AK30)=1,"",(AR30-AD30-AF30-AJ30)/AK30)</f>
        <v>11.193928194808587</v>
      </c>
      <c r="BN30" s="17">
        <f>IF(ISERR(+AK30/D30)=1,"",AK30/D30)</f>
        <v>34454.333333333336</v>
      </c>
      <c r="BO30" s="17" t="e">
        <f>IF(ISERR(+BK30*100/M30)=1,"",BK30*100/M30)</f>
        <v>#DIV/0!</v>
      </c>
      <c r="BP30" s="18">
        <f>IF(ISERR(+Y30/AK30)=1,"",Y30/AK30)</f>
        <v>10.388291748498013</v>
      </c>
      <c r="BQ30" s="19">
        <f>BP30-9.61</f>
        <v>0.77829174849801319</v>
      </c>
      <c r="BR30" s="20">
        <f t="shared" si="30"/>
        <v>0</v>
      </c>
      <c r="BS30" s="20">
        <f t="shared" si="32"/>
        <v>0</v>
      </c>
      <c r="BT30" s="21"/>
      <c r="BU30">
        <v>4284550</v>
      </c>
      <c r="BV30" s="22">
        <f>BB30-BU30</f>
        <v>-0.13999999966472387</v>
      </c>
      <c r="BW30" s="21"/>
      <c r="BX30" s="22"/>
      <c r="BY30" s="21"/>
      <c r="BZ30" s="21"/>
      <c r="CA30" s="21"/>
      <c r="CB30" s="21"/>
    </row>
    <row r="31" spans="1:80" s="23" customFormat="1" x14ac:dyDescent="0.25">
      <c r="A31" s="37"/>
      <c r="B31" s="38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  <c r="R31" s="41"/>
      <c r="S31" s="41"/>
      <c r="T31" s="41"/>
      <c r="U31" s="40"/>
      <c r="V31" s="40"/>
      <c r="W31" s="40"/>
      <c r="X31" s="40"/>
      <c r="Y31" s="42"/>
      <c r="Z31" s="40"/>
      <c r="AA31" s="40"/>
      <c r="AB31" s="42"/>
      <c r="AC31" s="40"/>
      <c r="AD31" s="40"/>
      <c r="AE31" s="40"/>
      <c r="AF31" s="40"/>
      <c r="AG31" s="40"/>
      <c r="AH31" s="40"/>
      <c r="AI31" s="40"/>
      <c r="AJ31" s="40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20">
        <f t="shared" si="30"/>
        <v>0</v>
      </c>
      <c r="BS31" s="20">
        <f t="shared" si="32"/>
        <v>0</v>
      </c>
      <c r="BV31" s="22"/>
    </row>
    <row r="32" spans="1:80" s="23" customFormat="1" x14ac:dyDescent="0.25">
      <c r="A32" s="82" t="s">
        <v>78</v>
      </c>
      <c r="B32" s="82"/>
      <c r="C32" s="82"/>
      <c r="D32" s="45">
        <f>D30</f>
        <v>3</v>
      </c>
      <c r="E32" s="46">
        <f t="shared" ref="E32:BB32" si="35">E30</f>
        <v>3</v>
      </c>
      <c r="F32" s="46">
        <f t="shared" si="35"/>
        <v>3</v>
      </c>
      <c r="G32" s="46">
        <f t="shared" si="35"/>
        <v>0</v>
      </c>
      <c r="H32" s="46">
        <f t="shared" si="35"/>
        <v>0</v>
      </c>
      <c r="I32" s="46">
        <f t="shared" si="35"/>
        <v>550</v>
      </c>
      <c r="J32" s="46">
        <f t="shared" si="35"/>
        <v>0</v>
      </c>
      <c r="K32" s="46">
        <f t="shared" si="35"/>
        <v>0</v>
      </c>
      <c r="L32" s="46">
        <f t="shared" si="35"/>
        <v>1848448</v>
      </c>
      <c r="M32" s="46">
        <f t="shared" si="35"/>
        <v>0</v>
      </c>
      <c r="N32" s="46">
        <f t="shared" si="35"/>
        <v>103363</v>
      </c>
      <c r="O32" s="46">
        <f t="shared" si="35"/>
        <v>0</v>
      </c>
      <c r="P32" s="46">
        <f t="shared" si="35"/>
        <v>0</v>
      </c>
      <c r="Q32" s="47">
        <f t="shared" si="35"/>
        <v>4203003.8600000003</v>
      </c>
      <c r="R32" s="47">
        <f t="shared" si="35"/>
        <v>40975</v>
      </c>
      <c r="S32" s="47">
        <f t="shared" si="35"/>
        <v>0</v>
      </c>
      <c r="T32" s="47">
        <f t="shared" si="35"/>
        <v>0</v>
      </c>
      <c r="U32" s="17">
        <f t="shared" si="35"/>
        <v>138330</v>
      </c>
      <c r="V32" s="17">
        <f t="shared" si="35"/>
        <v>0</v>
      </c>
      <c r="W32" s="17">
        <f t="shared" si="35"/>
        <v>935435</v>
      </c>
      <c r="X32" s="17">
        <f t="shared" si="35"/>
        <v>0</v>
      </c>
      <c r="Y32" s="17">
        <f t="shared" si="35"/>
        <v>1073765</v>
      </c>
      <c r="Z32" s="17">
        <f t="shared" si="35"/>
        <v>41360</v>
      </c>
      <c r="AA32" s="17">
        <f t="shared" si="35"/>
        <v>84190</v>
      </c>
      <c r="AB32" s="17">
        <f t="shared" si="35"/>
        <v>0</v>
      </c>
      <c r="AC32" s="17">
        <f t="shared" si="35"/>
        <v>1037271</v>
      </c>
      <c r="AD32" s="17">
        <f t="shared" si="35"/>
        <v>1706</v>
      </c>
      <c r="AE32" s="17">
        <f t="shared" si="35"/>
        <v>41175</v>
      </c>
      <c r="AF32" s="17">
        <f t="shared" si="35"/>
        <v>0</v>
      </c>
      <c r="AG32" s="17">
        <f t="shared" si="35"/>
        <v>78592</v>
      </c>
      <c r="AH32" s="17">
        <f t="shared" si="35"/>
        <v>0</v>
      </c>
      <c r="AI32" s="17">
        <f t="shared" si="35"/>
        <v>0</v>
      </c>
      <c r="AJ32" s="17">
        <f t="shared" si="35"/>
        <v>0</v>
      </c>
      <c r="AK32" s="17">
        <f t="shared" si="35"/>
        <v>103363</v>
      </c>
      <c r="AL32" s="17">
        <f t="shared" si="35"/>
        <v>4243978.8600000003</v>
      </c>
      <c r="AM32" s="17">
        <f t="shared" si="35"/>
        <v>1199315</v>
      </c>
      <c r="AN32" s="17">
        <f t="shared" si="35"/>
        <v>1038977</v>
      </c>
      <c r="AO32" s="17">
        <f t="shared" si="35"/>
        <v>41175</v>
      </c>
      <c r="AP32" s="17">
        <f t="shared" si="35"/>
        <v>78592</v>
      </c>
      <c r="AQ32" s="17">
        <f t="shared" si="35"/>
        <v>0</v>
      </c>
      <c r="AR32" s="17">
        <f t="shared" si="35"/>
        <v>1158744</v>
      </c>
      <c r="AS32" s="17">
        <f t="shared" si="35"/>
        <v>5276768.8600000003</v>
      </c>
      <c r="AT32" s="17">
        <f t="shared" si="35"/>
        <v>82335</v>
      </c>
      <c r="AU32" s="17">
        <f t="shared" si="35"/>
        <v>84190</v>
      </c>
      <c r="AV32" s="17">
        <f t="shared" si="35"/>
        <v>0</v>
      </c>
      <c r="AW32" s="17">
        <f t="shared" si="35"/>
        <v>5443293.8600000003</v>
      </c>
      <c r="AX32" s="17">
        <f t="shared" si="35"/>
        <v>4237791.8600000003</v>
      </c>
      <c r="AY32" s="17">
        <f t="shared" si="35"/>
        <v>41160</v>
      </c>
      <c r="AZ32" s="17">
        <f t="shared" si="35"/>
        <v>5598</v>
      </c>
      <c r="BA32" s="17">
        <f t="shared" si="35"/>
        <v>0</v>
      </c>
      <c r="BB32" s="17">
        <f t="shared" si="35"/>
        <v>4284549.8600000003</v>
      </c>
      <c r="BC32" s="17">
        <f>IF(ISERR(+E32*100/D32)=1,"",E32*100/D32)</f>
        <v>100</v>
      </c>
      <c r="BD32" s="17">
        <f>IF(ISERR(+F32*100/D32)=1,"",F32*100/D32)</f>
        <v>100</v>
      </c>
      <c r="BE32" s="17">
        <f>IF(ISERR(+J32*100/D32)=1,"",J32*100/D32)</f>
        <v>0</v>
      </c>
      <c r="BF32" s="17">
        <f>IF(ISERR(+N32*100/AK32)=1,"",N32*100/AK32)</f>
        <v>100</v>
      </c>
      <c r="BG32" s="17">
        <f>IF(ISERR(+O32*100/AK32)=1,"",O32*100/AK32)</f>
        <v>0</v>
      </c>
      <c r="BH32" s="17">
        <f>IF(ISERR(+AR32*100/AM32)=1,"",AR32*100/AM32)</f>
        <v>96.617152291099501</v>
      </c>
      <c r="BI32" s="17">
        <f>IF(ISERR((+AR32-AD32-AF32-AJ32)*100/AM32)=1,"",(AR32-AD32-AF32-AJ32)*100/AM32)</f>
        <v>96.474904424609051</v>
      </c>
      <c r="BJ32" s="17">
        <f>IF(ISERR(+BB32/AM32)=1,"",BB32/AM32)</f>
        <v>3.5724975173328111</v>
      </c>
      <c r="BK32" s="17">
        <f>IF(ISERR(+W32/AK32)=1,"",W32/AK32)</f>
        <v>9.04999854880373</v>
      </c>
      <c r="BL32" s="17">
        <f>IF(ISERR(+AR32/AK32)=1,"",AR32/AK32)</f>
        <v>11.210433133713224</v>
      </c>
      <c r="BM32" s="17">
        <f>IF(ISERR((+AR32-AD32-AF32-AJ32)/AK32)=1,"",(AR32-AD32-AF32-AJ32)/AK32)</f>
        <v>11.193928194808587</v>
      </c>
      <c r="BN32" s="17">
        <f>IF(ISERR(+AK32/D32)=1,"",AK32/D32)</f>
        <v>34454.333333333336</v>
      </c>
      <c r="BO32" s="17" t="e">
        <f>IF(ISERR(+BK32*100/M32)=1,"",BK32*100/M32)</f>
        <v>#DIV/0!</v>
      </c>
      <c r="BP32" s="18">
        <f>IF(ISERR(+Y32/AK32)=1,"",Y32/AK32)</f>
        <v>10.388291748498013</v>
      </c>
      <c r="BQ32" s="19">
        <f>BP32-9.61</f>
        <v>0.77829174849801319</v>
      </c>
      <c r="BR32" s="20">
        <f t="shared" si="30"/>
        <v>0</v>
      </c>
      <c r="BS32" s="20">
        <f t="shared" si="32"/>
        <v>0</v>
      </c>
      <c r="BT32" s="21"/>
      <c r="BU32" s="21"/>
      <c r="BV32" s="22"/>
      <c r="BW32" s="21"/>
      <c r="BX32" s="21"/>
      <c r="BY32" s="21"/>
      <c r="BZ32" s="21"/>
      <c r="CA32" s="21"/>
      <c r="CB32" s="21"/>
    </row>
    <row r="33" spans="1:80" s="23" customFormat="1" x14ac:dyDescent="0.25">
      <c r="A33" s="37"/>
      <c r="B33" s="38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41"/>
      <c r="S33" s="41"/>
      <c r="T33" s="41"/>
      <c r="U33" s="40"/>
      <c r="V33" s="40"/>
      <c r="W33" s="40"/>
      <c r="X33" s="40"/>
      <c r="Y33" s="42"/>
      <c r="Z33" s="40"/>
      <c r="AA33" s="40"/>
      <c r="AB33" s="42"/>
      <c r="AC33" s="40"/>
      <c r="AD33" s="40"/>
      <c r="AE33" s="40"/>
      <c r="AF33" s="40"/>
      <c r="AG33" s="40"/>
      <c r="AH33" s="40"/>
      <c r="AI33" s="40"/>
      <c r="AJ33" s="40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4"/>
      <c r="BR33" s="20">
        <f t="shared" si="30"/>
        <v>0</v>
      </c>
      <c r="BS33" s="20">
        <f t="shared" si="32"/>
        <v>0</v>
      </c>
      <c r="BV33" s="22"/>
    </row>
    <row r="34" spans="1:80" s="23" customFormat="1" x14ac:dyDescent="0.25">
      <c r="A34" s="83">
        <v>18</v>
      </c>
      <c r="B34" s="53" t="s">
        <v>79</v>
      </c>
      <c r="C34" s="54" t="s">
        <v>80</v>
      </c>
      <c r="D34" s="55">
        <v>1</v>
      </c>
      <c r="E34" s="25">
        <v>1</v>
      </c>
      <c r="F34" s="25">
        <v>1</v>
      </c>
      <c r="G34" s="25"/>
      <c r="H34" s="25"/>
      <c r="I34" s="25">
        <v>250</v>
      </c>
      <c r="J34" s="25">
        <v>0</v>
      </c>
      <c r="K34" s="25">
        <v>0</v>
      </c>
      <c r="L34" s="50">
        <v>390000</v>
      </c>
      <c r="M34" s="25">
        <v>0</v>
      </c>
      <c r="N34" s="25">
        <v>1112</v>
      </c>
      <c r="O34" s="25"/>
      <c r="P34" s="25"/>
      <c r="Q34" s="28">
        <v>127651</v>
      </c>
      <c r="R34" s="28">
        <v>11274</v>
      </c>
      <c r="S34" s="28">
        <v>9927</v>
      </c>
      <c r="T34" s="28">
        <v>0</v>
      </c>
      <c r="U34" s="13">
        <v>55380</v>
      </c>
      <c r="V34" s="13"/>
      <c r="W34" s="13">
        <v>9912</v>
      </c>
      <c r="X34" s="14"/>
      <c r="Y34" s="56">
        <f t="shared" ref="Y34:Y35" si="36">SUM(U34:W34)</f>
        <v>65292</v>
      </c>
      <c r="Z34" s="14">
        <v>1156</v>
      </c>
      <c r="AA34" s="14">
        <v>722</v>
      </c>
      <c r="AB34" s="56">
        <f t="shared" ref="AB34:AB35" si="37">X34</f>
        <v>0</v>
      </c>
      <c r="AC34" s="14"/>
      <c r="AD34" s="14"/>
      <c r="AE34" s="14"/>
      <c r="AF34" s="14"/>
      <c r="AG34" s="14"/>
      <c r="AH34" s="14"/>
      <c r="AI34" s="14"/>
      <c r="AJ34" s="57"/>
      <c r="AK34" s="17">
        <f>N34+O34</f>
        <v>1112</v>
      </c>
      <c r="AL34" s="17">
        <f>SUM(Q34:T34)</f>
        <v>148852</v>
      </c>
      <c r="AM34" s="17">
        <f>SUM(Y34:AB34)</f>
        <v>67170</v>
      </c>
      <c r="AN34" s="17">
        <f>AC34+AD34</f>
        <v>0</v>
      </c>
      <c r="AO34" s="17">
        <f>AE34+AF34</f>
        <v>0</v>
      </c>
      <c r="AP34" s="17">
        <f>AG34+AH34</f>
        <v>0</v>
      </c>
      <c r="AQ34" s="17">
        <f>AI34+AJ34</f>
        <v>0</v>
      </c>
      <c r="AR34" s="17">
        <f t="shared" ref="AR34:AR35" si="38">SUM(AN34:AQ34)</f>
        <v>0</v>
      </c>
      <c r="AS34" s="17">
        <f t="shared" ref="AS34:AV35" si="39">Q34+Y34</f>
        <v>192943</v>
      </c>
      <c r="AT34" s="17">
        <f t="shared" si="39"/>
        <v>12430</v>
      </c>
      <c r="AU34" s="17">
        <f t="shared" si="39"/>
        <v>10649</v>
      </c>
      <c r="AV34" s="17">
        <f t="shared" si="39"/>
        <v>0</v>
      </c>
      <c r="AW34" s="17">
        <f t="shared" ref="AW34:AW35" si="40">SUM(AS34:AV34)</f>
        <v>216022</v>
      </c>
      <c r="AX34" s="17">
        <f t="shared" ref="AX34:BA35" si="41">AS34-AN34</f>
        <v>192943</v>
      </c>
      <c r="AY34" s="17">
        <f t="shared" si="41"/>
        <v>12430</v>
      </c>
      <c r="AZ34" s="17">
        <f t="shared" si="41"/>
        <v>10649</v>
      </c>
      <c r="BA34" s="17">
        <f t="shared" si="41"/>
        <v>0</v>
      </c>
      <c r="BB34" s="17">
        <f t="shared" ref="BB34:BB35" si="42">SUM(AX34:BA34)</f>
        <v>216022</v>
      </c>
      <c r="BC34" s="17">
        <f>IF(ISERR(+E34*100/D34)=1,"",E34*100/D34)</f>
        <v>100</v>
      </c>
      <c r="BD34" s="17">
        <f>IF(ISERR(+F34*100/D34)=1,"",F34*100/D34)</f>
        <v>100</v>
      </c>
      <c r="BE34" s="17">
        <f>IF(ISERR(+J34*100/D34)=1,"",J34*100/D34)</f>
        <v>0</v>
      </c>
      <c r="BF34" s="17">
        <f>IF(ISERR(+N34*100/AK34)=1,"",N34*100/AK34)</f>
        <v>100</v>
      </c>
      <c r="BG34" s="17">
        <f>IF(ISERR(+O34*100/AK34)=1,"",O34*100/AK34)</f>
        <v>0</v>
      </c>
      <c r="BH34" s="17">
        <f>IF(ISERR(+AR34*100/AM34)=1,"",AR34*100/AM34)</f>
        <v>0</v>
      </c>
      <c r="BI34" s="17">
        <f>IF(ISERR((+AR34-AD34-AF34-AJ34)*100/AM34)=1,"",(AR34-AD34-AF34-AJ34)*100/AM34)</f>
        <v>0</v>
      </c>
      <c r="BJ34" s="17">
        <f>IF(ISERR(+BB34/AM34)=1,"",BB34/AM34)</f>
        <v>3.2160488313235076</v>
      </c>
      <c r="BK34" s="17">
        <f>IF(ISERR(+W34/AK34)=1,"",W34/AK34)</f>
        <v>8.913669064748202</v>
      </c>
      <c r="BL34" s="17">
        <f>IF(ISERR(+AR34/AK34)=1,"",AR34/AK34)</f>
        <v>0</v>
      </c>
      <c r="BM34" s="17">
        <f>IF(ISERR((+AR34-AD34-AF34-AJ34)/AK34)=1,"",(AR34-AD34-AF34-AJ34)/AK34)</f>
        <v>0</v>
      </c>
      <c r="BN34" s="17">
        <f>IF(ISERR(+AK34/D34)=1,"",AK34/D34)</f>
        <v>1112</v>
      </c>
      <c r="BO34" s="17" t="e">
        <f>IF(ISERR(+BK34*100/M34)=1,"",BK34*100/M34)</f>
        <v>#DIV/0!</v>
      </c>
      <c r="BP34" s="18">
        <f>IF(ISERR(+Y34/AK34)=1,"",Y34/AK34)</f>
        <v>58.715827338129493</v>
      </c>
      <c r="BQ34" s="19">
        <f>BP34-7.85</f>
        <v>50.865827338129492</v>
      </c>
      <c r="BR34" s="20">
        <f t="shared" si="30"/>
        <v>0</v>
      </c>
      <c r="BS34" s="20">
        <f t="shared" si="32"/>
        <v>0</v>
      </c>
      <c r="BT34" s="21"/>
      <c r="BU34" s="21">
        <v>216022</v>
      </c>
      <c r="BV34" s="22">
        <f>BB34-BU34</f>
        <v>0</v>
      </c>
      <c r="BW34" s="21"/>
      <c r="BX34" s="21"/>
      <c r="BY34" s="21"/>
      <c r="BZ34" s="21"/>
      <c r="CA34" s="21"/>
      <c r="CB34" s="21"/>
    </row>
    <row r="35" spans="1:80" s="23" customFormat="1" ht="25.5" x14ac:dyDescent="0.25">
      <c r="A35" s="83"/>
      <c r="B35" s="53" t="s">
        <v>81</v>
      </c>
      <c r="C35" s="54" t="s">
        <v>82</v>
      </c>
      <c r="D35" s="10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25"/>
      <c r="O35" s="25"/>
      <c r="P35" s="25"/>
      <c r="Q35" s="28"/>
      <c r="R35" s="28"/>
      <c r="S35" s="28"/>
      <c r="T35" s="28"/>
      <c r="U35" s="13"/>
      <c r="V35" s="13"/>
      <c r="W35" s="13"/>
      <c r="X35" s="14"/>
      <c r="Y35" s="58">
        <f t="shared" si="36"/>
        <v>0</v>
      </c>
      <c r="Z35" s="13"/>
      <c r="AA35" s="13"/>
      <c r="AB35" s="58">
        <f t="shared" si="37"/>
        <v>0</v>
      </c>
      <c r="AC35" s="13"/>
      <c r="AD35" s="13"/>
      <c r="AE35" s="13"/>
      <c r="AF35" s="13"/>
      <c r="AG35" s="13"/>
      <c r="AH35" s="13"/>
      <c r="AI35" s="13"/>
      <c r="AJ35" s="16"/>
      <c r="AK35" s="17">
        <f>N35+O35</f>
        <v>0</v>
      </c>
      <c r="AL35" s="17">
        <f>SUM(Q35:T35)</f>
        <v>0</v>
      </c>
      <c r="AM35" s="17">
        <f>SUM(Y35:AB35)</f>
        <v>0</v>
      </c>
      <c r="AN35" s="17">
        <f>AC35+AD35</f>
        <v>0</v>
      </c>
      <c r="AO35" s="17">
        <f>AE35+AF35</f>
        <v>0</v>
      </c>
      <c r="AP35" s="17">
        <f>AG35+AH35</f>
        <v>0</v>
      </c>
      <c r="AQ35" s="17">
        <f>AI35+AJ35</f>
        <v>0</v>
      </c>
      <c r="AR35" s="17">
        <f t="shared" si="38"/>
        <v>0</v>
      </c>
      <c r="AS35" s="17">
        <f t="shared" si="39"/>
        <v>0</v>
      </c>
      <c r="AT35" s="17">
        <f t="shared" si="39"/>
        <v>0</v>
      </c>
      <c r="AU35" s="17">
        <f t="shared" si="39"/>
        <v>0</v>
      </c>
      <c r="AV35" s="17">
        <f t="shared" si="39"/>
        <v>0</v>
      </c>
      <c r="AW35" s="17">
        <f t="shared" si="40"/>
        <v>0</v>
      </c>
      <c r="AX35" s="17">
        <f t="shared" si="41"/>
        <v>0</v>
      </c>
      <c r="AY35" s="17">
        <f t="shared" si="41"/>
        <v>0</v>
      </c>
      <c r="AZ35" s="17">
        <f t="shared" si="41"/>
        <v>0</v>
      </c>
      <c r="BA35" s="17">
        <f t="shared" si="41"/>
        <v>0</v>
      </c>
      <c r="BB35" s="17">
        <f t="shared" si="42"/>
        <v>0</v>
      </c>
      <c r="BC35" s="17" t="e">
        <f>IF(ISERR(+E35*100/D35)=1,"",E35*100/D35)</f>
        <v>#DIV/0!</v>
      </c>
      <c r="BD35" s="17" t="e">
        <f>IF(ISERR(+F35*100/D35)=1,"",F35*100/D35)</f>
        <v>#DIV/0!</v>
      </c>
      <c r="BE35" s="17" t="e">
        <f>IF(ISERR(+J35*100/D35)=1,"",J35*100/D35)</f>
        <v>#DIV/0!</v>
      </c>
      <c r="BF35" s="17" t="e">
        <f>IF(ISERR(+N35*100/AK35)=1,"",N35*100/AK35)</f>
        <v>#DIV/0!</v>
      </c>
      <c r="BG35" s="17" t="e">
        <f>IF(ISERR(+O35*100/AK35)=1,"",O35*100/AK35)</f>
        <v>#DIV/0!</v>
      </c>
      <c r="BH35" s="17" t="e">
        <f>IF(ISERR(+AR35*100/AM35)=1,"",AR35*100/AM35)</f>
        <v>#DIV/0!</v>
      </c>
      <c r="BI35" s="17" t="e">
        <f>IF(ISERR((+AR35-AD35-AF35-AJ35)*100/AM35)=1,"",(AR35-AD35-AF35-AJ35)*100/AM35)</f>
        <v>#DIV/0!</v>
      </c>
      <c r="BJ35" s="17" t="e">
        <f>IF(ISERR(+BB35/AM35)=1,"",BB35/AM35)</f>
        <v>#DIV/0!</v>
      </c>
      <c r="BK35" s="17" t="e">
        <f>IF(ISERR(+W35/AK35)=1,"",W35/AK35)</f>
        <v>#DIV/0!</v>
      </c>
      <c r="BL35" s="17" t="e">
        <f>IF(ISERR(+AR35/AK35)=1,"",AR35/AK35)</f>
        <v>#DIV/0!</v>
      </c>
      <c r="BM35" s="17" t="e">
        <f>IF(ISERR((+AR35-AD35-AF35-AJ35)/AK35)=1,"",(AR35-AD35-AF35-AJ35)/AK35)</f>
        <v>#DIV/0!</v>
      </c>
      <c r="BN35" s="17" t="e">
        <f>IF(ISERR(+AK35/D35)=1,"",AK35/D35)</f>
        <v>#DIV/0!</v>
      </c>
      <c r="BO35" s="17" t="e">
        <f>IF(ISERR(+BK35*100/M35)=1,"",BK35*100/M35)</f>
        <v>#DIV/0!</v>
      </c>
      <c r="BP35" s="18" t="e">
        <f>IF(ISERR(+Y35/AK35)=1,"",Y35/AK35)</f>
        <v>#DIV/0!</v>
      </c>
      <c r="BQ35" s="19" t="e">
        <f>BP35-8.25</f>
        <v>#DIV/0!</v>
      </c>
      <c r="BR35" s="20">
        <f t="shared" si="30"/>
        <v>0</v>
      </c>
      <c r="BS35" s="20">
        <f t="shared" si="32"/>
        <v>0</v>
      </c>
      <c r="BT35" s="21"/>
      <c r="BU35" s="21"/>
      <c r="BV35" s="22"/>
      <c r="BW35" s="21"/>
      <c r="BX35" s="21"/>
      <c r="BY35" s="21"/>
      <c r="BZ35" s="21"/>
      <c r="CA35" s="21"/>
      <c r="CB35" s="21"/>
    </row>
    <row r="36" spans="1:80" s="23" customFormat="1" x14ac:dyDescent="0.25">
      <c r="A36" s="37"/>
      <c r="B36" s="38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1"/>
      <c r="S36" s="41"/>
      <c r="T36" s="41"/>
      <c r="U36" s="40"/>
      <c r="V36" s="40"/>
      <c r="W36" s="40"/>
      <c r="X36" s="40"/>
      <c r="Y36" s="42"/>
      <c r="Z36" s="40"/>
      <c r="AA36" s="40"/>
      <c r="AB36" s="42"/>
      <c r="AC36" s="40"/>
      <c r="AD36" s="40"/>
      <c r="AE36" s="40"/>
      <c r="AF36" s="40"/>
      <c r="AG36" s="40"/>
      <c r="AH36" s="40"/>
      <c r="AI36" s="40"/>
      <c r="AJ36" s="40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4"/>
      <c r="BR36" s="20">
        <f t="shared" si="30"/>
        <v>0</v>
      </c>
      <c r="BS36" s="20">
        <f t="shared" si="32"/>
        <v>0</v>
      </c>
      <c r="BV36" s="22"/>
    </row>
    <row r="37" spans="1:80" s="23" customFormat="1" x14ac:dyDescent="0.25">
      <c r="A37" s="82" t="s">
        <v>75</v>
      </c>
      <c r="B37" s="82"/>
      <c r="C37" s="82"/>
      <c r="D37" s="45">
        <f t="shared" ref="D37:AJ37" si="43">SUM(D34:D35)</f>
        <v>1</v>
      </c>
      <c r="E37" s="46">
        <f t="shared" si="43"/>
        <v>1</v>
      </c>
      <c r="F37" s="46">
        <f t="shared" si="43"/>
        <v>1</v>
      </c>
      <c r="G37" s="46">
        <f t="shared" si="43"/>
        <v>0</v>
      </c>
      <c r="H37" s="46">
        <f t="shared" si="43"/>
        <v>0</v>
      </c>
      <c r="I37" s="46">
        <f t="shared" si="43"/>
        <v>250</v>
      </c>
      <c r="J37" s="46">
        <f t="shared" si="43"/>
        <v>0</v>
      </c>
      <c r="K37" s="46">
        <f t="shared" si="43"/>
        <v>0</v>
      </c>
      <c r="L37" s="46">
        <f t="shared" si="43"/>
        <v>390000</v>
      </c>
      <c r="M37" s="46">
        <f t="shared" si="43"/>
        <v>0</v>
      </c>
      <c r="N37" s="46">
        <f t="shared" si="43"/>
        <v>1112</v>
      </c>
      <c r="O37" s="46">
        <f t="shared" si="43"/>
        <v>0</v>
      </c>
      <c r="P37" s="46">
        <f t="shared" si="43"/>
        <v>0</v>
      </c>
      <c r="Q37" s="47">
        <f t="shared" si="43"/>
        <v>127651</v>
      </c>
      <c r="R37" s="47">
        <f t="shared" si="43"/>
        <v>11274</v>
      </c>
      <c r="S37" s="47">
        <f t="shared" si="43"/>
        <v>9927</v>
      </c>
      <c r="T37" s="47">
        <f t="shared" si="43"/>
        <v>0</v>
      </c>
      <c r="U37" s="17">
        <f t="shared" si="43"/>
        <v>55380</v>
      </c>
      <c r="V37" s="17">
        <f t="shared" si="43"/>
        <v>0</v>
      </c>
      <c r="W37" s="17">
        <f t="shared" si="43"/>
        <v>9912</v>
      </c>
      <c r="X37" s="17">
        <f t="shared" si="43"/>
        <v>0</v>
      </c>
      <c r="Y37" s="17">
        <f t="shared" si="43"/>
        <v>65292</v>
      </c>
      <c r="Z37" s="17">
        <f t="shared" si="43"/>
        <v>1156</v>
      </c>
      <c r="AA37" s="17">
        <f t="shared" si="43"/>
        <v>722</v>
      </c>
      <c r="AB37" s="17">
        <f t="shared" si="43"/>
        <v>0</v>
      </c>
      <c r="AC37" s="17">
        <f t="shared" si="43"/>
        <v>0</v>
      </c>
      <c r="AD37" s="17">
        <f t="shared" si="43"/>
        <v>0</v>
      </c>
      <c r="AE37" s="17">
        <f t="shared" si="43"/>
        <v>0</v>
      </c>
      <c r="AF37" s="17">
        <f t="shared" si="43"/>
        <v>0</v>
      </c>
      <c r="AG37" s="17">
        <f t="shared" si="43"/>
        <v>0</v>
      </c>
      <c r="AH37" s="17">
        <f t="shared" si="43"/>
        <v>0</v>
      </c>
      <c r="AI37" s="17">
        <f t="shared" si="43"/>
        <v>0</v>
      </c>
      <c r="AJ37" s="17">
        <f t="shared" si="43"/>
        <v>0</v>
      </c>
      <c r="AK37" s="17">
        <f t="shared" ref="AK37:BB37" si="44">SUM(AK34:AK35)</f>
        <v>1112</v>
      </c>
      <c r="AL37" s="17">
        <f t="shared" si="44"/>
        <v>148852</v>
      </c>
      <c r="AM37" s="17">
        <f t="shared" si="44"/>
        <v>67170</v>
      </c>
      <c r="AN37" s="17">
        <f t="shared" si="44"/>
        <v>0</v>
      </c>
      <c r="AO37" s="17">
        <f t="shared" si="44"/>
        <v>0</v>
      </c>
      <c r="AP37" s="17">
        <f t="shared" si="44"/>
        <v>0</v>
      </c>
      <c r="AQ37" s="17">
        <f t="shared" si="44"/>
        <v>0</v>
      </c>
      <c r="AR37" s="17">
        <f t="shared" si="44"/>
        <v>0</v>
      </c>
      <c r="AS37" s="17">
        <f t="shared" si="44"/>
        <v>192943</v>
      </c>
      <c r="AT37" s="17">
        <f t="shared" si="44"/>
        <v>12430</v>
      </c>
      <c r="AU37" s="17">
        <f t="shared" si="44"/>
        <v>10649</v>
      </c>
      <c r="AV37" s="17">
        <f t="shared" si="44"/>
        <v>0</v>
      </c>
      <c r="AW37" s="17">
        <f t="shared" si="44"/>
        <v>216022</v>
      </c>
      <c r="AX37" s="17">
        <f t="shared" si="44"/>
        <v>192943</v>
      </c>
      <c r="AY37" s="17">
        <f t="shared" si="44"/>
        <v>12430</v>
      </c>
      <c r="AZ37" s="17">
        <f t="shared" si="44"/>
        <v>10649</v>
      </c>
      <c r="BA37" s="17">
        <f t="shared" si="44"/>
        <v>0</v>
      </c>
      <c r="BB37" s="17">
        <f t="shared" si="44"/>
        <v>216022</v>
      </c>
      <c r="BC37" s="17">
        <f>IF(ISERR(+E37*100/D37)=1,"",E37*100/D37)</f>
        <v>100</v>
      </c>
      <c r="BD37" s="17">
        <f>IF(ISERR(+F37*100/D37)=1,"",F37*100/D37)</f>
        <v>100</v>
      </c>
      <c r="BE37" s="17">
        <f>IF(ISERR(+J37*100/D37)=1,"",J37*100/D37)</f>
        <v>0</v>
      </c>
      <c r="BF37" s="17">
        <f>IF(ISERR(+N37*100/AK37)=1,"",N37*100/AK37)</f>
        <v>100</v>
      </c>
      <c r="BG37" s="17">
        <f>IF(ISERR(+O37*100/AK37)=1,"",O37*100/AK37)</f>
        <v>0</v>
      </c>
      <c r="BH37" s="17">
        <f>IF(ISERR(+AR37*100/AM37)=1,"",AR37*100/AM37)</f>
        <v>0</v>
      </c>
      <c r="BI37" s="17">
        <f>IF(ISERR((+AR37-AD37-AF37-AJ37)*100/AM37)=1,"",(AR37-AD37-AF37-AJ37)*100/AM37)</f>
        <v>0</v>
      </c>
      <c r="BJ37" s="17">
        <f>IF(ISERR(+BB37/AM37)=1,"",BB37/AM37)</f>
        <v>3.2160488313235076</v>
      </c>
      <c r="BK37" s="17">
        <f>IF(ISERR(+W37/AK37)=1,"",W37/AK37)</f>
        <v>8.913669064748202</v>
      </c>
      <c r="BL37" s="17">
        <f>IF(ISERR(+AR37/AK37)=1,"",AR37/AK37)</f>
        <v>0</v>
      </c>
      <c r="BM37" s="17">
        <f>IF(ISERR((+AR37-AD37-AF37-AJ37)/AK37)=1,"",(AR37-AD37-AF37-AJ37)/AK37)</f>
        <v>0</v>
      </c>
      <c r="BN37" s="17">
        <f>IF(ISERR(+AK37/D37)=1,"",AK37/D37)</f>
        <v>1112</v>
      </c>
      <c r="BO37" s="17" t="e">
        <f>IF(ISERR(+BK37*100/M37)=1,"",BK37*100/M37)</f>
        <v>#DIV/0!</v>
      </c>
      <c r="BP37" s="18">
        <f>IF(ISERR(+Y37/AK37)=1,"",Y37/AK37)</f>
        <v>58.715827338129493</v>
      </c>
      <c r="BQ37" s="19"/>
      <c r="BR37" s="20">
        <f t="shared" si="30"/>
        <v>0</v>
      </c>
      <c r="BS37" s="20">
        <f t="shared" si="32"/>
        <v>0</v>
      </c>
      <c r="BT37" s="21"/>
      <c r="BU37" s="21"/>
      <c r="BV37" s="22"/>
      <c r="BW37" s="21"/>
      <c r="BX37" s="21"/>
      <c r="BY37" s="21"/>
      <c r="BZ37" s="21"/>
      <c r="CA37" s="21"/>
      <c r="CB37" s="21"/>
    </row>
    <row r="38" spans="1:80" s="23" customFormat="1" x14ac:dyDescent="0.25">
      <c r="A38" s="37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1"/>
      <c r="R38" s="41"/>
      <c r="S38" s="41"/>
      <c r="T38" s="41"/>
      <c r="U38" s="40"/>
      <c r="V38" s="40"/>
      <c r="W38" s="40"/>
      <c r="X38" s="40"/>
      <c r="Y38" s="42"/>
      <c r="Z38" s="40"/>
      <c r="AA38" s="40"/>
      <c r="AB38" s="42"/>
      <c r="AC38" s="40"/>
      <c r="AD38" s="40"/>
      <c r="AE38" s="40"/>
      <c r="AF38" s="40"/>
      <c r="AG38" s="40"/>
      <c r="AH38" s="40"/>
      <c r="AI38" s="40"/>
      <c r="AJ38" s="40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4"/>
      <c r="BR38" s="20">
        <f t="shared" si="30"/>
        <v>0</v>
      </c>
      <c r="BS38" s="20">
        <f t="shared" si="32"/>
        <v>0</v>
      </c>
      <c r="BV38" s="22"/>
    </row>
    <row r="39" spans="1:80" s="23" customFormat="1" x14ac:dyDescent="0.25">
      <c r="A39" s="82" t="s">
        <v>83</v>
      </c>
      <c r="B39" s="82"/>
      <c r="C39" s="82"/>
      <c r="D39" s="45">
        <f t="shared" ref="D39:BB39" si="45">D37+D32+D28</f>
        <v>37</v>
      </c>
      <c r="E39" s="46">
        <f t="shared" si="45"/>
        <v>37</v>
      </c>
      <c r="F39" s="46">
        <f t="shared" si="45"/>
        <v>37</v>
      </c>
      <c r="G39" s="46">
        <f t="shared" si="45"/>
        <v>0</v>
      </c>
      <c r="H39" s="46">
        <f t="shared" si="45"/>
        <v>0</v>
      </c>
      <c r="I39" s="46">
        <f t="shared" si="45"/>
        <v>19923</v>
      </c>
      <c r="J39" s="46">
        <f t="shared" si="45"/>
        <v>0</v>
      </c>
      <c r="K39" s="46">
        <f t="shared" si="45"/>
        <v>0</v>
      </c>
      <c r="L39" s="46">
        <f t="shared" si="45"/>
        <v>71086751</v>
      </c>
      <c r="M39" s="46">
        <f t="shared" si="45"/>
        <v>0</v>
      </c>
      <c r="N39" s="46">
        <f t="shared" si="45"/>
        <v>1714246</v>
      </c>
      <c r="O39" s="46">
        <f t="shared" si="45"/>
        <v>0</v>
      </c>
      <c r="P39" s="46">
        <f t="shared" si="45"/>
        <v>2617000</v>
      </c>
      <c r="Q39" s="47">
        <f t="shared" si="45"/>
        <v>1813469.5400000005</v>
      </c>
      <c r="R39" s="47">
        <f t="shared" si="45"/>
        <v>-47949</v>
      </c>
      <c r="S39" s="47">
        <f t="shared" si="45"/>
        <v>267485</v>
      </c>
      <c r="T39" s="47">
        <f t="shared" si="45"/>
        <v>0</v>
      </c>
      <c r="U39" s="17">
        <f t="shared" si="45"/>
        <v>4662935</v>
      </c>
      <c r="V39" s="17">
        <f t="shared" si="45"/>
        <v>0</v>
      </c>
      <c r="W39" s="17">
        <f t="shared" si="45"/>
        <v>12876501</v>
      </c>
      <c r="X39" s="17">
        <f t="shared" si="45"/>
        <v>0</v>
      </c>
      <c r="Y39" s="17">
        <f t="shared" si="45"/>
        <v>17539436</v>
      </c>
      <c r="Z39" s="17">
        <f t="shared" si="45"/>
        <v>58525</v>
      </c>
      <c r="AA39" s="17">
        <f t="shared" si="45"/>
        <v>2029242</v>
      </c>
      <c r="AB39" s="17">
        <f t="shared" si="45"/>
        <v>0</v>
      </c>
      <c r="AC39" s="17">
        <f t="shared" si="45"/>
        <v>17462031.199999999</v>
      </c>
      <c r="AD39" s="17">
        <f t="shared" si="45"/>
        <v>4297</v>
      </c>
      <c r="AE39" s="17">
        <f t="shared" si="45"/>
        <v>57184</v>
      </c>
      <c r="AF39" s="17">
        <f t="shared" si="45"/>
        <v>0</v>
      </c>
      <c r="AG39" s="17">
        <f t="shared" si="45"/>
        <v>2022922</v>
      </c>
      <c r="AH39" s="17">
        <f t="shared" si="45"/>
        <v>0</v>
      </c>
      <c r="AI39" s="17">
        <f t="shared" si="45"/>
        <v>0</v>
      </c>
      <c r="AJ39" s="17">
        <f t="shared" si="45"/>
        <v>0</v>
      </c>
      <c r="AK39" s="17">
        <f t="shared" si="45"/>
        <v>1714246</v>
      </c>
      <c r="AL39" s="17">
        <f t="shared" si="45"/>
        <v>2033005.5400000005</v>
      </c>
      <c r="AM39" s="17">
        <f t="shared" si="45"/>
        <v>19627203</v>
      </c>
      <c r="AN39" s="17">
        <f t="shared" si="45"/>
        <v>17466328.199999999</v>
      </c>
      <c r="AO39" s="17">
        <f t="shared" si="45"/>
        <v>57184</v>
      </c>
      <c r="AP39" s="17">
        <f t="shared" si="45"/>
        <v>2022922</v>
      </c>
      <c r="AQ39" s="17">
        <f t="shared" si="45"/>
        <v>0</v>
      </c>
      <c r="AR39" s="17">
        <f t="shared" si="45"/>
        <v>19546434.199999999</v>
      </c>
      <c r="AS39" s="17">
        <f t="shared" si="45"/>
        <v>19352905.539999999</v>
      </c>
      <c r="AT39" s="17">
        <f t="shared" si="45"/>
        <v>10576</v>
      </c>
      <c r="AU39" s="17">
        <f t="shared" si="45"/>
        <v>2296727</v>
      </c>
      <c r="AV39" s="17">
        <f t="shared" si="45"/>
        <v>0</v>
      </c>
      <c r="AW39" s="17">
        <f t="shared" si="45"/>
        <v>21660208.539999999</v>
      </c>
      <c r="AX39" s="17">
        <f t="shared" si="45"/>
        <v>1886577.3400000008</v>
      </c>
      <c r="AY39" s="17">
        <f t="shared" si="45"/>
        <v>-46608</v>
      </c>
      <c r="AZ39" s="17">
        <f t="shared" si="45"/>
        <v>273805</v>
      </c>
      <c r="BA39" s="17">
        <f t="shared" si="45"/>
        <v>0</v>
      </c>
      <c r="BB39" s="17">
        <f t="shared" si="45"/>
        <v>2113774.3400000008</v>
      </c>
      <c r="BC39" s="17">
        <f>IF(ISERR(+E39*100/D39)=1,"",E39*100/D39)</f>
        <v>100</v>
      </c>
      <c r="BD39" s="17">
        <f>IF(ISERR(+F39*100/D39)=1,"",F39*100/D39)</f>
        <v>100</v>
      </c>
      <c r="BE39" s="17">
        <f>IF(ISERR(+J39*100/D39)=1,"",J39*100/D39)</f>
        <v>0</v>
      </c>
      <c r="BF39" s="17">
        <f>IF(ISERR(+N39*100/AK39)=1,"",N39*100/AK39)</f>
        <v>100</v>
      </c>
      <c r="BG39" s="17">
        <f>IF(ISERR(+O39*100/AK39)=1,"",O39*100/AK39)</f>
        <v>0</v>
      </c>
      <c r="BH39" s="17">
        <f>IF(ISERR(+AR39*100/AM39)=1,"",AR39*100/AM39)</f>
        <v>99.588485430145084</v>
      </c>
      <c r="BI39" s="17">
        <f>IF(ISERR((+AR39-AD39-AF39-AJ39)*100/AM39)=1,"",(AR39-AD39-AF39-AJ39)*100/AM39)</f>
        <v>99.566592346347051</v>
      </c>
      <c r="BJ39" s="17">
        <f>IF(ISERR(+BB39/AM39)=1,"",BB39/AM39)</f>
        <v>0.10769615721608426</v>
      </c>
      <c r="BK39" s="17">
        <f>IF(ISERR(+W39/AK39)=1,"",W39/AK39)</f>
        <v>7.5114662656351543</v>
      </c>
      <c r="BL39" s="17">
        <f>IF(ISERR(+AR39/AK39)=1,"",AR39/AK39)</f>
        <v>11.402350771126198</v>
      </c>
      <c r="BM39" s="17">
        <f>IF(ISERR((+AR39-AD39-AF39-AJ39)/AK39)=1,"",(AR39-AD39-AF39-AJ39)/AK39)</f>
        <v>11.399844129722338</v>
      </c>
      <c r="BN39" s="17">
        <f>IF(ISERR(+AK39/D39)=1,"",AK39/D39)</f>
        <v>46330.972972972973</v>
      </c>
      <c r="BO39" s="17" t="e">
        <f>IF(ISERR(+BK39*100/M39)=1,"",BK39*100/M39)</f>
        <v>#DIV/0!</v>
      </c>
      <c r="BP39" s="18">
        <f>IF(ISERR(+Y39/AK39)=1,"",Y39/AK39)</f>
        <v>10.231574698147174</v>
      </c>
      <c r="BQ39" s="19"/>
      <c r="BR39" s="20">
        <f t="shared" si="30"/>
        <v>0</v>
      </c>
      <c r="BS39" s="20">
        <f t="shared" si="32"/>
        <v>0</v>
      </c>
      <c r="BT39" s="21"/>
      <c r="BU39" s="21"/>
      <c r="BV39" s="22"/>
      <c r="BW39" s="21"/>
      <c r="BX39" s="21"/>
      <c r="BY39" s="21"/>
      <c r="BZ39" s="21"/>
      <c r="CA39" s="21"/>
      <c r="CB39" s="21"/>
    </row>
    <row r="40" spans="1:80" s="23" customFormat="1" x14ac:dyDescent="0.25">
      <c r="A40" s="37"/>
      <c r="B40" s="38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41"/>
      <c r="S40" s="41"/>
      <c r="T40" s="41"/>
      <c r="U40" s="40"/>
      <c r="V40" s="40"/>
      <c r="W40" s="40"/>
      <c r="X40" s="40"/>
      <c r="Y40" s="42"/>
      <c r="Z40" s="40"/>
      <c r="AA40" s="40"/>
      <c r="AB40" s="42"/>
      <c r="AC40" s="40"/>
      <c r="AD40" s="40"/>
      <c r="AE40" s="40"/>
      <c r="AF40" s="40"/>
      <c r="AG40" s="40"/>
      <c r="AH40" s="40"/>
      <c r="AI40" s="40"/>
      <c r="AJ40" s="40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4"/>
      <c r="BR40" s="20">
        <f t="shared" si="30"/>
        <v>0</v>
      </c>
      <c r="BS40" s="20">
        <f t="shared" si="32"/>
        <v>0</v>
      </c>
      <c r="BV40" s="22"/>
    </row>
    <row r="42" spans="1:80" s="23" customFormat="1" x14ac:dyDescent="0.25">
      <c r="A42" s="83">
        <v>16</v>
      </c>
      <c r="B42" s="84" t="s">
        <v>70</v>
      </c>
      <c r="C42" s="9" t="s">
        <v>71</v>
      </c>
      <c r="D42" s="24">
        <v>32</v>
      </c>
      <c r="E42" s="25">
        <v>32</v>
      </c>
      <c r="F42" s="25">
        <v>32</v>
      </c>
      <c r="G42" s="25">
        <v>0</v>
      </c>
      <c r="H42" s="25">
        <v>0</v>
      </c>
      <c r="I42" s="26">
        <v>13123</v>
      </c>
      <c r="J42" s="25"/>
      <c r="K42" s="25"/>
      <c r="L42" s="27">
        <v>44668745</v>
      </c>
      <c r="M42" s="25"/>
      <c r="N42" s="59">
        <v>1393571</v>
      </c>
      <c r="O42" s="25"/>
      <c r="P42" s="25">
        <v>1147662</v>
      </c>
      <c r="Q42" s="28">
        <v>-2386498</v>
      </c>
      <c r="R42" s="28">
        <v>0</v>
      </c>
      <c r="S42" s="28">
        <v>0</v>
      </c>
      <c r="T42" s="28">
        <v>0</v>
      </c>
      <c r="U42" s="13">
        <v>3105800</v>
      </c>
      <c r="V42" s="13"/>
      <c r="W42" s="13">
        <v>10312569</v>
      </c>
      <c r="X42" s="14"/>
      <c r="Y42" s="29">
        <f t="shared" ref="Y42:Y45" si="46">SUM(U42:W42)</f>
        <v>13418369</v>
      </c>
      <c r="Z42" s="14">
        <v>15189</v>
      </c>
      <c r="AA42" s="14">
        <f>1612652+5</f>
        <v>1612657</v>
      </c>
      <c r="AB42" s="29">
        <f t="shared" ref="AB42:AB45" si="47">X42</f>
        <v>0</v>
      </c>
      <c r="AC42" s="60">
        <v>12117427.1</v>
      </c>
      <c r="AD42" s="31">
        <v>1357438</v>
      </c>
      <c r="AE42" s="14">
        <v>15284</v>
      </c>
      <c r="AF42" s="31"/>
      <c r="AG42" s="31">
        <v>1612652</v>
      </c>
      <c r="AH42" s="31"/>
      <c r="AI42" s="30"/>
      <c r="AJ42" s="31"/>
      <c r="AK42" s="17">
        <f>N42+O42</f>
        <v>1393571</v>
      </c>
      <c r="AL42" s="17">
        <f>SUM(Q42:T42)</f>
        <v>-2386498</v>
      </c>
      <c r="AM42" s="17">
        <f>SUM(Y42:AB42)</f>
        <v>15046215</v>
      </c>
      <c r="AN42" s="17">
        <f>AC42+AD42</f>
        <v>13474865.1</v>
      </c>
      <c r="AO42" s="17">
        <f>AE42+AF42</f>
        <v>15284</v>
      </c>
      <c r="AP42" s="17">
        <f>AG42+AH42</f>
        <v>1612652</v>
      </c>
      <c r="AQ42" s="17">
        <f>AI42+AJ42</f>
        <v>0</v>
      </c>
      <c r="AR42" s="17">
        <f t="shared" ref="AR42:AR45" si="48">SUM(AN42:AQ42)</f>
        <v>15102801.1</v>
      </c>
      <c r="AS42" s="17">
        <f t="shared" ref="AS42:AV45" si="49">Q42+Y42</f>
        <v>11031871</v>
      </c>
      <c r="AT42" s="17">
        <f t="shared" si="49"/>
        <v>15189</v>
      </c>
      <c r="AU42" s="17">
        <f t="shared" si="49"/>
        <v>1612657</v>
      </c>
      <c r="AV42" s="17">
        <f t="shared" si="49"/>
        <v>0</v>
      </c>
      <c r="AW42" s="17">
        <f t="shared" ref="AW42:AW45" si="50">SUM(AS42:AV42)</f>
        <v>12659717</v>
      </c>
      <c r="AX42" s="17">
        <f t="shared" ref="AX42:BA45" si="51">AS42-AN42</f>
        <v>-2442994.0999999996</v>
      </c>
      <c r="AY42" s="17">
        <f t="shared" si="51"/>
        <v>-95</v>
      </c>
      <c r="AZ42" s="17">
        <f t="shared" si="51"/>
        <v>5</v>
      </c>
      <c r="BA42" s="17">
        <f t="shared" si="51"/>
        <v>0</v>
      </c>
      <c r="BB42" s="17">
        <f t="shared" ref="BB42:BB45" si="52">SUM(AX42:BA42)</f>
        <v>-2443084.0999999996</v>
      </c>
      <c r="BC42" s="17">
        <f>IF(ISERR(+E42*100/D42)=1,"",E42*100/D42)</f>
        <v>100</v>
      </c>
      <c r="BD42" s="17">
        <f>IF(ISERR(+F42*100/D42)=1,"",F42*100/D42)</f>
        <v>100</v>
      </c>
      <c r="BE42" s="17">
        <f>IF(ISERR(+J42*100/D42)=1,"",J42*100/D42)</f>
        <v>0</v>
      </c>
      <c r="BF42" s="17">
        <f>IF(ISERR(+N42*100/AK42)=1,"",N42*100/AK42)</f>
        <v>100</v>
      </c>
      <c r="BG42" s="17">
        <f>IF(ISERR(+O42*100/AK42)=1,"",O42*100/AK42)</f>
        <v>0</v>
      </c>
      <c r="BH42" s="17">
        <f>IF(ISERR(+AR42*100/AM42)=1,"",AR42*100/AM42)</f>
        <v>100.37608195815359</v>
      </c>
      <c r="BI42" s="17">
        <f>IF(ISERR((+AR42-AD42-AF42-AJ42)*100/AM42)=1,"",(AR42-AD42-AF42-AJ42)*100/AM42)</f>
        <v>91.354291428109988</v>
      </c>
      <c r="BJ42" s="17">
        <f>IF(ISERR(+BB42/AM42)=1,"",BB42/AM42)</f>
        <v>-0.16237200518535722</v>
      </c>
      <c r="BK42" s="17">
        <f>IF(ISERR(+W42/AK42)=1,"",W42/AK42)</f>
        <v>7.4001030446242062</v>
      </c>
      <c r="BL42" s="17">
        <f>IF(ISERR(+AR42/AK42)=1,"",AR42/AK42)</f>
        <v>10.837482338538905</v>
      </c>
      <c r="BM42" s="17">
        <f>IF(ISERR((+AR42-AD42-AF42-AJ42)/AK42)=1,"",(AR42-AD42-AF42-AJ42)/AK42)</f>
        <v>9.86341069095152</v>
      </c>
      <c r="BN42" s="17">
        <f>IF(ISERR(+AK42/D42)=1,"",AK42/D42)</f>
        <v>43549.09375</v>
      </c>
      <c r="BO42" s="17" t="e">
        <f>IF(ISERR(+BK42*100/M42)=1,"",BK42*100/M42)</f>
        <v>#DIV/0!</v>
      </c>
      <c r="BP42" s="18">
        <f>IF(ISERR(+Y42/AK42)=1,"",Y42/AK42)</f>
        <v>9.6287659545154138</v>
      </c>
      <c r="BQ42" s="19">
        <f>BP42-7.64</f>
        <v>1.9887659545154142</v>
      </c>
      <c r="BR42" s="20">
        <f t="shared" ref="BR42:BR58" si="53">E42-F42</f>
        <v>0</v>
      </c>
      <c r="BS42" s="20">
        <f t="shared" ref="BS42:BS43" si="54">D42-E42</f>
        <v>0</v>
      </c>
      <c r="BT42" s="21"/>
      <c r="BU42" s="21"/>
      <c r="BV42" s="22"/>
      <c r="BW42" s="21"/>
      <c r="BX42" s="21"/>
      <c r="BY42" s="21"/>
      <c r="BZ42" s="21"/>
      <c r="CA42" s="21"/>
      <c r="CB42" s="21"/>
    </row>
    <row r="43" spans="1:80" s="23" customFormat="1" x14ac:dyDescent="0.25">
      <c r="A43" s="83"/>
      <c r="B43" s="84" t="s">
        <v>70</v>
      </c>
      <c r="C43" s="9" t="s">
        <v>72</v>
      </c>
      <c r="D43" s="32"/>
      <c r="E43" s="26"/>
      <c r="F43" s="26"/>
      <c r="G43" s="26">
        <v>0</v>
      </c>
      <c r="H43" s="26">
        <v>0</v>
      </c>
      <c r="I43" s="26"/>
      <c r="J43" s="26"/>
      <c r="K43" s="26"/>
      <c r="L43" s="26">
        <v>0</v>
      </c>
      <c r="M43" s="26"/>
      <c r="N43" s="25"/>
      <c r="O43" s="25"/>
      <c r="P43" s="25"/>
      <c r="Q43" s="28">
        <v>0</v>
      </c>
      <c r="R43" s="28">
        <v>0</v>
      </c>
      <c r="S43" s="28">
        <v>0</v>
      </c>
      <c r="T43" s="28">
        <v>0</v>
      </c>
      <c r="U43" s="13"/>
      <c r="V43" s="13"/>
      <c r="W43" s="13"/>
      <c r="X43" s="14"/>
      <c r="Y43" s="29">
        <f t="shared" si="46"/>
        <v>0</v>
      </c>
      <c r="Z43" s="33"/>
      <c r="AA43" s="33"/>
      <c r="AB43" s="34">
        <f t="shared" si="47"/>
        <v>0</v>
      </c>
      <c r="AC43" s="33"/>
      <c r="AD43" s="33"/>
      <c r="AE43" s="33"/>
      <c r="AF43" s="33"/>
      <c r="AG43" s="33"/>
      <c r="AH43" s="33"/>
      <c r="AI43" s="33"/>
      <c r="AJ43" s="35"/>
      <c r="AK43" s="17">
        <f>N43+O43</f>
        <v>0</v>
      </c>
      <c r="AL43" s="17">
        <f>SUM(Q43:T43)</f>
        <v>0</v>
      </c>
      <c r="AM43" s="17">
        <f>SUM(Y43:AB43)</f>
        <v>0</v>
      </c>
      <c r="AN43" s="17">
        <f>AC43+AD43</f>
        <v>0</v>
      </c>
      <c r="AO43" s="17">
        <f>AE43+AF43</f>
        <v>0</v>
      </c>
      <c r="AP43" s="17">
        <f>AG43+AH43</f>
        <v>0</v>
      </c>
      <c r="AQ43" s="17">
        <f>AI43+AJ43</f>
        <v>0</v>
      </c>
      <c r="AR43" s="17">
        <f t="shared" si="48"/>
        <v>0</v>
      </c>
      <c r="AS43" s="17">
        <f t="shared" si="49"/>
        <v>0</v>
      </c>
      <c r="AT43" s="17">
        <f t="shared" si="49"/>
        <v>0</v>
      </c>
      <c r="AU43" s="17">
        <f t="shared" si="49"/>
        <v>0</v>
      </c>
      <c r="AV43" s="17">
        <f t="shared" si="49"/>
        <v>0</v>
      </c>
      <c r="AW43" s="17">
        <f t="shared" si="50"/>
        <v>0</v>
      </c>
      <c r="AX43" s="17">
        <f t="shared" si="51"/>
        <v>0</v>
      </c>
      <c r="AY43" s="17">
        <f t="shared" si="51"/>
        <v>0</v>
      </c>
      <c r="AZ43" s="17">
        <f t="shared" si="51"/>
        <v>0</v>
      </c>
      <c r="BA43" s="17">
        <f t="shared" si="51"/>
        <v>0</v>
      </c>
      <c r="BB43" s="17">
        <f t="shared" si="52"/>
        <v>0</v>
      </c>
      <c r="BC43" s="17" t="e">
        <f>IF(ISERR(+E43*100/D43)=1,"",E43*100/D43)</f>
        <v>#DIV/0!</v>
      </c>
      <c r="BD43" s="17" t="e">
        <f>IF(ISERR(+F43*100/D43)=1,"",F43*100/D43)</f>
        <v>#DIV/0!</v>
      </c>
      <c r="BE43" s="17" t="e">
        <f>IF(ISERR(+J43*100/D43)=1,"",J43*100/D43)</f>
        <v>#DIV/0!</v>
      </c>
      <c r="BF43" s="17" t="e">
        <f>IF(ISERR(+N43*100/AK43)=1,"",N43*100/AK43)</f>
        <v>#DIV/0!</v>
      </c>
      <c r="BG43" s="17" t="e">
        <f>IF(ISERR(+O43*100/AK43)=1,"",O43*100/AK43)</f>
        <v>#DIV/0!</v>
      </c>
      <c r="BH43" s="17" t="e">
        <f>IF(ISERR(+AR43*100/AM43)=1,"",AR43*100/AM43)</f>
        <v>#DIV/0!</v>
      </c>
      <c r="BI43" s="17" t="e">
        <f>IF(ISERR((+AR43-AD43-AF43-AJ43)*100/AM43)=1,"",(AR43-AD43-AF43-AJ43)*100/AM43)</f>
        <v>#DIV/0!</v>
      </c>
      <c r="BJ43" s="17" t="e">
        <f>IF(ISERR(+BB43/AM43)=1,"",BB43/AM43)</f>
        <v>#DIV/0!</v>
      </c>
      <c r="BK43" s="17" t="e">
        <f>IF(ISERR(+W43/AK43)=1,"",W43/AK43)</f>
        <v>#DIV/0!</v>
      </c>
      <c r="BL43" s="17" t="e">
        <f>IF(ISERR(+AR43/AK43)=1,"",AR43/AK43)</f>
        <v>#DIV/0!</v>
      </c>
      <c r="BM43" s="17" t="e">
        <f>IF(ISERR((+AR43-AD43-AF43-AJ43)/AK43)=1,"",(AR43-AD43-AF43-AJ43)/AK43)</f>
        <v>#DIV/0!</v>
      </c>
      <c r="BN43" s="17" t="e">
        <f>IF(ISERR(+AK43/D43)=1,"",AK43/D43)</f>
        <v>#DIV/0!</v>
      </c>
      <c r="BO43" s="17" t="e">
        <f>IF(ISERR(+BK43*100/M43)=1,"",BK43*100/M43)</f>
        <v>#DIV/0!</v>
      </c>
      <c r="BP43" s="18" t="e">
        <f>IF(ISERR(+Y43/AK43)=1,"",Y43/AK43)</f>
        <v>#DIV/0!</v>
      </c>
      <c r="BQ43" s="19" t="e">
        <f>BP43-7.64</f>
        <v>#DIV/0!</v>
      </c>
      <c r="BR43" s="20">
        <f t="shared" si="53"/>
        <v>0</v>
      </c>
      <c r="BS43" s="20">
        <f t="shared" si="54"/>
        <v>0</v>
      </c>
      <c r="BT43" s="21"/>
      <c r="BU43" s="21"/>
      <c r="BV43" s="22"/>
      <c r="BW43" s="21"/>
      <c r="BX43" s="21"/>
      <c r="BY43" s="21"/>
      <c r="BZ43" s="21"/>
      <c r="CA43" s="21"/>
      <c r="CB43" s="21"/>
    </row>
    <row r="44" spans="1:80" s="23" customFormat="1" x14ac:dyDescent="0.25">
      <c r="A44" s="83"/>
      <c r="B44" s="84" t="s">
        <v>70</v>
      </c>
      <c r="C44" s="9" t="s">
        <v>73</v>
      </c>
      <c r="D44" s="32">
        <v>1</v>
      </c>
      <c r="E44" s="26">
        <v>1</v>
      </c>
      <c r="F44" s="26">
        <v>1</v>
      </c>
      <c r="G44" s="26">
        <v>0</v>
      </c>
      <c r="H44" s="26">
        <v>0</v>
      </c>
      <c r="I44" s="26">
        <v>6000</v>
      </c>
      <c r="J44" s="26"/>
      <c r="K44" s="26"/>
      <c r="L44" s="26">
        <v>25325008</v>
      </c>
      <c r="M44" s="26"/>
      <c r="N44" s="25">
        <v>212836</v>
      </c>
      <c r="O44" s="25"/>
      <c r="P44" s="25">
        <v>1800000</v>
      </c>
      <c r="Q44" s="28">
        <v>0</v>
      </c>
      <c r="R44" s="28">
        <v>0</v>
      </c>
      <c r="S44" s="28">
        <v>0</v>
      </c>
      <c r="T44" s="28">
        <v>0</v>
      </c>
      <c r="U44" s="13">
        <v>1351500</v>
      </c>
      <c r="V44" s="13"/>
      <c r="W44" s="13">
        <v>1580738</v>
      </c>
      <c r="X44" s="14"/>
      <c r="Y44" s="29">
        <f t="shared" si="46"/>
        <v>2932238</v>
      </c>
      <c r="Z44" s="33"/>
      <c r="AA44" s="33">
        <v>502649</v>
      </c>
      <c r="AB44" s="34">
        <f t="shared" si="47"/>
        <v>0</v>
      </c>
      <c r="AC44" s="30">
        <v>1966115</v>
      </c>
      <c r="AD44" s="31">
        <f>963652+2471</f>
        <v>966123</v>
      </c>
      <c r="AE44" s="30"/>
      <c r="AF44" s="31"/>
      <c r="AG44" s="30">
        <v>502649</v>
      </c>
      <c r="AH44" s="31"/>
      <c r="AI44" s="30"/>
      <c r="AJ44" s="31"/>
      <c r="AK44" s="17">
        <f>N44+O44</f>
        <v>212836</v>
      </c>
      <c r="AL44" s="17">
        <f>SUM(Q44:T44)</f>
        <v>0</v>
      </c>
      <c r="AM44" s="17">
        <f>SUM(Y44:AB44)</f>
        <v>3434887</v>
      </c>
      <c r="AN44" s="17">
        <f>AC44+AD44</f>
        <v>2932238</v>
      </c>
      <c r="AO44" s="17">
        <f>AE44+AF44</f>
        <v>0</v>
      </c>
      <c r="AP44" s="17">
        <f>AG44+AH44</f>
        <v>502649</v>
      </c>
      <c r="AQ44" s="17">
        <f>AI44+AJ44</f>
        <v>0</v>
      </c>
      <c r="AR44" s="17">
        <f t="shared" si="48"/>
        <v>3434887</v>
      </c>
      <c r="AS44" s="17">
        <f t="shared" si="49"/>
        <v>2932238</v>
      </c>
      <c r="AT44" s="17">
        <f t="shared" si="49"/>
        <v>0</v>
      </c>
      <c r="AU44" s="17">
        <f t="shared" si="49"/>
        <v>502649</v>
      </c>
      <c r="AV44" s="17">
        <f t="shared" si="49"/>
        <v>0</v>
      </c>
      <c r="AW44" s="17">
        <f t="shared" si="50"/>
        <v>3434887</v>
      </c>
      <c r="AX44" s="17">
        <f t="shared" si="51"/>
        <v>0</v>
      </c>
      <c r="AY44" s="17">
        <f t="shared" si="51"/>
        <v>0</v>
      </c>
      <c r="AZ44" s="17">
        <f t="shared" si="51"/>
        <v>0</v>
      </c>
      <c r="BA44" s="17">
        <f t="shared" si="51"/>
        <v>0</v>
      </c>
      <c r="BB44" s="17">
        <f t="shared" si="52"/>
        <v>0</v>
      </c>
      <c r="BC44" s="17">
        <f>IF(ISERR(+E44*100/D44)=1,"",E44*100/D44)</f>
        <v>100</v>
      </c>
      <c r="BD44" s="17">
        <f>IF(ISERR(+F44*100/D44)=1,"",F44*100/D44)</f>
        <v>100</v>
      </c>
      <c r="BE44" s="17">
        <f>IF(ISERR(+J44*100/D44)=1,"",J44*100/D44)</f>
        <v>0</v>
      </c>
      <c r="BF44" s="17">
        <f>IF(ISERR(+N44*100/AK44)=1,"",N44*100/AK44)</f>
        <v>100</v>
      </c>
      <c r="BG44" s="17">
        <f>IF(ISERR(+O44*100/AK44)=1,"",O44*100/AK44)</f>
        <v>0</v>
      </c>
      <c r="BH44" s="17">
        <f>IF(ISERR(+AR44*100/AM44)=1,"",AR44*100/AM44)</f>
        <v>100</v>
      </c>
      <c r="BI44" s="17">
        <f>IF(ISERR((+AR44-AD44-AF44-AJ44)*100/AM44)=1,"",(AR44-AD44-AF44-AJ44)*100/AM44)</f>
        <v>71.873223194824163</v>
      </c>
      <c r="BJ44" s="17">
        <f>IF(ISERR(+BB44/AM44)=1,"",BB44/AM44)</f>
        <v>0</v>
      </c>
      <c r="BK44" s="17">
        <f>IF(ISERR(+W44/AK44)=1,"",W44/AK44)</f>
        <v>7.4270236238230378</v>
      </c>
      <c r="BL44" s="17">
        <f>IF(ISERR(+AR44/AK44)=1,"",AR44/AK44)</f>
        <v>16.138656054426882</v>
      </c>
      <c r="BM44" s="17">
        <f>IF(ISERR((+AR44-AD44-AF44-AJ44)/AK44)=1,"",(AR44-AD44-AF44-AJ44)/AK44)</f>
        <v>11.599372286643238</v>
      </c>
      <c r="BN44" s="17">
        <f>IF(ISERR(+AK44/D44)=1,"",AK44/D44)</f>
        <v>212836</v>
      </c>
      <c r="BO44" s="17" t="e">
        <f>IF(ISERR(+BK44*100/M44)=1,"",BK44*100/M44)</f>
        <v>#DIV/0!</v>
      </c>
      <c r="BP44" s="18">
        <f>IF(ISERR(+Y44/AK44)=1,"",Y44/AK44)</f>
        <v>13.776983217124922</v>
      </c>
      <c r="BQ44" s="19">
        <f>BP44-7.64</f>
        <v>6.1369832171249223</v>
      </c>
      <c r="BR44" s="20">
        <f t="shared" si="53"/>
        <v>0</v>
      </c>
      <c r="BS44" s="20"/>
      <c r="BT44" s="21"/>
      <c r="BU44" s="21">
        <f>[2]sheet1!$AV$13</f>
        <v>-2443084.06</v>
      </c>
      <c r="BV44" s="22">
        <f>BB42+BB44</f>
        <v>-2443084.0999999996</v>
      </c>
      <c r="BW44" s="22">
        <f>BU44-BV44</f>
        <v>3.9999999571591616E-2</v>
      </c>
      <c r="BX44" s="21"/>
      <c r="BY44" s="21"/>
      <c r="BZ44" s="21"/>
      <c r="CA44" s="21"/>
      <c r="CB44" s="21"/>
    </row>
    <row r="45" spans="1:80" s="23" customFormat="1" x14ac:dyDescent="0.25">
      <c r="A45" s="83"/>
      <c r="B45" s="36" t="s">
        <v>70</v>
      </c>
      <c r="C45" s="9" t="s">
        <v>74</v>
      </c>
      <c r="D45" s="10"/>
      <c r="E45" s="11"/>
      <c r="F45" s="11"/>
      <c r="G45" s="11">
        <v>0</v>
      </c>
      <c r="H45" s="11">
        <v>0</v>
      </c>
      <c r="I45" s="11"/>
      <c r="J45" s="11"/>
      <c r="K45" s="11"/>
      <c r="L45" s="11"/>
      <c r="M45" s="11"/>
      <c r="N45" s="25"/>
      <c r="O45" s="25"/>
      <c r="P45" s="25"/>
      <c r="Q45" s="28">
        <v>0</v>
      </c>
      <c r="R45" s="28">
        <v>0</v>
      </c>
      <c r="S45" s="28">
        <v>0</v>
      </c>
      <c r="T45" s="28">
        <v>0</v>
      </c>
      <c r="U45" s="13"/>
      <c r="V45" s="13"/>
      <c r="W45" s="13"/>
      <c r="X45" s="14"/>
      <c r="Y45" s="29">
        <f t="shared" si="46"/>
        <v>0</v>
      </c>
      <c r="Z45" s="13"/>
      <c r="AA45" s="13"/>
      <c r="AB45" s="15">
        <f t="shared" si="47"/>
        <v>0</v>
      </c>
      <c r="AC45" s="13"/>
      <c r="AD45" s="13"/>
      <c r="AE45" s="13"/>
      <c r="AF45" s="13"/>
      <c r="AG45" s="13"/>
      <c r="AH45" s="13"/>
      <c r="AI45" s="13"/>
      <c r="AJ45" s="16"/>
      <c r="AK45" s="17">
        <f>N45+O45</f>
        <v>0</v>
      </c>
      <c r="AL45" s="17">
        <f>SUM(Q45:T45)</f>
        <v>0</v>
      </c>
      <c r="AM45" s="17">
        <f>SUM(Y45:AB45)</f>
        <v>0</v>
      </c>
      <c r="AN45" s="17">
        <f>AC45+AD45</f>
        <v>0</v>
      </c>
      <c r="AO45" s="17">
        <f>AE45+AF45</f>
        <v>0</v>
      </c>
      <c r="AP45" s="17">
        <f>AG45+AH45</f>
        <v>0</v>
      </c>
      <c r="AQ45" s="17">
        <f>AI45+AJ45</f>
        <v>0</v>
      </c>
      <c r="AR45" s="17">
        <f t="shared" si="48"/>
        <v>0</v>
      </c>
      <c r="AS45" s="17">
        <f t="shared" si="49"/>
        <v>0</v>
      </c>
      <c r="AT45" s="17">
        <f t="shared" si="49"/>
        <v>0</v>
      </c>
      <c r="AU45" s="17">
        <f t="shared" si="49"/>
        <v>0</v>
      </c>
      <c r="AV45" s="17">
        <f t="shared" si="49"/>
        <v>0</v>
      </c>
      <c r="AW45" s="17">
        <f t="shared" si="50"/>
        <v>0</v>
      </c>
      <c r="AX45" s="17">
        <f t="shared" si="51"/>
        <v>0</v>
      </c>
      <c r="AY45" s="17">
        <f t="shared" si="51"/>
        <v>0</v>
      </c>
      <c r="AZ45" s="17">
        <f t="shared" si="51"/>
        <v>0</v>
      </c>
      <c r="BA45" s="17">
        <f t="shared" si="51"/>
        <v>0</v>
      </c>
      <c r="BB45" s="17">
        <f t="shared" si="52"/>
        <v>0</v>
      </c>
      <c r="BC45" s="17" t="e">
        <f>IF(ISERR(+E45*100/D45)=1,"",E45*100/D45)</f>
        <v>#DIV/0!</v>
      </c>
      <c r="BD45" s="17" t="e">
        <f>IF(ISERR(+F45*100/D45)=1,"",F45*100/D45)</f>
        <v>#DIV/0!</v>
      </c>
      <c r="BE45" s="17" t="e">
        <f>IF(ISERR(+J45*100/D45)=1,"",J45*100/D45)</f>
        <v>#DIV/0!</v>
      </c>
      <c r="BF45" s="17" t="e">
        <f>IF(ISERR(+N45*100/AK45)=1,"",N45*100/AK45)</f>
        <v>#DIV/0!</v>
      </c>
      <c r="BG45" s="17" t="e">
        <f>IF(ISERR(+O45*100/AK45)=1,"",O45*100/AK45)</f>
        <v>#DIV/0!</v>
      </c>
      <c r="BH45" s="17" t="e">
        <f>IF(ISERR(+AR45*100/AM45)=1,"",AR45*100/AM45)</f>
        <v>#DIV/0!</v>
      </c>
      <c r="BI45" s="17" t="e">
        <f>IF(ISERR((+AR45-AD45-AF45-AJ45)*100/AM45)=1,"",(AR45-AD45-AF45-AJ45)*100/AM45)</f>
        <v>#DIV/0!</v>
      </c>
      <c r="BJ45" s="17" t="e">
        <f>IF(ISERR(+BB45/AM45)=1,"",BB45/AM45)</f>
        <v>#DIV/0!</v>
      </c>
      <c r="BK45" s="17" t="e">
        <f>IF(ISERR(+W45/AK45)=1,"",W45/AK45)</f>
        <v>#DIV/0!</v>
      </c>
      <c r="BL45" s="17" t="e">
        <f>IF(ISERR(+AR45/AK45)=1,"",AR45/AK45)</f>
        <v>#DIV/0!</v>
      </c>
      <c r="BM45" s="17" t="e">
        <f>IF(ISERR((+AR45-AD45-AF45-AJ45)/AK45)=1,"",(AR45-AD45-AF45-AJ45)/AK45)</f>
        <v>#DIV/0!</v>
      </c>
      <c r="BN45" s="17" t="e">
        <f>IF(ISERR(+AK45/D45)=1,"",AK45/D45)</f>
        <v>#DIV/0!</v>
      </c>
      <c r="BO45" s="17" t="e">
        <f>IF(ISERR(+BK45*100/M45)=1,"",BK45*100/M45)</f>
        <v>#DIV/0!</v>
      </c>
      <c r="BP45" s="18" t="e">
        <f>IF(ISERR(+Y45/AK45)=1,"",Y45/AK45)</f>
        <v>#DIV/0!</v>
      </c>
      <c r="BQ45" s="19" t="e">
        <f>BP45-7.64</f>
        <v>#DIV/0!</v>
      </c>
      <c r="BR45" s="20">
        <f t="shared" si="53"/>
        <v>0</v>
      </c>
      <c r="BS45" s="20">
        <f t="shared" ref="BS45:BS58" si="55">D45-E45</f>
        <v>0</v>
      </c>
      <c r="BT45" s="21"/>
      <c r="BU45" s="21"/>
      <c r="BV45" s="22"/>
      <c r="BW45" s="21"/>
      <c r="BX45" s="21"/>
      <c r="BY45" s="21"/>
      <c r="BZ45" s="21"/>
      <c r="CA45" s="21"/>
      <c r="CB45" s="21"/>
    </row>
    <row r="46" spans="1:80" s="23" customFormat="1" x14ac:dyDescent="0.25">
      <c r="A46" s="37"/>
      <c r="B46" s="38"/>
      <c r="C46" s="39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41"/>
      <c r="S46" s="41"/>
      <c r="T46" s="41"/>
      <c r="U46" s="40"/>
      <c r="V46" s="40"/>
      <c r="W46" s="40"/>
      <c r="X46" s="40"/>
      <c r="Y46" s="42"/>
      <c r="Z46" s="40"/>
      <c r="AA46" s="40"/>
      <c r="AB46" s="42"/>
      <c r="AC46" s="40"/>
      <c r="AD46" s="40"/>
      <c r="AE46" s="40"/>
      <c r="AF46" s="40"/>
      <c r="AG46" s="40"/>
      <c r="AH46" s="40"/>
      <c r="AI46" s="40"/>
      <c r="AJ46" s="40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4"/>
      <c r="BR46" s="20">
        <f t="shared" si="53"/>
        <v>0</v>
      </c>
      <c r="BS46" s="20">
        <f t="shared" si="55"/>
        <v>0</v>
      </c>
      <c r="BV46" s="22"/>
    </row>
    <row r="47" spans="1:80" s="23" customFormat="1" x14ac:dyDescent="0.25">
      <c r="A47" s="82" t="s">
        <v>75</v>
      </c>
      <c r="B47" s="82"/>
      <c r="C47" s="82"/>
      <c r="D47" s="45">
        <f>SUM(D42:D45)</f>
        <v>33</v>
      </c>
      <c r="E47" s="46">
        <f t="shared" ref="E47:BA47" si="56">SUM(E42:E45)</f>
        <v>33</v>
      </c>
      <c r="F47" s="46">
        <f t="shared" si="56"/>
        <v>33</v>
      </c>
      <c r="G47" s="46">
        <f t="shared" si="56"/>
        <v>0</v>
      </c>
      <c r="H47" s="46">
        <f t="shared" si="56"/>
        <v>0</v>
      </c>
      <c r="I47" s="46">
        <f t="shared" si="56"/>
        <v>19123</v>
      </c>
      <c r="J47" s="46">
        <f t="shared" si="56"/>
        <v>0</v>
      </c>
      <c r="K47" s="46">
        <f t="shared" si="56"/>
        <v>0</v>
      </c>
      <c r="L47" s="46">
        <f t="shared" si="56"/>
        <v>69993753</v>
      </c>
      <c r="M47" s="46">
        <f t="shared" si="56"/>
        <v>0</v>
      </c>
      <c r="N47" s="46">
        <f t="shared" si="56"/>
        <v>1606407</v>
      </c>
      <c r="O47" s="46">
        <f t="shared" si="56"/>
        <v>0</v>
      </c>
      <c r="P47" s="46">
        <f t="shared" si="56"/>
        <v>2947662</v>
      </c>
      <c r="Q47" s="47">
        <f t="shared" si="56"/>
        <v>-2386498</v>
      </c>
      <c r="R47" s="47">
        <f t="shared" si="56"/>
        <v>0</v>
      </c>
      <c r="S47" s="47">
        <f t="shared" si="56"/>
        <v>0</v>
      </c>
      <c r="T47" s="47">
        <f t="shared" si="56"/>
        <v>0</v>
      </c>
      <c r="U47" s="17">
        <f t="shared" si="56"/>
        <v>4457300</v>
      </c>
      <c r="V47" s="17">
        <f t="shared" si="56"/>
        <v>0</v>
      </c>
      <c r="W47" s="17">
        <f t="shared" si="56"/>
        <v>11893307</v>
      </c>
      <c r="X47" s="17">
        <f t="shared" si="56"/>
        <v>0</v>
      </c>
      <c r="Y47" s="17">
        <f t="shared" si="56"/>
        <v>16350607</v>
      </c>
      <c r="Z47" s="17">
        <f t="shared" si="56"/>
        <v>15189</v>
      </c>
      <c r="AA47" s="17">
        <f t="shared" si="56"/>
        <v>2115306</v>
      </c>
      <c r="AB47" s="17">
        <f t="shared" si="56"/>
        <v>0</v>
      </c>
      <c r="AC47" s="17">
        <f t="shared" si="56"/>
        <v>14083542.1</v>
      </c>
      <c r="AD47" s="17">
        <f>SUM(AD42:AD45)</f>
        <v>2323561</v>
      </c>
      <c r="AE47" s="17">
        <f t="shared" si="56"/>
        <v>15284</v>
      </c>
      <c r="AF47" s="17">
        <f t="shared" si="56"/>
        <v>0</v>
      </c>
      <c r="AG47" s="17">
        <f t="shared" si="56"/>
        <v>2115301</v>
      </c>
      <c r="AH47" s="17">
        <f t="shared" si="56"/>
        <v>0</v>
      </c>
      <c r="AI47" s="17">
        <f t="shared" si="56"/>
        <v>0</v>
      </c>
      <c r="AJ47" s="17">
        <f t="shared" si="56"/>
        <v>0</v>
      </c>
      <c r="AK47" s="17">
        <f t="shared" si="56"/>
        <v>1606407</v>
      </c>
      <c r="AL47" s="17">
        <f t="shared" si="56"/>
        <v>-2386498</v>
      </c>
      <c r="AM47" s="17">
        <f t="shared" si="56"/>
        <v>18481102</v>
      </c>
      <c r="AN47" s="17">
        <f t="shared" si="56"/>
        <v>16407103.1</v>
      </c>
      <c r="AO47" s="17">
        <f t="shared" si="56"/>
        <v>15284</v>
      </c>
      <c r="AP47" s="17">
        <f t="shared" si="56"/>
        <v>2115301</v>
      </c>
      <c r="AQ47" s="17">
        <f t="shared" si="56"/>
        <v>0</v>
      </c>
      <c r="AR47" s="17">
        <f t="shared" si="56"/>
        <v>18537688.100000001</v>
      </c>
      <c r="AS47" s="17">
        <f t="shared" si="56"/>
        <v>13964109</v>
      </c>
      <c r="AT47" s="17">
        <f t="shared" si="56"/>
        <v>15189</v>
      </c>
      <c r="AU47" s="17">
        <f t="shared" si="56"/>
        <v>2115306</v>
      </c>
      <c r="AV47" s="17">
        <f t="shared" si="56"/>
        <v>0</v>
      </c>
      <c r="AW47" s="17">
        <f t="shared" si="56"/>
        <v>16094604</v>
      </c>
      <c r="AX47" s="17">
        <f t="shared" si="56"/>
        <v>-2442994.0999999996</v>
      </c>
      <c r="AY47" s="17">
        <f t="shared" si="56"/>
        <v>-95</v>
      </c>
      <c r="AZ47" s="17">
        <f t="shared" si="56"/>
        <v>5</v>
      </c>
      <c r="BA47" s="17">
        <f t="shared" si="56"/>
        <v>0</v>
      </c>
      <c r="BB47" s="17">
        <f>SUM(BB42:BB45)</f>
        <v>-2443084.0999999996</v>
      </c>
      <c r="BC47" s="17">
        <f>IF(ISERR(+E47*100/D47)=1,"",E47*100/D47)</f>
        <v>100</v>
      </c>
      <c r="BD47" s="17">
        <f>IF(ISERR(+F47*100/D47)=1,"",F47*100/D47)</f>
        <v>100</v>
      </c>
      <c r="BE47" s="17">
        <f>IF(ISERR(+J47*100/D47)=1,"",J47*100/D47)</f>
        <v>0</v>
      </c>
      <c r="BF47" s="17">
        <f>IF(ISERR(+N47*100/AK47)=1,"",N47*100/AK47)</f>
        <v>100</v>
      </c>
      <c r="BG47" s="17">
        <f>IF(ISERR(+O47*100/AK47)=1,"",O47*100/AK47)</f>
        <v>0</v>
      </c>
      <c r="BH47" s="17">
        <f>IF(ISERR(+AR47*100/AM47)=1,"",AR47*100/AM47)</f>
        <v>100.30618358147692</v>
      </c>
      <c r="BI47" s="17">
        <f>IF(ISERR((+AR47-AD47-AF47-AJ47)*100/AM47)=1,"",(AR47-AD47-AF47-AJ47)*100/AM47)</f>
        <v>87.733551278489784</v>
      </c>
      <c r="BJ47" s="17">
        <f>IF(ISERR(+BB47/AM47)=1,"",BB47/AM47)</f>
        <v>-0.13219363758719579</v>
      </c>
      <c r="BK47" s="17">
        <f>IF(ISERR(+W47/AK47)=1,"",W47/AK47)</f>
        <v>7.4036698047257019</v>
      </c>
      <c r="BL47" s="17">
        <f>IF(ISERR(+AR47/AK47)=1,"",AR47/AK47)</f>
        <v>11.539845194897682</v>
      </c>
      <c r="BM47" s="17">
        <f>IF(ISERR((+AR47-AD47-AF47-AJ47)/AK47)=1,"",(AR47-AD47-AF47-AJ47)/AK47)</f>
        <v>10.093411632294931</v>
      </c>
      <c r="BN47" s="17">
        <f>IF(ISERR(+AK47/D47)=1,"",AK47/D47)</f>
        <v>48679</v>
      </c>
      <c r="BO47" s="17" t="e">
        <f>IF(ISERR(+BK47*100/M47)=1,"",BK47*100/M47)</f>
        <v>#DIV/0!</v>
      </c>
      <c r="BP47" s="18">
        <f>IF(ISERR(+Y47/AK47)=1,"",Y47/AK47)</f>
        <v>10.178371359188549</v>
      </c>
      <c r="BQ47" s="19">
        <f>BP47-7.64</f>
        <v>2.5383713591885497</v>
      </c>
      <c r="BR47" s="20">
        <f t="shared" si="53"/>
        <v>0</v>
      </c>
      <c r="BS47" s="20">
        <f t="shared" si="55"/>
        <v>0</v>
      </c>
      <c r="BT47" s="21"/>
      <c r="BU47" s="21"/>
      <c r="BV47" s="22"/>
      <c r="BW47" s="21"/>
      <c r="BX47" s="21"/>
      <c r="BY47" s="21"/>
      <c r="BZ47" s="21"/>
      <c r="CA47" s="21"/>
      <c r="CB47" s="21"/>
    </row>
    <row r="48" spans="1:80" s="23" customFormat="1" x14ac:dyDescent="0.25">
      <c r="A48" s="37"/>
      <c r="B48" s="38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1"/>
      <c r="R48" s="41"/>
      <c r="S48" s="41"/>
      <c r="T48" s="41"/>
      <c r="U48" s="40"/>
      <c r="V48" s="40"/>
      <c r="W48" s="40"/>
      <c r="X48" s="40"/>
      <c r="Y48" s="42"/>
      <c r="Z48" s="40"/>
      <c r="AA48" s="40"/>
      <c r="AB48" s="42"/>
      <c r="AC48" s="40"/>
      <c r="AD48" s="40"/>
      <c r="AE48" s="40"/>
      <c r="AF48" s="40"/>
      <c r="AG48" s="40"/>
      <c r="AH48" s="40"/>
      <c r="AI48" s="40"/>
      <c r="AJ48" s="40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4"/>
      <c r="BR48" s="20">
        <f t="shared" si="53"/>
        <v>0</v>
      </c>
      <c r="BS48" s="20">
        <f t="shared" si="55"/>
        <v>0</v>
      </c>
      <c r="BV48" s="22"/>
    </row>
    <row r="49" spans="1:80" s="23" customFormat="1" x14ac:dyDescent="0.25">
      <c r="A49" s="48">
        <v>17</v>
      </c>
      <c r="B49" s="8" t="s">
        <v>76</v>
      </c>
      <c r="C49" s="9" t="s">
        <v>77</v>
      </c>
      <c r="D49" s="49">
        <v>3</v>
      </c>
      <c r="E49" s="50">
        <v>3</v>
      </c>
      <c r="F49" s="50">
        <v>3</v>
      </c>
      <c r="G49" s="50">
        <v>0</v>
      </c>
      <c r="H49" s="50">
        <v>0</v>
      </c>
      <c r="I49" s="50">
        <v>550</v>
      </c>
      <c r="J49" s="50">
        <v>0</v>
      </c>
      <c r="K49" s="50">
        <v>0</v>
      </c>
      <c r="L49" s="50">
        <v>1848448</v>
      </c>
      <c r="M49" s="50">
        <v>0</v>
      </c>
      <c r="N49" s="25">
        <v>99575</v>
      </c>
      <c r="O49" s="25"/>
      <c r="P49" s="25"/>
      <c r="Q49" s="28">
        <v>4237791.8600000003</v>
      </c>
      <c r="R49" s="28">
        <v>41160</v>
      </c>
      <c r="S49" s="28">
        <v>5598</v>
      </c>
      <c r="T49" s="28">
        <v>0</v>
      </c>
      <c r="U49" s="13">
        <v>139200</v>
      </c>
      <c r="V49" s="13"/>
      <c r="W49" s="13">
        <v>901522</v>
      </c>
      <c r="X49" s="14"/>
      <c r="Y49" s="29">
        <f t="shared" ref="Y49" si="57">SUM(U49:W49)</f>
        <v>1040722</v>
      </c>
      <c r="Z49" s="51">
        <v>42015</v>
      </c>
      <c r="AA49" s="51">
        <v>81138</v>
      </c>
      <c r="AB49" s="52">
        <f>X49</f>
        <v>0</v>
      </c>
      <c r="AC49" s="30">
        <v>942011</v>
      </c>
      <c r="AD49" s="31">
        <v>71569</v>
      </c>
      <c r="AE49" s="30">
        <v>83476</v>
      </c>
      <c r="AF49" s="31"/>
      <c r="AG49" s="31">
        <v>86736</v>
      </c>
      <c r="AH49" s="31"/>
      <c r="AI49" s="30"/>
      <c r="AJ49" s="31"/>
      <c r="AK49" s="17">
        <f>N49+O49</f>
        <v>99575</v>
      </c>
      <c r="AL49" s="17">
        <f>SUM(Q49:T49)</f>
        <v>4284549.8600000003</v>
      </c>
      <c r="AM49" s="17">
        <f>SUM(Y49:AB49)</f>
        <v>1163875</v>
      </c>
      <c r="AN49" s="17">
        <f>AC49+AD49</f>
        <v>1013580</v>
      </c>
      <c r="AO49" s="17">
        <f>AE49+AF49</f>
        <v>83476</v>
      </c>
      <c r="AP49" s="17">
        <f>AG49+AH49</f>
        <v>86736</v>
      </c>
      <c r="AQ49" s="17">
        <f>AI49+AJ49</f>
        <v>0</v>
      </c>
      <c r="AR49" s="17">
        <f>SUM(AN49:AQ49)</f>
        <v>1183792</v>
      </c>
      <c r="AS49" s="17">
        <f>Q49+Y49</f>
        <v>5278513.8600000003</v>
      </c>
      <c r="AT49" s="17">
        <f>R49+Z49</f>
        <v>83175</v>
      </c>
      <c r="AU49" s="17">
        <f>S49+AA49</f>
        <v>86736</v>
      </c>
      <c r="AV49" s="17">
        <f>T49+AB49</f>
        <v>0</v>
      </c>
      <c r="AW49" s="17">
        <f>SUM(AS49:AV49)</f>
        <v>5448424.8600000003</v>
      </c>
      <c r="AX49" s="17">
        <f>AS49-AN49</f>
        <v>4264933.8600000003</v>
      </c>
      <c r="AY49" s="17">
        <f>AT49-AO49</f>
        <v>-301</v>
      </c>
      <c r="AZ49" s="17">
        <f>AU49-AP49</f>
        <v>0</v>
      </c>
      <c r="BA49" s="17">
        <f>AV49-AQ49</f>
        <v>0</v>
      </c>
      <c r="BB49" s="17">
        <f>SUM(AX49:BA49)</f>
        <v>4264632.8600000003</v>
      </c>
      <c r="BC49" s="17">
        <f>IF(ISERR(+E49*100/D49)=1,"",E49*100/D49)</f>
        <v>100</v>
      </c>
      <c r="BD49" s="17">
        <f>IF(ISERR(+F49*100/D49)=1,"",F49*100/D49)</f>
        <v>100</v>
      </c>
      <c r="BE49" s="17">
        <f>IF(ISERR(+J49*100/D49)=1,"",J49*100/D49)</f>
        <v>0</v>
      </c>
      <c r="BF49" s="17">
        <f>IF(ISERR(+N49*100/AK49)=1,"",N49*100/AK49)</f>
        <v>100</v>
      </c>
      <c r="BG49" s="17">
        <f>IF(ISERR(+O49*100/AK49)=1,"",O49*100/AK49)</f>
        <v>0</v>
      </c>
      <c r="BH49" s="17">
        <f>IF(ISERR(+AR49*100/AM49)=1,"",AR49*100/AM49)</f>
        <v>101.71126624422726</v>
      </c>
      <c r="BI49" s="17">
        <f>IF(ISERR((+AR49-AD49-AF49-AJ49)*100/AM49)=1,"",(AR49-AD49-AF49-AJ49)*100/AM49)</f>
        <v>95.562066373107072</v>
      </c>
      <c r="BJ49" s="17">
        <f>IF(ISERR(+BB49/AM49)=1,"",BB49/AM49)</f>
        <v>3.6641674234776076</v>
      </c>
      <c r="BK49" s="17">
        <f>IF(ISERR(+W49/AK49)=1,"",W49/AK49)</f>
        <v>9.0536982174240528</v>
      </c>
      <c r="BL49" s="17">
        <f>IF(ISERR(+AR49/AK49)=1,"",AR49/AK49)</f>
        <v>11.88844589505398</v>
      </c>
      <c r="BM49" s="17">
        <f>IF(ISERR((+AR49-AD49-AF49-AJ49)/AK49)=1,"",(AR49-AD49-AF49-AJ49)/AK49)</f>
        <v>11.169701230228471</v>
      </c>
      <c r="BN49" s="17">
        <f>IF(ISERR(+AK49/D49)=1,"",AK49/D49)</f>
        <v>33191.666666666664</v>
      </c>
      <c r="BO49" s="17" t="e">
        <f>IF(ISERR(+BK49*100/M49)=1,"",BK49*100/M49)</f>
        <v>#DIV/0!</v>
      </c>
      <c r="BP49" s="18">
        <f>IF(ISERR(+Y49/AK49)=1,"",Y49/AK49)</f>
        <v>10.451639467737886</v>
      </c>
      <c r="BQ49" s="19">
        <f>BP49-9.61</f>
        <v>0.84163946773788645</v>
      </c>
      <c r="BR49" s="20">
        <f t="shared" si="53"/>
        <v>0</v>
      </c>
      <c r="BS49" s="20">
        <f t="shared" si="55"/>
        <v>0</v>
      </c>
      <c r="BT49" s="21"/>
      <c r="BU49">
        <f>[2]sheet1!$AV$15</f>
        <v>4264633</v>
      </c>
      <c r="BV49" s="22">
        <f>BB49-BU49</f>
        <v>-0.13999999966472387</v>
      </c>
      <c r="BW49" s="21"/>
      <c r="BX49" s="22"/>
      <c r="BY49" s="21"/>
      <c r="BZ49" s="21"/>
      <c r="CA49" s="21"/>
      <c r="CB49" s="21"/>
    </row>
    <row r="50" spans="1:80" s="23" customFormat="1" x14ac:dyDescent="0.25">
      <c r="A50" s="37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  <c r="R50" s="41"/>
      <c r="S50" s="41"/>
      <c r="T50" s="41"/>
      <c r="U50" s="40"/>
      <c r="V50" s="40"/>
      <c r="W50" s="40"/>
      <c r="X50" s="40"/>
      <c r="Y50" s="42"/>
      <c r="Z50" s="40"/>
      <c r="AA50" s="40"/>
      <c r="AB50" s="42"/>
      <c r="AC50" s="40"/>
      <c r="AD50" s="40"/>
      <c r="AE50" s="40"/>
      <c r="AF50" s="40"/>
      <c r="AG50" s="40"/>
      <c r="AH50" s="40"/>
      <c r="AI50" s="40"/>
      <c r="AJ50" s="40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4"/>
      <c r="BR50" s="20">
        <f t="shared" si="53"/>
        <v>0</v>
      </c>
      <c r="BS50" s="20">
        <f t="shared" si="55"/>
        <v>0</v>
      </c>
      <c r="BV50" s="22"/>
    </row>
    <row r="51" spans="1:80" s="23" customFormat="1" x14ac:dyDescent="0.25">
      <c r="A51" s="82" t="s">
        <v>78</v>
      </c>
      <c r="B51" s="82"/>
      <c r="C51" s="82"/>
      <c r="D51" s="45">
        <f>D49</f>
        <v>3</v>
      </c>
      <c r="E51" s="46">
        <f t="shared" ref="E51:BB51" si="58">E49</f>
        <v>3</v>
      </c>
      <c r="F51" s="46">
        <f t="shared" si="58"/>
        <v>3</v>
      </c>
      <c r="G51" s="46">
        <f t="shared" si="58"/>
        <v>0</v>
      </c>
      <c r="H51" s="46">
        <f t="shared" si="58"/>
        <v>0</v>
      </c>
      <c r="I51" s="46">
        <f t="shared" si="58"/>
        <v>550</v>
      </c>
      <c r="J51" s="46">
        <f t="shared" si="58"/>
        <v>0</v>
      </c>
      <c r="K51" s="46">
        <f t="shared" si="58"/>
        <v>0</v>
      </c>
      <c r="L51" s="46">
        <f t="shared" si="58"/>
        <v>1848448</v>
      </c>
      <c r="M51" s="46">
        <f t="shared" si="58"/>
        <v>0</v>
      </c>
      <c r="N51" s="46">
        <f t="shared" si="58"/>
        <v>99575</v>
      </c>
      <c r="O51" s="46">
        <f t="shared" si="58"/>
        <v>0</v>
      </c>
      <c r="P51" s="46">
        <f t="shared" si="58"/>
        <v>0</v>
      </c>
      <c r="Q51" s="47">
        <f t="shared" si="58"/>
        <v>4237791.8600000003</v>
      </c>
      <c r="R51" s="47">
        <f t="shared" si="58"/>
        <v>41160</v>
      </c>
      <c r="S51" s="47">
        <f t="shared" si="58"/>
        <v>5598</v>
      </c>
      <c r="T51" s="47">
        <f t="shared" si="58"/>
        <v>0</v>
      </c>
      <c r="U51" s="17">
        <f t="shared" si="58"/>
        <v>139200</v>
      </c>
      <c r="V51" s="17">
        <f t="shared" si="58"/>
        <v>0</v>
      </c>
      <c r="W51" s="17">
        <f t="shared" si="58"/>
        <v>901522</v>
      </c>
      <c r="X51" s="17">
        <f t="shared" si="58"/>
        <v>0</v>
      </c>
      <c r="Y51" s="17">
        <f t="shared" si="58"/>
        <v>1040722</v>
      </c>
      <c r="Z51" s="17">
        <f t="shared" si="58"/>
        <v>42015</v>
      </c>
      <c r="AA51" s="17">
        <f t="shared" si="58"/>
        <v>81138</v>
      </c>
      <c r="AB51" s="17">
        <f t="shared" si="58"/>
        <v>0</v>
      </c>
      <c r="AC51" s="17">
        <f t="shared" si="58"/>
        <v>942011</v>
      </c>
      <c r="AD51" s="17">
        <f t="shared" si="58"/>
        <v>71569</v>
      </c>
      <c r="AE51" s="17">
        <f t="shared" si="58"/>
        <v>83476</v>
      </c>
      <c r="AF51" s="17">
        <f t="shared" si="58"/>
        <v>0</v>
      </c>
      <c r="AG51" s="17">
        <f t="shared" si="58"/>
        <v>86736</v>
      </c>
      <c r="AH51" s="17">
        <f t="shared" si="58"/>
        <v>0</v>
      </c>
      <c r="AI51" s="17">
        <f t="shared" si="58"/>
        <v>0</v>
      </c>
      <c r="AJ51" s="17">
        <f t="shared" si="58"/>
        <v>0</v>
      </c>
      <c r="AK51" s="17">
        <f t="shared" si="58"/>
        <v>99575</v>
      </c>
      <c r="AL51" s="17">
        <f t="shared" si="58"/>
        <v>4284549.8600000003</v>
      </c>
      <c r="AM51" s="17">
        <f t="shared" si="58"/>
        <v>1163875</v>
      </c>
      <c r="AN51" s="17">
        <f t="shared" si="58"/>
        <v>1013580</v>
      </c>
      <c r="AO51" s="17">
        <f t="shared" si="58"/>
        <v>83476</v>
      </c>
      <c r="AP51" s="17">
        <f t="shared" si="58"/>
        <v>86736</v>
      </c>
      <c r="AQ51" s="17">
        <f t="shared" si="58"/>
        <v>0</v>
      </c>
      <c r="AR51" s="17">
        <f t="shared" si="58"/>
        <v>1183792</v>
      </c>
      <c r="AS51" s="17">
        <f t="shared" si="58"/>
        <v>5278513.8600000003</v>
      </c>
      <c r="AT51" s="17">
        <f t="shared" si="58"/>
        <v>83175</v>
      </c>
      <c r="AU51" s="17">
        <f t="shared" si="58"/>
        <v>86736</v>
      </c>
      <c r="AV51" s="17">
        <f t="shared" si="58"/>
        <v>0</v>
      </c>
      <c r="AW51" s="17">
        <f t="shared" si="58"/>
        <v>5448424.8600000003</v>
      </c>
      <c r="AX51" s="17">
        <f t="shared" si="58"/>
        <v>4264933.8600000003</v>
      </c>
      <c r="AY51" s="17">
        <f t="shared" si="58"/>
        <v>-301</v>
      </c>
      <c r="AZ51" s="17">
        <f t="shared" si="58"/>
        <v>0</v>
      </c>
      <c r="BA51" s="17">
        <f t="shared" si="58"/>
        <v>0</v>
      </c>
      <c r="BB51" s="17">
        <f t="shared" si="58"/>
        <v>4264632.8600000003</v>
      </c>
      <c r="BC51" s="17">
        <f>IF(ISERR(+E51*100/D51)=1,"",E51*100/D51)</f>
        <v>100</v>
      </c>
      <c r="BD51" s="17">
        <f>IF(ISERR(+F51*100/D51)=1,"",F51*100/D51)</f>
        <v>100</v>
      </c>
      <c r="BE51" s="17">
        <f>IF(ISERR(+J51*100/D51)=1,"",J51*100/D51)</f>
        <v>0</v>
      </c>
      <c r="BF51" s="17">
        <f>IF(ISERR(+N51*100/AK51)=1,"",N51*100/AK51)</f>
        <v>100</v>
      </c>
      <c r="BG51" s="17">
        <f>IF(ISERR(+O51*100/AK51)=1,"",O51*100/AK51)</f>
        <v>0</v>
      </c>
      <c r="BH51" s="17">
        <f>IF(ISERR(+AR51*100/AM51)=1,"",AR51*100/AM51)</f>
        <v>101.71126624422726</v>
      </c>
      <c r="BI51" s="17">
        <f>IF(ISERR((+AR51-AD51-AF51-AJ51)*100/AM51)=1,"",(AR51-AD51-AF51-AJ51)*100/AM51)</f>
        <v>95.562066373107072</v>
      </c>
      <c r="BJ51" s="17">
        <f>IF(ISERR(+BB51/AM51)=1,"",BB51/AM51)</f>
        <v>3.6641674234776076</v>
      </c>
      <c r="BK51" s="17">
        <f>IF(ISERR(+W51/AK51)=1,"",W51/AK51)</f>
        <v>9.0536982174240528</v>
      </c>
      <c r="BL51" s="17">
        <f>IF(ISERR(+AR51/AK51)=1,"",AR51/AK51)</f>
        <v>11.88844589505398</v>
      </c>
      <c r="BM51" s="17">
        <f>IF(ISERR((+AR51-AD51-AF51-AJ51)/AK51)=1,"",(AR51-AD51-AF51-AJ51)/AK51)</f>
        <v>11.169701230228471</v>
      </c>
      <c r="BN51" s="17">
        <f>IF(ISERR(+AK51/D51)=1,"",AK51/D51)</f>
        <v>33191.666666666664</v>
      </c>
      <c r="BO51" s="17" t="e">
        <f>IF(ISERR(+BK51*100/M51)=1,"",BK51*100/M51)</f>
        <v>#DIV/0!</v>
      </c>
      <c r="BP51" s="18">
        <f>IF(ISERR(+Y51/AK51)=1,"",Y51/AK51)</f>
        <v>10.451639467737886</v>
      </c>
      <c r="BQ51" s="19">
        <f>BP51-9.61</f>
        <v>0.84163946773788645</v>
      </c>
      <c r="BR51" s="20">
        <f t="shared" si="53"/>
        <v>0</v>
      </c>
      <c r="BS51" s="20">
        <f t="shared" si="55"/>
        <v>0</v>
      </c>
      <c r="BT51" s="21"/>
      <c r="BU51" s="21"/>
      <c r="BV51" s="22"/>
      <c r="BW51" s="21"/>
      <c r="BX51" s="21"/>
      <c r="BY51" s="21"/>
      <c r="BZ51" s="21"/>
      <c r="CA51" s="21"/>
      <c r="CB51" s="21"/>
    </row>
    <row r="52" spans="1:80" s="23" customFormat="1" x14ac:dyDescent="0.25">
      <c r="A52" s="37"/>
      <c r="B52" s="38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1"/>
      <c r="R52" s="41"/>
      <c r="S52" s="41"/>
      <c r="T52" s="41"/>
      <c r="U52" s="40"/>
      <c r="V52" s="40"/>
      <c r="W52" s="40"/>
      <c r="X52" s="40"/>
      <c r="Y52" s="42"/>
      <c r="Z52" s="40"/>
      <c r="AA52" s="40"/>
      <c r="AB52" s="42"/>
      <c r="AC52" s="40"/>
      <c r="AD52" s="40"/>
      <c r="AE52" s="40"/>
      <c r="AF52" s="40"/>
      <c r="AG52" s="40"/>
      <c r="AH52" s="40"/>
      <c r="AI52" s="40"/>
      <c r="AJ52" s="40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4"/>
      <c r="BR52" s="20">
        <f t="shared" si="53"/>
        <v>0</v>
      </c>
      <c r="BS52" s="20">
        <f t="shared" si="55"/>
        <v>0</v>
      </c>
      <c r="BV52" s="22"/>
    </row>
    <row r="53" spans="1:80" s="23" customFormat="1" x14ac:dyDescent="0.25">
      <c r="A53" s="83">
        <v>18</v>
      </c>
      <c r="B53" s="53" t="s">
        <v>79</v>
      </c>
      <c r="C53" s="54" t="s">
        <v>80</v>
      </c>
      <c r="D53" s="55">
        <v>1</v>
      </c>
      <c r="E53" s="25">
        <v>1</v>
      </c>
      <c r="F53" s="25">
        <v>1</v>
      </c>
      <c r="G53" s="25"/>
      <c r="H53" s="25"/>
      <c r="I53" s="25">
        <v>250</v>
      </c>
      <c r="J53" s="25">
        <v>0</v>
      </c>
      <c r="K53" s="25">
        <v>0</v>
      </c>
      <c r="L53" s="50">
        <v>390000</v>
      </c>
      <c r="M53" s="25">
        <v>0</v>
      </c>
      <c r="N53" s="25">
        <v>2625</v>
      </c>
      <c r="O53" s="25"/>
      <c r="P53" s="25"/>
      <c r="Q53" s="28">
        <v>192943</v>
      </c>
      <c r="R53" s="28">
        <v>12430</v>
      </c>
      <c r="S53" s="28">
        <v>10649</v>
      </c>
      <c r="T53" s="28">
        <v>0</v>
      </c>
      <c r="U53" s="13">
        <v>55380</v>
      </c>
      <c r="V53" s="13"/>
      <c r="W53" s="13">
        <v>21263</v>
      </c>
      <c r="X53" s="14"/>
      <c r="Y53" s="56">
        <f t="shared" ref="Y53:Y54" si="59">SUM(U53:W53)</f>
        <v>76643</v>
      </c>
      <c r="Z53" s="14">
        <v>1653</v>
      </c>
      <c r="AA53" s="14">
        <v>1914</v>
      </c>
      <c r="AB53" s="56">
        <f t="shared" ref="AB53:AB54" si="60">X53</f>
        <v>0</v>
      </c>
      <c r="AC53" s="14"/>
      <c r="AD53" s="14">
        <v>14918</v>
      </c>
      <c r="AE53" s="14"/>
      <c r="AF53" s="14"/>
      <c r="AG53" s="14"/>
      <c r="AH53" s="14"/>
      <c r="AI53" s="14"/>
      <c r="AJ53" s="57"/>
      <c r="AK53" s="17">
        <f>N53+O53</f>
        <v>2625</v>
      </c>
      <c r="AL53" s="17">
        <f>SUM(Q53:T53)</f>
        <v>216022</v>
      </c>
      <c r="AM53" s="17">
        <f>SUM(Y53:AB53)</f>
        <v>80210</v>
      </c>
      <c r="AN53" s="17">
        <f>AC53+AD53</f>
        <v>14918</v>
      </c>
      <c r="AO53" s="17">
        <f>AE53+AF53</f>
        <v>0</v>
      </c>
      <c r="AP53" s="17">
        <f>AG53+AH53</f>
        <v>0</v>
      </c>
      <c r="AQ53" s="17">
        <f>AI53+AJ53</f>
        <v>0</v>
      </c>
      <c r="AR53" s="17">
        <f t="shared" ref="AR53:AR54" si="61">SUM(AN53:AQ53)</f>
        <v>14918</v>
      </c>
      <c r="AS53" s="17">
        <f t="shared" ref="AS53:AV54" si="62">Q53+Y53</f>
        <v>269586</v>
      </c>
      <c r="AT53" s="17">
        <f t="shared" si="62"/>
        <v>14083</v>
      </c>
      <c r="AU53" s="17">
        <f t="shared" si="62"/>
        <v>12563</v>
      </c>
      <c r="AV53" s="17">
        <f t="shared" si="62"/>
        <v>0</v>
      </c>
      <c r="AW53" s="17">
        <f t="shared" ref="AW53:AW54" si="63">SUM(AS53:AV53)</f>
        <v>296232</v>
      </c>
      <c r="AX53" s="17">
        <f t="shared" ref="AX53:BA54" si="64">AS53-AN53</f>
        <v>254668</v>
      </c>
      <c r="AY53" s="17">
        <f t="shared" si="64"/>
        <v>14083</v>
      </c>
      <c r="AZ53" s="17">
        <f t="shared" si="64"/>
        <v>12563</v>
      </c>
      <c r="BA53" s="17">
        <f t="shared" si="64"/>
        <v>0</v>
      </c>
      <c r="BB53" s="17">
        <f t="shared" ref="BB53:BB54" si="65">SUM(AX53:BA53)</f>
        <v>281314</v>
      </c>
      <c r="BC53" s="17">
        <f>IF(ISERR(+E53*100/D53)=1,"",E53*100/D53)</f>
        <v>100</v>
      </c>
      <c r="BD53" s="17">
        <f>IF(ISERR(+F53*100/D53)=1,"",F53*100/D53)</f>
        <v>100</v>
      </c>
      <c r="BE53" s="17">
        <f>IF(ISERR(+J53*100/D53)=1,"",J53*100/D53)</f>
        <v>0</v>
      </c>
      <c r="BF53" s="17">
        <f>IF(ISERR(+N53*100/AK53)=1,"",N53*100/AK53)</f>
        <v>100</v>
      </c>
      <c r="BG53" s="17">
        <f>IF(ISERR(+O53*100/AK53)=1,"",O53*100/AK53)</f>
        <v>0</v>
      </c>
      <c r="BH53" s="17">
        <f>IF(ISERR(+AR53*100/AM53)=1,"",AR53*100/AM53)</f>
        <v>18.598678469018825</v>
      </c>
      <c r="BI53" s="17">
        <f>IF(ISERR((+AR53-AD53-AF53-AJ53)*100/AM53)=1,"",(AR53-AD53-AF53-AJ53)*100/AM53)</f>
        <v>0</v>
      </c>
      <c r="BJ53" s="17">
        <f>IF(ISERR(+BB53/AM53)=1,"",BB53/AM53)</f>
        <v>3.50721855130283</v>
      </c>
      <c r="BK53" s="17">
        <f>IF(ISERR(+W53/AK53)=1,"",W53/AK53)</f>
        <v>8.1001904761904768</v>
      </c>
      <c r="BL53" s="17">
        <f>IF(ISERR(+AR53/AK53)=1,"",AR53/AK53)</f>
        <v>5.6830476190476187</v>
      </c>
      <c r="BM53" s="17">
        <f>IF(ISERR((+AR53-AD53-AF53-AJ53)/AK53)=1,"",(AR53-AD53-AF53-AJ53)/AK53)</f>
        <v>0</v>
      </c>
      <c r="BN53" s="17">
        <f>IF(ISERR(+AK53/D53)=1,"",AK53/D53)</f>
        <v>2625</v>
      </c>
      <c r="BO53" s="17" t="e">
        <f>IF(ISERR(+BK53*100/M53)=1,"",BK53*100/M53)</f>
        <v>#DIV/0!</v>
      </c>
      <c r="BP53" s="18">
        <f>IF(ISERR(+Y53/AK53)=1,"",Y53/AK53)</f>
        <v>29.197333333333333</v>
      </c>
      <c r="BQ53" s="19">
        <f>BP53-7.85</f>
        <v>21.347333333333331</v>
      </c>
      <c r="BR53" s="20">
        <f t="shared" si="53"/>
        <v>0</v>
      </c>
      <c r="BS53" s="20">
        <f t="shared" si="55"/>
        <v>0</v>
      </c>
      <c r="BT53" s="21"/>
      <c r="BU53" s="21">
        <f>[2]sheet1!$AV$17</f>
        <v>281314</v>
      </c>
      <c r="BV53" s="22">
        <f>BB53-BU53</f>
        <v>0</v>
      </c>
      <c r="BW53" s="21"/>
      <c r="BX53" s="21"/>
      <c r="BY53" s="21"/>
      <c r="BZ53" s="21"/>
      <c r="CA53" s="21"/>
      <c r="CB53" s="21"/>
    </row>
    <row r="54" spans="1:80" s="23" customFormat="1" ht="25.5" x14ac:dyDescent="0.25">
      <c r="A54" s="83"/>
      <c r="B54" s="53" t="s">
        <v>81</v>
      </c>
      <c r="C54" s="54" t="s">
        <v>82</v>
      </c>
      <c r="D54" s="10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25"/>
      <c r="O54" s="25"/>
      <c r="P54" s="25"/>
      <c r="Q54" s="28"/>
      <c r="R54" s="28"/>
      <c r="S54" s="28"/>
      <c r="T54" s="28"/>
      <c r="U54" s="13"/>
      <c r="V54" s="13"/>
      <c r="W54" s="13"/>
      <c r="X54" s="14"/>
      <c r="Y54" s="58">
        <f t="shared" si="59"/>
        <v>0</v>
      </c>
      <c r="Z54" s="13"/>
      <c r="AA54" s="13"/>
      <c r="AB54" s="58">
        <f t="shared" si="60"/>
        <v>0</v>
      </c>
      <c r="AC54" s="13"/>
      <c r="AD54" s="13"/>
      <c r="AE54" s="13"/>
      <c r="AF54" s="13"/>
      <c r="AG54" s="13"/>
      <c r="AH54" s="13"/>
      <c r="AI54" s="13"/>
      <c r="AJ54" s="16"/>
      <c r="AK54" s="17">
        <f>N54+O54</f>
        <v>0</v>
      </c>
      <c r="AL54" s="17">
        <f>SUM(Q54:T54)</f>
        <v>0</v>
      </c>
      <c r="AM54" s="17">
        <f>SUM(Y54:AB54)</f>
        <v>0</v>
      </c>
      <c r="AN54" s="17">
        <f>AC54+AD54</f>
        <v>0</v>
      </c>
      <c r="AO54" s="17">
        <f>AE54+AF54</f>
        <v>0</v>
      </c>
      <c r="AP54" s="17">
        <f>AG54+AH54</f>
        <v>0</v>
      </c>
      <c r="AQ54" s="17">
        <f>AI54+AJ54</f>
        <v>0</v>
      </c>
      <c r="AR54" s="17">
        <f t="shared" si="61"/>
        <v>0</v>
      </c>
      <c r="AS54" s="17">
        <f t="shared" si="62"/>
        <v>0</v>
      </c>
      <c r="AT54" s="17">
        <f t="shared" si="62"/>
        <v>0</v>
      </c>
      <c r="AU54" s="17">
        <f t="shared" si="62"/>
        <v>0</v>
      </c>
      <c r="AV54" s="17">
        <f t="shared" si="62"/>
        <v>0</v>
      </c>
      <c r="AW54" s="17">
        <f t="shared" si="63"/>
        <v>0</v>
      </c>
      <c r="AX54" s="17">
        <f t="shared" si="64"/>
        <v>0</v>
      </c>
      <c r="AY54" s="17">
        <f t="shared" si="64"/>
        <v>0</v>
      </c>
      <c r="AZ54" s="17">
        <f t="shared" si="64"/>
        <v>0</v>
      </c>
      <c r="BA54" s="17">
        <f t="shared" si="64"/>
        <v>0</v>
      </c>
      <c r="BB54" s="17">
        <f t="shared" si="65"/>
        <v>0</v>
      </c>
      <c r="BC54" s="17" t="e">
        <f>IF(ISERR(+E54*100/D54)=1,"",E54*100/D54)</f>
        <v>#DIV/0!</v>
      </c>
      <c r="BD54" s="17" t="e">
        <f>IF(ISERR(+F54*100/D54)=1,"",F54*100/D54)</f>
        <v>#DIV/0!</v>
      </c>
      <c r="BE54" s="17" t="e">
        <f>IF(ISERR(+J54*100/D54)=1,"",J54*100/D54)</f>
        <v>#DIV/0!</v>
      </c>
      <c r="BF54" s="17" t="e">
        <f>IF(ISERR(+N54*100/AK54)=1,"",N54*100/AK54)</f>
        <v>#DIV/0!</v>
      </c>
      <c r="BG54" s="17" t="e">
        <f>IF(ISERR(+O54*100/AK54)=1,"",O54*100/AK54)</f>
        <v>#DIV/0!</v>
      </c>
      <c r="BH54" s="17" t="e">
        <f>IF(ISERR(+AR54*100/AM54)=1,"",AR54*100/AM54)</f>
        <v>#DIV/0!</v>
      </c>
      <c r="BI54" s="17" t="e">
        <f>IF(ISERR((+AR54-AD54-AF54-AJ54)*100/AM54)=1,"",(AR54-AD54-AF54-AJ54)*100/AM54)</f>
        <v>#DIV/0!</v>
      </c>
      <c r="BJ54" s="17" t="e">
        <f>IF(ISERR(+BB54/AM54)=1,"",BB54/AM54)</f>
        <v>#DIV/0!</v>
      </c>
      <c r="BK54" s="17" t="e">
        <f>IF(ISERR(+W54/AK54)=1,"",W54/AK54)</f>
        <v>#DIV/0!</v>
      </c>
      <c r="BL54" s="17" t="e">
        <f>IF(ISERR(+AR54/AK54)=1,"",AR54/AK54)</f>
        <v>#DIV/0!</v>
      </c>
      <c r="BM54" s="17" t="e">
        <f>IF(ISERR((+AR54-AD54-AF54-AJ54)/AK54)=1,"",(AR54-AD54-AF54-AJ54)/AK54)</f>
        <v>#DIV/0!</v>
      </c>
      <c r="BN54" s="17" t="e">
        <f>IF(ISERR(+AK54/D54)=1,"",AK54/D54)</f>
        <v>#DIV/0!</v>
      </c>
      <c r="BO54" s="17" t="e">
        <f>IF(ISERR(+BK54*100/M54)=1,"",BK54*100/M54)</f>
        <v>#DIV/0!</v>
      </c>
      <c r="BP54" s="18" t="e">
        <f>IF(ISERR(+Y54/AK54)=1,"",Y54/AK54)</f>
        <v>#DIV/0!</v>
      </c>
      <c r="BQ54" s="19" t="e">
        <f>BP54-8.25</f>
        <v>#DIV/0!</v>
      </c>
      <c r="BR54" s="20">
        <f t="shared" si="53"/>
        <v>0</v>
      </c>
      <c r="BS54" s="20">
        <f t="shared" si="55"/>
        <v>0</v>
      </c>
      <c r="BT54" s="21"/>
      <c r="BU54" s="21"/>
      <c r="BV54" s="22"/>
      <c r="BW54" s="21"/>
      <c r="BX54" s="21"/>
      <c r="BY54" s="21"/>
      <c r="BZ54" s="21"/>
      <c r="CA54" s="21"/>
      <c r="CB54" s="21"/>
    </row>
    <row r="55" spans="1:80" s="23" customFormat="1" x14ac:dyDescent="0.25">
      <c r="A55" s="37"/>
      <c r="B55" s="38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1"/>
      <c r="R55" s="41"/>
      <c r="S55" s="41"/>
      <c r="T55" s="41"/>
      <c r="U55" s="40"/>
      <c r="V55" s="40"/>
      <c r="W55" s="40"/>
      <c r="X55" s="40"/>
      <c r="Y55" s="42"/>
      <c r="Z55" s="40"/>
      <c r="AA55" s="40"/>
      <c r="AB55" s="42"/>
      <c r="AC55" s="40"/>
      <c r="AD55" s="40"/>
      <c r="AE55" s="40"/>
      <c r="AF55" s="40"/>
      <c r="AG55" s="40"/>
      <c r="AH55" s="40"/>
      <c r="AI55" s="40"/>
      <c r="AJ55" s="40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4"/>
      <c r="BR55" s="20">
        <f t="shared" si="53"/>
        <v>0</v>
      </c>
      <c r="BS55" s="20">
        <f t="shared" si="55"/>
        <v>0</v>
      </c>
      <c r="BV55" s="22"/>
    </row>
    <row r="56" spans="1:80" s="23" customFormat="1" x14ac:dyDescent="0.25">
      <c r="A56" s="82" t="s">
        <v>75</v>
      </c>
      <c r="B56" s="82"/>
      <c r="C56" s="82"/>
      <c r="D56" s="45">
        <f t="shared" ref="D56:AJ56" si="66">SUM(D53:D54)</f>
        <v>1</v>
      </c>
      <c r="E56" s="46">
        <f t="shared" si="66"/>
        <v>1</v>
      </c>
      <c r="F56" s="46">
        <f t="shared" si="66"/>
        <v>1</v>
      </c>
      <c r="G56" s="46">
        <f t="shared" si="66"/>
        <v>0</v>
      </c>
      <c r="H56" s="46">
        <f t="shared" si="66"/>
        <v>0</v>
      </c>
      <c r="I56" s="46">
        <f t="shared" si="66"/>
        <v>250</v>
      </c>
      <c r="J56" s="46">
        <f t="shared" si="66"/>
        <v>0</v>
      </c>
      <c r="K56" s="46">
        <f t="shared" si="66"/>
        <v>0</v>
      </c>
      <c r="L56" s="46">
        <f t="shared" si="66"/>
        <v>390000</v>
      </c>
      <c r="M56" s="46">
        <f t="shared" si="66"/>
        <v>0</v>
      </c>
      <c r="N56" s="46">
        <f t="shared" si="66"/>
        <v>2625</v>
      </c>
      <c r="O56" s="46">
        <f t="shared" si="66"/>
        <v>0</v>
      </c>
      <c r="P56" s="46">
        <f t="shared" si="66"/>
        <v>0</v>
      </c>
      <c r="Q56" s="47">
        <f t="shared" si="66"/>
        <v>192943</v>
      </c>
      <c r="R56" s="47">
        <f t="shared" si="66"/>
        <v>12430</v>
      </c>
      <c r="S56" s="47">
        <f t="shared" si="66"/>
        <v>10649</v>
      </c>
      <c r="T56" s="47">
        <f t="shared" si="66"/>
        <v>0</v>
      </c>
      <c r="U56" s="17">
        <f t="shared" si="66"/>
        <v>55380</v>
      </c>
      <c r="V56" s="17">
        <f t="shared" si="66"/>
        <v>0</v>
      </c>
      <c r="W56" s="17">
        <f t="shared" si="66"/>
        <v>21263</v>
      </c>
      <c r="X56" s="17">
        <f t="shared" si="66"/>
        <v>0</v>
      </c>
      <c r="Y56" s="17">
        <f t="shared" si="66"/>
        <v>76643</v>
      </c>
      <c r="Z56" s="17">
        <f t="shared" si="66"/>
        <v>1653</v>
      </c>
      <c r="AA56" s="17">
        <f t="shared" si="66"/>
        <v>1914</v>
      </c>
      <c r="AB56" s="17">
        <f t="shared" si="66"/>
        <v>0</v>
      </c>
      <c r="AC56" s="17">
        <f t="shared" si="66"/>
        <v>0</v>
      </c>
      <c r="AD56" s="17">
        <f t="shared" si="66"/>
        <v>14918</v>
      </c>
      <c r="AE56" s="17">
        <f t="shared" si="66"/>
        <v>0</v>
      </c>
      <c r="AF56" s="17">
        <f t="shared" si="66"/>
        <v>0</v>
      </c>
      <c r="AG56" s="17">
        <f t="shared" si="66"/>
        <v>0</v>
      </c>
      <c r="AH56" s="17">
        <f t="shared" si="66"/>
        <v>0</v>
      </c>
      <c r="AI56" s="17">
        <f t="shared" si="66"/>
        <v>0</v>
      </c>
      <c r="AJ56" s="17">
        <f t="shared" si="66"/>
        <v>0</v>
      </c>
      <c r="AK56" s="17">
        <f t="shared" ref="AK56:BB56" si="67">SUM(AK53:AK54)</f>
        <v>2625</v>
      </c>
      <c r="AL56" s="17">
        <f t="shared" si="67"/>
        <v>216022</v>
      </c>
      <c r="AM56" s="17">
        <f t="shared" si="67"/>
        <v>80210</v>
      </c>
      <c r="AN56" s="17">
        <f t="shared" si="67"/>
        <v>14918</v>
      </c>
      <c r="AO56" s="17">
        <f t="shared" si="67"/>
        <v>0</v>
      </c>
      <c r="AP56" s="17">
        <f t="shared" si="67"/>
        <v>0</v>
      </c>
      <c r="AQ56" s="17">
        <f t="shared" si="67"/>
        <v>0</v>
      </c>
      <c r="AR56" s="17">
        <f t="shared" si="67"/>
        <v>14918</v>
      </c>
      <c r="AS56" s="17">
        <f t="shared" si="67"/>
        <v>269586</v>
      </c>
      <c r="AT56" s="17">
        <f t="shared" si="67"/>
        <v>14083</v>
      </c>
      <c r="AU56" s="17">
        <f t="shared" si="67"/>
        <v>12563</v>
      </c>
      <c r="AV56" s="17">
        <f t="shared" si="67"/>
        <v>0</v>
      </c>
      <c r="AW56" s="17">
        <f t="shared" si="67"/>
        <v>296232</v>
      </c>
      <c r="AX56" s="17">
        <f t="shared" si="67"/>
        <v>254668</v>
      </c>
      <c r="AY56" s="17">
        <f t="shared" si="67"/>
        <v>14083</v>
      </c>
      <c r="AZ56" s="17">
        <f t="shared" si="67"/>
        <v>12563</v>
      </c>
      <c r="BA56" s="17">
        <f t="shared" si="67"/>
        <v>0</v>
      </c>
      <c r="BB56" s="17">
        <f t="shared" si="67"/>
        <v>281314</v>
      </c>
      <c r="BC56" s="17">
        <f>IF(ISERR(+E56*100/D56)=1,"",E56*100/D56)</f>
        <v>100</v>
      </c>
      <c r="BD56" s="17">
        <f>IF(ISERR(+F56*100/D56)=1,"",F56*100/D56)</f>
        <v>100</v>
      </c>
      <c r="BE56" s="17">
        <f>IF(ISERR(+J56*100/D56)=1,"",J56*100/D56)</f>
        <v>0</v>
      </c>
      <c r="BF56" s="17">
        <f>IF(ISERR(+N56*100/AK56)=1,"",N56*100/AK56)</f>
        <v>100</v>
      </c>
      <c r="BG56" s="17">
        <f>IF(ISERR(+O56*100/AK56)=1,"",O56*100/AK56)</f>
        <v>0</v>
      </c>
      <c r="BH56" s="17">
        <f>IF(ISERR(+AR56*100/AM56)=1,"",AR56*100/AM56)</f>
        <v>18.598678469018825</v>
      </c>
      <c r="BI56" s="17">
        <f>IF(ISERR((+AR56-AD56-AF56-AJ56)*100/AM56)=1,"",(AR56-AD56-AF56-AJ56)*100/AM56)</f>
        <v>0</v>
      </c>
      <c r="BJ56" s="17">
        <f>IF(ISERR(+BB56/AM56)=1,"",BB56/AM56)</f>
        <v>3.50721855130283</v>
      </c>
      <c r="BK56" s="17">
        <f>IF(ISERR(+W56/AK56)=1,"",W56/AK56)</f>
        <v>8.1001904761904768</v>
      </c>
      <c r="BL56" s="17">
        <f>IF(ISERR(+AR56/AK56)=1,"",AR56/AK56)</f>
        <v>5.6830476190476187</v>
      </c>
      <c r="BM56" s="17">
        <f>IF(ISERR((+AR56-AD56-AF56-AJ56)/AK56)=1,"",(AR56-AD56-AF56-AJ56)/AK56)</f>
        <v>0</v>
      </c>
      <c r="BN56" s="17">
        <f>IF(ISERR(+AK56/D56)=1,"",AK56/D56)</f>
        <v>2625</v>
      </c>
      <c r="BO56" s="17" t="e">
        <f>IF(ISERR(+BK56*100/M56)=1,"",BK56*100/M56)</f>
        <v>#DIV/0!</v>
      </c>
      <c r="BP56" s="18">
        <f>IF(ISERR(+Y56/AK56)=1,"",Y56/AK56)</f>
        <v>29.197333333333333</v>
      </c>
      <c r="BQ56" s="19"/>
      <c r="BR56" s="20">
        <f t="shared" si="53"/>
        <v>0</v>
      </c>
      <c r="BS56" s="20">
        <f t="shared" si="55"/>
        <v>0</v>
      </c>
      <c r="BT56" s="21"/>
      <c r="BU56" s="21"/>
      <c r="BV56" s="22"/>
      <c r="BW56" s="21"/>
      <c r="BX56" s="21"/>
      <c r="BY56" s="21"/>
      <c r="BZ56" s="21"/>
      <c r="CA56" s="21"/>
      <c r="CB56" s="21"/>
    </row>
    <row r="57" spans="1:80" s="23" customFormat="1" x14ac:dyDescent="0.25">
      <c r="A57" s="37"/>
      <c r="B57" s="38"/>
      <c r="C57" s="39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1"/>
      <c r="R57" s="41"/>
      <c r="S57" s="41"/>
      <c r="T57" s="41"/>
      <c r="U57" s="40"/>
      <c r="V57" s="40"/>
      <c r="W57" s="40"/>
      <c r="X57" s="40"/>
      <c r="Y57" s="42"/>
      <c r="Z57" s="40"/>
      <c r="AA57" s="40"/>
      <c r="AB57" s="42"/>
      <c r="AC57" s="40"/>
      <c r="AD57" s="40"/>
      <c r="AE57" s="40"/>
      <c r="AF57" s="40"/>
      <c r="AG57" s="40"/>
      <c r="AH57" s="40"/>
      <c r="AI57" s="40"/>
      <c r="AJ57" s="40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4"/>
      <c r="BR57" s="20">
        <f t="shared" si="53"/>
        <v>0</v>
      </c>
      <c r="BS57" s="20">
        <f t="shared" si="55"/>
        <v>0</v>
      </c>
      <c r="BV57" s="22"/>
    </row>
    <row r="58" spans="1:80" s="23" customFormat="1" x14ac:dyDescent="0.25">
      <c r="A58" s="82" t="s">
        <v>83</v>
      </c>
      <c r="B58" s="82"/>
      <c r="C58" s="82"/>
      <c r="D58" s="45">
        <f t="shared" ref="D58:BB58" si="68">D56+D51+D47</f>
        <v>37</v>
      </c>
      <c r="E58" s="46">
        <f t="shared" si="68"/>
        <v>37</v>
      </c>
      <c r="F58" s="46">
        <f t="shared" si="68"/>
        <v>37</v>
      </c>
      <c r="G58" s="46">
        <f t="shared" si="68"/>
        <v>0</v>
      </c>
      <c r="H58" s="46">
        <f t="shared" si="68"/>
        <v>0</v>
      </c>
      <c r="I58" s="46">
        <f t="shared" si="68"/>
        <v>19923</v>
      </c>
      <c r="J58" s="46">
        <f t="shared" si="68"/>
        <v>0</v>
      </c>
      <c r="K58" s="46">
        <f t="shared" si="68"/>
        <v>0</v>
      </c>
      <c r="L58" s="46">
        <f t="shared" si="68"/>
        <v>72232201</v>
      </c>
      <c r="M58" s="46">
        <f t="shared" si="68"/>
        <v>0</v>
      </c>
      <c r="N58" s="46">
        <f t="shared" si="68"/>
        <v>1708607</v>
      </c>
      <c r="O58" s="46">
        <f t="shared" si="68"/>
        <v>0</v>
      </c>
      <c r="P58" s="46">
        <f t="shared" si="68"/>
        <v>2947662</v>
      </c>
      <c r="Q58" s="47">
        <f t="shared" si="68"/>
        <v>2044236.8600000003</v>
      </c>
      <c r="R58" s="47">
        <f t="shared" si="68"/>
        <v>53590</v>
      </c>
      <c r="S58" s="47">
        <f t="shared" si="68"/>
        <v>16247</v>
      </c>
      <c r="T58" s="47">
        <f t="shared" si="68"/>
        <v>0</v>
      </c>
      <c r="U58" s="17">
        <f t="shared" si="68"/>
        <v>4651880</v>
      </c>
      <c r="V58" s="17">
        <f t="shared" si="68"/>
        <v>0</v>
      </c>
      <c r="W58" s="17">
        <f t="shared" si="68"/>
        <v>12816092</v>
      </c>
      <c r="X58" s="17">
        <f t="shared" si="68"/>
        <v>0</v>
      </c>
      <c r="Y58" s="17">
        <f t="shared" si="68"/>
        <v>17467972</v>
      </c>
      <c r="Z58" s="17">
        <f t="shared" si="68"/>
        <v>58857</v>
      </c>
      <c r="AA58" s="17">
        <f t="shared" si="68"/>
        <v>2198358</v>
      </c>
      <c r="AB58" s="17">
        <f t="shared" si="68"/>
        <v>0</v>
      </c>
      <c r="AC58" s="17">
        <f t="shared" si="68"/>
        <v>15025553.1</v>
      </c>
      <c r="AD58" s="17">
        <f t="shared" si="68"/>
        <v>2410048</v>
      </c>
      <c r="AE58" s="17">
        <f t="shared" si="68"/>
        <v>98760</v>
      </c>
      <c r="AF58" s="17">
        <f t="shared" si="68"/>
        <v>0</v>
      </c>
      <c r="AG58" s="17">
        <f t="shared" si="68"/>
        <v>2202037</v>
      </c>
      <c r="AH58" s="17">
        <f t="shared" si="68"/>
        <v>0</v>
      </c>
      <c r="AI58" s="17">
        <f t="shared" si="68"/>
        <v>0</v>
      </c>
      <c r="AJ58" s="17">
        <f t="shared" si="68"/>
        <v>0</v>
      </c>
      <c r="AK58" s="17">
        <f t="shared" si="68"/>
        <v>1708607</v>
      </c>
      <c r="AL58" s="17">
        <f t="shared" si="68"/>
        <v>2114073.8600000003</v>
      </c>
      <c r="AM58" s="17">
        <f t="shared" si="68"/>
        <v>19725187</v>
      </c>
      <c r="AN58" s="17">
        <f t="shared" si="68"/>
        <v>17435601.100000001</v>
      </c>
      <c r="AO58" s="17">
        <f t="shared" si="68"/>
        <v>98760</v>
      </c>
      <c r="AP58" s="17">
        <f t="shared" si="68"/>
        <v>2202037</v>
      </c>
      <c r="AQ58" s="17">
        <f t="shared" si="68"/>
        <v>0</v>
      </c>
      <c r="AR58" s="17">
        <f t="shared" si="68"/>
        <v>19736398.100000001</v>
      </c>
      <c r="AS58" s="17">
        <f t="shared" si="68"/>
        <v>19512208.859999999</v>
      </c>
      <c r="AT58" s="17">
        <f t="shared" si="68"/>
        <v>112447</v>
      </c>
      <c r="AU58" s="17">
        <f t="shared" si="68"/>
        <v>2214605</v>
      </c>
      <c r="AV58" s="17">
        <f t="shared" si="68"/>
        <v>0</v>
      </c>
      <c r="AW58" s="17">
        <f t="shared" si="68"/>
        <v>21839260.859999999</v>
      </c>
      <c r="AX58" s="17">
        <f t="shared" si="68"/>
        <v>2076607.7600000007</v>
      </c>
      <c r="AY58" s="17">
        <f t="shared" si="68"/>
        <v>13687</v>
      </c>
      <c r="AZ58" s="17">
        <f t="shared" si="68"/>
        <v>12568</v>
      </c>
      <c r="BA58" s="17">
        <f t="shared" si="68"/>
        <v>0</v>
      </c>
      <c r="BB58" s="17">
        <f t="shared" si="68"/>
        <v>2102862.7600000007</v>
      </c>
      <c r="BC58" s="17">
        <f>IF(ISERR(+E58*100/D58)=1,"",E58*100/D58)</f>
        <v>100</v>
      </c>
      <c r="BD58" s="17">
        <f>IF(ISERR(+F58*100/D58)=1,"",F58*100/D58)</f>
        <v>100</v>
      </c>
      <c r="BE58" s="17">
        <f>IF(ISERR(+J58*100/D58)=1,"",J58*100/D58)</f>
        <v>0</v>
      </c>
      <c r="BF58" s="17">
        <f>IF(ISERR(+N58*100/AK58)=1,"",N58*100/AK58)</f>
        <v>100</v>
      </c>
      <c r="BG58" s="17">
        <f>IF(ISERR(+O58*100/AK58)=1,"",O58*100/AK58)</f>
        <v>0</v>
      </c>
      <c r="BH58" s="17">
        <f>IF(ISERR(+AR58*100/AM58)=1,"",AR58*100/AM58)</f>
        <v>100.0568364700421</v>
      </c>
      <c r="BI58" s="17">
        <f>IF(ISERR((+AR58-AD58-AF58-AJ58)*100/AM58)=1,"",(AR58-AD58-AF58-AJ58)*100/AM58)</f>
        <v>87.838711491049494</v>
      </c>
      <c r="BJ58" s="17">
        <f>IF(ISERR(+BB58/AM58)=1,"",BB58/AM58)</f>
        <v>0.10660800123213031</v>
      </c>
      <c r="BK58" s="17">
        <f>IF(ISERR(+W58/AK58)=1,"",W58/AK58)</f>
        <v>7.5009010263916744</v>
      </c>
      <c r="BL58" s="17">
        <f>IF(ISERR(+AR58/AK58)=1,"",AR58/AK58)</f>
        <v>11.551163081972625</v>
      </c>
      <c r="BM58" s="17">
        <f>IF(ISERR((+AR58-AD58-AF58-AJ58)/AK58)=1,"",(AR58-AD58-AF58-AJ58)/AK58)</f>
        <v>10.140629237735771</v>
      </c>
      <c r="BN58" s="17">
        <f>IF(ISERR(+AK58/D58)=1,"",AK58/D58)</f>
        <v>46178.567567567567</v>
      </c>
      <c r="BO58" s="17" t="e">
        <f>IF(ISERR(+BK58*100/M58)=1,"",BK58*100/M58)</f>
        <v>#DIV/0!</v>
      </c>
      <c r="BP58" s="18">
        <f>IF(ISERR(+Y58/AK58)=1,"",Y58/AK58)</f>
        <v>10.223516583977474</v>
      </c>
      <c r="BQ58" s="19"/>
      <c r="BR58" s="20">
        <f t="shared" si="53"/>
        <v>0</v>
      </c>
      <c r="BS58" s="20">
        <f t="shared" si="55"/>
        <v>0</v>
      </c>
      <c r="BT58" s="21"/>
      <c r="BU58" s="21"/>
      <c r="BV58" s="22"/>
      <c r="BW58" s="21"/>
      <c r="BX58" s="21"/>
      <c r="BY58" s="21"/>
      <c r="BZ58" s="21"/>
      <c r="CA58" s="21"/>
      <c r="CB58" s="21"/>
    </row>
    <row r="60" spans="1:80" s="23" customFormat="1" x14ac:dyDescent="0.25">
      <c r="A60" s="83">
        <v>16</v>
      </c>
      <c r="B60" s="84" t="s">
        <v>70</v>
      </c>
      <c r="C60" s="9" t="s">
        <v>71</v>
      </c>
      <c r="D60" s="24">
        <v>33</v>
      </c>
      <c r="E60" s="25">
        <v>33</v>
      </c>
      <c r="F60" s="25">
        <v>33</v>
      </c>
      <c r="G60" s="25">
        <v>0</v>
      </c>
      <c r="H60" s="25">
        <v>0</v>
      </c>
      <c r="I60" s="25">
        <v>13523</v>
      </c>
      <c r="J60" s="25"/>
      <c r="K60" s="25"/>
      <c r="L60" s="26">
        <v>44743945</v>
      </c>
      <c r="M60" s="25"/>
      <c r="N60" s="25">
        <v>1425171</v>
      </c>
      <c r="O60" s="25"/>
      <c r="P60" s="25">
        <v>1255000</v>
      </c>
      <c r="Q60" s="28">
        <v>-2443084.0999999996</v>
      </c>
      <c r="R60" s="28"/>
      <c r="S60" s="28"/>
      <c r="T60" s="28"/>
      <c r="U60" s="13">
        <v>3226852</v>
      </c>
      <c r="V60" s="13"/>
      <c r="W60" s="13">
        <v>10578661</v>
      </c>
      <c r="X60" s="14">
        <v>270721</v>
      </c>
      <c r="Y60" s="29">
        <f t="shared" ref="Y60:Y63" si="69">SUM(U60:W60)</f>
        <v>13805513</v>
      </c>
      <c r="Z60" s="14">
        <v>11196</v>
      </c>
      <c r="AA60" s="14">
        <v>1686271</v>
      </c>
      <c r="AB60" s="29">
        <f t="shared" ref="AB60:AB63" si="70">X60</f>
        <v>270721</v>
      </c>
      <c r="AC60" s="61">
        <v>13772502.9</v>
      </c>
      <c r="AD60" s="31"/>
      <c r="AE60" s="14">
        <f>Z60</f>
        <v>11196</v>
      </c>
      <c r="AF60" s="31"/>
      <c r="AG60" s="31">
        <f>AA60</f>
        <v>1686271</v>
      </c>
      <c r="AH60" s="31"/>
      <c r="AI60" s="30">
        <f>AB60</f>
        <v>270721</v>
      </c>
      <c r="AJ60" s="31"/>
      <c r="AK60" s="17">
        <f>N60+O60</f>
        <v>1425171</v>
      </c>
      <c r="AL60" s="17">
        <f>SUM(Q60:T60)</f>
        <v>-2443084.0999999996</v>
      </c>
      <c r="AM60" s="17">
        <f>SUM(Y60:AB60)</f>
        <v>15773701</v>
      </c>
      <c r="AN60" s="17">
        <f>AC60+AD60</f>
        <v>13772502.9</v>
      </c>
      <c r="AO60" s="17">
        <f>AE60+AF60</f>
        <v>11196</v>
      </c>
      <c r="AP60" s="17">
        <f>AG60+AH60</f>
        <v>1686271</v>
      </c>
      <c r="AQ60" s="17">
        <f>AI60+AJ60</f>
        <v>270721</v>
      </c>
      <c r="AR60" s="17">
        <f t="shared" ref="AR60:AR63" si="71">SUM(AN60:AQ60)</f>
        <v>15740690.9</v>
      </c>
      <c r="AS60" s="17">
        <f t="shared" ref="AS60:AV63" si="72">Q60+Y60</f>
        <v>11362428.9</v>
      </c>
      <c r="AT60" s="17">
        <f t="shared" si="72"/>
        <v>11196</v>
      </c>
      <c r="AU60" s="17">
        <f t="shared" si="72"/>
        <v>1686271</v>
      </c>
      <c r="AV60" s="17">
        <f t="shared" si="72"/>
        <v>270721</v>
      </c>
      <c r="AW60" s="17">
        <f t="shared" ref="AW60:AW63" si="73">SUM(AS60:AV60)</f>
        <v>13330616.9</v>
      </c>
      <c r="AX60" s="17">
        <f t="shared" ref="AX60:BA63" si="74">AS60-AN60</f>
        <v>-2410074</v>
      </c>
      <c r="AY60" s="17">
        <f t="shared" si="74"/>
        <v>0</v>
      </c>
      <c r="AZ60" s="17">
        <f t="shared" si="74"/>
        <v>0</v>
      </c>
      <c r="BA60" s="17">
        <f t="shared" si="74"/>
        <v>0</v>
      </c>
      <c r="BB60" s="17">
        <f t="shared" ref="BB60:BB63" si="75">SUM(AX60:BA60)</f>
        <v>-2410074</v>
      </c>
      <c r="BC60" s="17">
        <f>IF(ISERR(+E60*100/D60)=1,"",E60*100/D60)</f>
        <v>100</v>
      </c>
      <c r="BD60" s="17">
        <f>IF(ISERR(+F60*100/D60)=1,"",F60*100/D60)</f>
        <v>100</v>
      </c>
      <c r="BE60" s="17">
        <f>IF(ISERR(+J60*100/D60)=1,"",J60*100/D60)</f>
        <v>0</v>
      </c>
      <c r="BF60" s="17">
        <f>IF(ISERR(+N60*100/AK60)=1,"",N60*100/AK60)</f>
        <v>100</v>
      </c>
      <c r="BG60" s="17">
        <f>IF(ISERR(+O60*100/AK60)=1,"",O60*100/AK60)</f>
        <v>0</v>
      </c>
      <c r="BH60" s="17">
        <f>IF(ISERR(+AR60*100/AM60)=1,"",AR60*100/AM60)</f>
        <v>99.790726982843154</v>
      </c>
      <c r="BI60" s="17">
        <f>IF(ISERR((+AR60-AD60-AF60-AJ60)*100/AM60)=1,"",(AR60-AD60-AF60-AJ60)*100/AM60)</f>
        <v>99.790726982843154</v>
      </c>
      <c r="BJ60" s="17">
        <f>IF(ISERR(+BB60/AM60)=1,"",BB60/AM60)</f>
        <v>-0.15279064818079155</v>
      </c>
      <c r="BK60" s="17">
        <f>IF(ISERR(+W60/AK60)=1,"",W60/AK60)</f>
        <v>7.4227310266627651</v>
      </c>
      <c r="BL60" s="17">
        <f>IF(ISERR(+AR60/AK60)=1,"",AR60/AK60)</f>
        <v>11.044773504372458</v>
      </c>
      <c r="BM60" s="17">
        <f>IF(ISERR((+AR60-AD60-AF60-AJ60)/AK60)=1,"",(AR60-AD60-AF60-AJ60)/AK60)</f>
        <v>11.044773504372458</v>
      </c>
      <c r="BN60" s="17">
        <f>IF(ISERR(+AK60/D60)=1,"",AK60/D60)</f>
        <v>43187</v>
      </c>
      <c r="BO60" s="17" t="e">
        <f>IF(ISERR(+BK60*100/M60)=1,"",BK60*100/M60)</f>
        <v>#DIV/0!</v>
      </c>
      <c r="BP60" s="18">
        <f>IF(ISERR(+Y60/AK60)=1,"",Y60/AK60)</f>
        <v>9.6869168682214273</v>
      </c>
      <c r="BQ60" s="19">
        <f>BP60-7.64</f>
        <v>2.0469168682214276</v>
      </c>
      <c r="BR60" s="20">
        <f t="shared" ref="BR60:BR76" si="76">E60-F60</f>
        <v>0</v>
      </c>
      <c r="BS60" s="20">
        <f t="shared" ref="BS60:BS61" si="77">D60-E60</f>
        <v>0</v>
      </c>
      <c r="BT60" s="21"/>
      <c r="BU60" s="21"/>
      <c r="BV60" s="22"/>
      <c r="BW60" s="21"/>
      <c r="BX60" s="21"/>
      <c r="BY60" s="21"/>
      <c r="BZ60" s="21"/>
      <c r="CA60" s="21"/>
      <c r="CB60" s="21"/>
    </row>
    <row r="61" spans="1:80" s="23" customFormat="1" x14ac:dyDescent="0.25">
      <c r="A61" s="83"/>
      <c r="B61" s="84" t="s">
        <v>70</v>
      </c>
      <c r="C61" s="9" t="s">
        <v>72</v>
      </c>
      <c r="D61" s="32"/>
      <c r="E61" s="26"/>
      <c r="F61" s="26"/>
      <c r="G61" s="26">
        <v>0</v>
      </c>
      <c r="H61" s="26">
        <v>0</v>
      </c>
      <c r="I61" s="26"/>
      <c r="J61" s="26"/>
      <c r="K61" s="26"/>
      <c r="L61" s="26">
        <v>0</v>
      </c>
      <c r="M61" s="26"/>
      <c r="N61" s="25"/>
      <c r="O61" s="25"/>
      <c r="P61" s="25"/>
      <c r="Q61" s="28">
        <v>0</v>
      </c>
      <c r="R61" s="28"/>
      <c r="S61" s="28"/>
      <c r="T61" s="28"/>
      <c r="U61" s="13"/>
      <c r="V61" s="13"/>
      <c r="W61" s="13"/>
      <c r="X61" s="14"/>
      <c r="Y61" s="29">
        <f t="shared" si="69"/>
        <v>0</v>
      </c>
      <c r="Z61" s="33"/>
      <c r="AA61" s="33"/>
      <c r="AB61" s="34">
        <f t="shared" si="70"/>
        <v>0</v>
      </c>
      <c r="AC61" s="33"/>
      <c r="AD61" s="33"/>
      <c r="AE61" s="33"/>
      <c r="AF61" s="33"/>
      <c r="AG61" s="33"/>
      <c r="AH61" s="33"/>
      <c r="AI61" s="33"/>
      <c r="AJ61" s="35"/>
      <c r="AK61" s="17">
        <f>N61+O61</f>
        <v>0</v>
      </c>
      <c r="AL61" s="17">
        <f>SUM(Q61:T61)</f>
        <v>0</v>
      </c>
      <c r="AM61" s="17">
        <f>SUM(Y61:AB61)</f>
        <v>0</v>
      </c>
      <c r="AN61" s="17">
        <f>AC61+AD61</f>
        <v>0</v>
      </c>
      <c r="AO61" s="17">
        <f>AE61+AF61</f>
        <v>0</v>
      </c>
      <c r="AP61" s="17">
        <f>AG61+AH61</f>
        <v>0</v>
      </c>
      <c r="AQ61" s="17">
        <f>AI61+AJ61</f>
        <v>0</v>
      </c>
      <c r="AR61" s="17">
        <f t="shared" si="71"/>
        <v>0</v>
      </c>
      <c r="AS61" s="17">
        <f t="shared" si="72"/>
        <v>0</v>
      </c>
      <c r="AT61" s="17">
        <f t="shared" si="72"/>
        <v>0</v>
      </c>
      <c r="AU61" s="17">
        <f t="shared" si="72"/>
        <v>0</v>
      </c>
      <c r="AV61" s="17">
        <f t="shared" si="72"/>
        <v>0</v>
      </c>
      <c r="AW61" s="17">
        <f t="shared" si="73"/>
        <v>0</v>
      </c>
      <c r="AX61" s="17">
        <f t="shared" si="74"/>
        <v>0</v>
      </c>
      <c r="AY61" s="17">
        <f t="shared" si="74"/>
        <v>0</v>
      </c>
      <c r="AZ61" s="17">
        <f t="shared" si="74"/>
        <v>0</v>
      </c>
      <c r="BA61" s="17">
        <f t="shared" si="74"/>
        <v>0</v>
      </c>
      <c r="BB61" s="17">
        <f t="shared" si="75"/>
        <v>0</v>
      </c>
      <c r="BC61" s="17" t="e">
        <f>IF(ISERR(+E61*100/D61)=1,"",E61*100/D61)</f>
        <v>#DIV/0!</v>
      </c>
      <c r="BD61" s="17" t="e">
        <f>IF(ISERR(+F61*100/D61)=1,"",F61*100/D61)</f>
        <v>#DIV/0!</v>
      </c>
      <c r="BE61" s="17" t="e">
        <f>IF(ISERR(+J61*100/D61)=1,"",J61*100/D61)</f>
        <v>#DIV/0!</v>
      </c>
      <c r="BF61" s="17" t="e">
        <f>IF(ISERR(+N61*100/AK61)=1,"",N61*100/AK61)</f>
        <v>#DIV/0!</v>
      </c>
      <c r="BG61" s="17" t="e">
        <f>IF(ISERR(+O61*100/AK61)=1,"",O61*100/AK61)</f>
        <v>#DIV/0!</v>
      </c>
      <c r="BH61" s="17" t="e">
        <f>IF(ISERR(+AR61*100/AM61)=1,"",AR61*100/AM61)</f>
        <v>#DIV/0!</v>
      </c>
      <c r="BI61" s="17" t="e">
        <f>IF(ISERR((+AR61-AD61-AF61-AJ61)*100/AM61)=1,"",(AR61-AD61-AF61-AJ61)*100/AM61)</f>
        <v>#DIV/0!</v>
      </c>
      <c r="BJ61" s="17" t="e">
        <f>IF(ISERR(+BB61/AM61)=1,"",BB61/AM61)</f>
        <v>#DIV/0!</v>
      </c>
      <c r="BK61" s="17" t="e">
        <f>IF(ISERR(+W61/AK61)=1,"",W61/AK61)</f>
        <v>#DIV/0!</v>
      </c>
      <c r="BL61" s="17" t="e">
        <f>IF(ISERR(+AR61/AK61)=1,"",AR61/AK61)</f>
        <v>#DIV/0!</v>
      </c>
      <c r="BM61" s="17" t="e">
        <f>IF(ISERR((+AR61-AD61-AF61-AJ61)/AK61)=1,"",(AR61-AD61-AF61-AJ61)/AK61)</f>
        <v>#DIV/0!</v>
      </c>
      <c r="BN61" s="17" t="e">
        <f>IF(ISERR(+AK61/D61)=1,"",AK61/D61)</f>
        <v>#DIV/0!</v>
      </c>
      <c r="BO61" s="17" t="e">
        <f>IF(ISERR(+BK61*100/M61)=1,"",BK61*100/M61)</f>
        <v>#DIV/0!</v>
      </c>
      <c r="BP61" s="18" t="e">
        <f>IF(ISERR(+Y61/AK61)=1,"",Y61/AK61)</f>
        <v>#DIV/0!</v>
      </c>
      <c r="BQ61" s="19" t="e">
        <f>BP61-7.64</f>
        <v>#DIV/0!</v>
      </c>
      <c r="BR61" s="20">
        <f t="shared" si="76"/>
        <v>0</v>
      </c>
      <c r="BS61" s="20">
        <f t="shared" si="77"/>
        <v>0</v>
      </c>
      <c r="BT61" s="21"/>
      <c r="BU61" s="21"/>
      <c r="BV61" s="22"/>
      <c r="BW61" s="21"/>
      <c r="BX61" s="21"/>
      <c r="BY61" s="21"/>
      <c r="BZ61" s="21"/>
      <c r="CA61" s="21"/>
      <c r="CB61" s="21"/>
    </row>
    <row r="62" spans="1:80" s="23" customFormat="1" x14ac:dyDescent="0.25">
      <c r="A62" s="83"/>
      <c r="B62" s="84" t="s">
        <v>70</v>
      </c>
      <c r="C62" s="9" t="s">
        <v>73</v>
      </c>
      <c r="D62" s="32">
        <v>1</v>
      </c>
      <c r="E62" s="26">
        <v>1</v>
      </c>
      <c r="F62" s="26">
        <v>1</v>
      </c>
      <c r="G62" s="26">
        <v>0</v>
      </c>
      <c r="H62" s="26">
        <v>0</v>
      </c>
      <c r="I62" s="26">
        <v>6000</v>
      </c>
      <c r="J62" s="26"/>
      <c r="K62" s="26"/>
      <c r="L62" s="26">
        <v>25325008</v>
      </c>
      <c r="M62" s="26"/>
      <c r="N62" s="25">
        <v>21624</v>
      </c>
      <c r="O62" s="25"/>
      <c r="P62" s="25">
        <v>1950000</v>
      </c>
      <c r="Q62" s="28">
        <v>0</v>
      </c>
      <c r="R62" s="28"/>
      <c r="S62" s="28"/>
      <c r="T62" s="28"/>
      <c r="U62" s="13">
        <v>1351500</v>
      </c>
      <c r="V62" s="13"/>
      <c r="W62" s="13">
        <v>157882</v>
      </c>
      <c r="X62" s="14">
        <v>4108</v>
      </c>
      <c r="Y62" s="29">
        <f t="shared" si="69"/>
        <v>1509382</v>
      </c>
      <c r="Z62" s="33"/>
      <c r="AA62" s="33">
        <v>404248</v>
      </c>
      <c r="AB62" s="34">
        <f t="shared" si="70"/>
        <v>4108</v>
      </c>
      <c r="AC62" s="30">
        <v>1507437</v>
      </c>
      <c r="AD62" s="31"/>
      <c r="AE62" s="30"/>
      <c r="AF62" s="31"/>
      <c r="AG62" s="30">
        <f>AA62</f>
        <v>404248</v>
      </c>
      <c r="AH62" s="31"/>
      <c r="AI62" s="30">
        <f>AB62</f>
        <v>4108</v>
      </c>
      <c r="AJ62" s="31"/>
      <c r="AK62" s="17">
        <f>N62+O62</f>
        <v>21624</v>
      </c>
      <c r="AL62" s="17">
        <f>SUM(Q62:T62)</f>
        <v>0</v>
      </c>
      <c r="AM62" s="17">
        <f>SUM(Y62:AB62)</f>
        <v>1917738</v>
      </c>
      <c r="AN62" s="17">
        <f>AC62+AD62</f>
        <v>1507437</v>
      </c>
      <c r="AO62" s="17">
        <f>AE62+AF62</f>
        <v>0</v>
      </c>
      <c r="AP62" s="17">
        <f>AG62+AH62</f>
        <v>404248</v>
      </c>
      <c r="AQ62" s="17">
        <f>AI62+AJ62</f>
        <v>4108</v>
      </c>
      <c r="AR62" s="17">
        <f t="shared" si="71"/>
        <v>1915793</v>
      </c>
      <c r="AS62" s="17">
        <f t="shared" si="72"/>
        <v>1509382</v>
      </c>
      <c r="AT62" s="17">
        <f t="shared" si="72"/>
        <v>0</v>
      </c>
      <c r="AU62" s="17">
        <f t="shared" si="72"/>
        <v>404248</v>
      </c>
      <c r="AV62" s="17">
        <f t="shared" si="72"/>
        <v>4108</v>
      </c>
      <c r="AW62" s="17">
        <f t="shared" si="73"/>
        <v>1917738</v>
      </c>
      <c r="AX62" s="17">
        <f t="shared" si="74"/>
        <v>1945</v>
      </c>
      <c r="AY62" s="17">
        <f t="shared" si="74"/>
        <v>0</v>
      </c>
      <c r="AZ62" s="17">
        <f t="shared" si="74"/>
        <v>0</v>
      </c>
      <c r="BA62" s="17">
        <f t="shared" si="74"/>
        <v>0</v>
      </c>
      <c r="BB62" s="17">
        <f t="shared" si="75"/>
        <v>1945</v>
      </c>
      <c r="BC62" s="17">
        <f>IF(ISERR(+E62*100/D62)=1,"",E62*100/D62)</f>
        <v>100</v>
      </c>
      <c r="BD62" s="17">
        <f>IF(ISERR(+F62*100/D62)=1,"",F62*100/D62)</f>
        <v>100</v>
      </c>
      <c r="BE62" s="17">
        <f>IF(ISERR(+J62*100/D62)=1,"",J62*100/D62)</f>
        <v>0</v>
      </c>
      <c r="BF62" s="17">
        <f>IF(ISERR(+N62*100/AK62)=1,"",N62*100/AK62)</f>
        <v>100</v>
      </c>
      <c r="BG62" s="17">
        <f>IF(ISERR(+O62*100/AK62)=1,"",O62*100/AK62)</f>
        <v>0</v>
      </c>
      <c r="BH62" s="17">
        <f>IF(ISERR(+AR62*100/AM62)=1,"",AR62*100/AM62)</f>
        <v>99.898578429378773</v>
      </c>
      <c r="BI62" s="17">
        <f>IF(ISERR((+AR62-AD62-AF62-AJ62)*100/AM62)=1,"",(AR62-AD62-AF62-AJ62)*100/AM62)</f>
        <v>99.898578429378773</v>
      </c>
      <c r="BJ62" s="17">
        <f>IF(ISERR(+BB62/AM62)=1,"",BB62/AM62)</f>
        <v>1.0142157062122145E-3</v>
      </c>
      <c r="BK62" s="17">
        <f>IF(ISERR(+W62/AK62)=1,"",W62/AK62)</f>
        <v>7.3012393636699962</v>
      </c>
      <c r="BL62" s="17">
        <f>IF(ISERR(+AR62/AK62)=1,"",AR62/AK62)</f>
        <v>88.595680725120232</v>
      </c>
      <c r="BM62" s="17">
        <f>IF(ISERR((+AR62-AD62-AF62-AJ62)/AK62)=1,"",(AR62-AD62-AF62-AJ62)/AK62)</f>
        <v>88.595680725120232</v>
      </c>
      <c r="BN62" s="17">
        <f>IF(ISERR(+AK62/D62)=1,"",AK62/D62)</f>
        <v>21624</v>
      </c>
      <c r="BO62" s="17" t="e">
        <f>IF(ISERR(+BK62*100/M62)=1,"",BK62*100/M62)</f>
        <v>#DIV/0!</v>
      </c>
      <c r="BP62" s="18">
        <f>IF(ISERR(+Y62/AK62)=1,"",Y62/AK62)</f>
        <v>69.801239363669993</v>
      </c>
      <c r="BQ62" s="19">
        <f>BP62-7.64</f>
        <v>62.161239363669992</v>
      </c>
      <c r="BR62" s="20">
        <f t="shared" si="76"/>
        <v>0</v>
      </c>
      <c r="BS62" s="20"/>
      <c r="BT62" s="21"/>
      <c r="BU62" s="21">
        <v>-2408128.86</v>
      </c>
      <c r="BV62" s="22">
        <f>BB60+BB62</f>
        <v>-2408129</v>
      </c>
      <c r="BW62" s="22">
        <f>BU62-BV62</f>
        <v>0.14000000013038516</v>
      </c>
      <c r="BX62" s="21"/>
      <c r="BY62" s="21"/>
      <c r="BZ62" s="21"/>
      <c r="CA62" s="21"/>
      <c r="CB62" s="21"/>
    </row>
    <row r="63" spans="1:80" s="23" customFormat="1" x14ac:dyDescent="0.25">
      <c r="A63" s="83"/>
      <c r="B63" s="36" t="s">
        <v>70</v>
      </c>
      <c r="C63" s="9" t="s">
        <v>74</v>
      </c>
      <c r="D63" s="10"/>
      <c r="E63" s="11"/>
      <c r="F63" s="11"/>
      <c r="G63" s="11">
        <v>0</v>
      </c>
      <c r="H63" s="11">
        <v>0</v>
      </c>
      <c r="I63" s="11"/>
      <c r="J63" s="11"/>
      <c r="K63" s="11"/>
      <c r="L63" s="11"/>
      <c r="M63" s="11"/>
      <c r="N63" s="25"/>
      <c r="O63" s="25"/>
      <c r="P63" s="25"/>
      <c r="Q63" s="28">
        <v>0</v>
      </c>
      <c r="R63" s="28"/>
      <c r="S63" s="28"/>
      <c r="T63" s="28"/>
      <c r="U63" s="13"/>
      <c r="V63" s="13"/>
      <c r="W63" s="13"/>
      <c r="X63" s="14"/>
      <c r="Y63" s="29">
        <f t="shared" si="69"/>
        <v>0</v>
      </c>
      <c r="Z63" s="13"/>
      <c r="AA63" s="13"/>
      <c r="AB63" s="15">
        <f t="shared" si="70"/>
        <v>0</v>
      </c>
      <c r="AC63" s="13"/>
      <c r="AD63" s="13"/>
      <c r="AE63" s="13"/>
      <c r="AF63" s="13"/>
      <c r="AG63" s="13"/>
      <c r="AH63" s="13"/>
      <c r="AI63" s="13"/>
      <c r="AJ63" s="16"/>
      <c r="AK63" s="17">
        <f>N63+O63</f>
        <v>0</v>
      </c>
      <c r="AL63" s="17">
        <f>SUM(Q63:T63)</f>
        <v>0</v>
      </c>
      <c r="AM63" s="17">
        <f>SUM(Y63:AB63)</f>
        <v>0</v>
      </c>
      <c r="AN63" s="17">
        <f>AC63+AD63</f>
        <v>0</v>
      </c>
      <c r="AO63" s="17">
        <f>AE63+AF63</f>
        <v>0</v>
      </c>
      <c r="AP63" s="17">
        <f>AG63+AH63</f>
        <v>0</v>
      </c>
      <c r="AQ63" s="17">
        <f>AI63+AJ63</f>
        <v>0</v>
      </c>
      <c r="AR63" s="17">
        <f t="shared" si="71"/>
        <v>0</v>
      </c>
      <c r="AS63" s="17">
        <f t="shared" si="72"/>
        <v>0</v>
      </c>
      <c r="AT63" s="17">
        <f t="shared" si="72"/>
        <v>0</v>
      </c>
      <c r="AU63" s="17">
        <f t="shared" si="72"/>
        <v>0</v>
      </c>
      <c r="AV63" s="17">
        <f t="shared" si="72"/>
        <v>0</v>
      </c>
      <c r="AW63" s="17">
        <f t="shared" si="73"/>
        <v>0</v>
      </c>
      <c r="AX63" s="17">
        <f t="shared" si="74"/>
        <v>0</v>
      </c>
      <c r="AY63" s="17">
        <f t="shared" si="74"/>
        <v>0</v>
      </c>
      <c r="AZ63" s="17">
        <f t="shared" si="74"/>
        <v>0</v>
      </c>
      <c r="BA63" s="17">
        <f t="shared" si="74"/>
        <v>0</v>
      </c>
      <c r="BB63" s="17">
        <f t="shared" si="75"/>
        <v>0</v>
      </c>
      <c r="BC63" s="17" t="e">
        <f>IF(ISERR(+E63*100/D63)=1,"",E63*100/D63)</f>
        <v>#DIV/0!</v>
      </c>
      <c r="BD63" s="17" t="e">
        <f>IF(ISERR(+F63*100/D63)=1,"",F63*100/D63)</f>
        <v>#DIV/0!</v>
      </c>
      <c r="BE63" s="17" t="e">
        <f>IF(ISERR(+J63*100/D63)=1,"",J63*100/D63)</f>
        <v>#DIV/0!</v>
      </c>
      <c r="BF63" s="17" t="e">
        <f>IF(ISERR(+N63*100/AK63)=1,"",N63*100/AK63)</f>
        <v>#DIV/0!</v>
      </c>
      <c r="BG63" s="17" t="e">
        <f>IF(ISERR(+O63*100/AK63)=1,"",O63*100/AK63)</f>
        <v>#DIV/0!</v>
      </c>
      <c r="BH63" s="17" t="e">
        <f>IF(ISERR(+AR63*100/AM63)=1,"",AR63*100/AM63)</f>
        <v>#DIV/0!</v>
      </c>
      <c r="BI63" s="17" t="e">
        <f>IF(ISERR((+AR63-AD63-AF63-AJ63)*100/AM63)=1,"",(AR63-AD63-AF63-AJ63)*100/AM63)</f>
        <v>#DIV/0!</v>
      </c>
      <c r="BJ63" s="17" t="e">
        <f>IF(ISERR(+BB63/AM63)=1,"",BB63/AM63)</f>
        <v>#DIV/0!</v>
      </c>
      <c r="BK63" s="17" t="e">
        <f>IF(ISERR(+W63/AK63)=1,"",W63/AK63)</f>
        <v>#DIV/0!</v>
      </c>
      <c r="BL63" s="17" t="e">
        <f>IF(ISERR(+AR63/AK63)=1,"",AR63/AK63)</f>
        <v>#DIV/0!</v>
      </c>
      <c r="BM63" s="17" t="e">
        <f>IF(ISERR((+AR63-AD63-AF63-AJ63)/AK63)=1,"",(AR63-AD63-AF63-AJ63)/AK63)</f>
        <v>#DIV/0!</v>
      </c>
      <c r="BN63" s="17" t="e">
        <f>IF(ISERR(+AK63/D63)=1,"",AK63/D63)</f>
        <v>#DIV/0!</v>
      </c>
      <c r="BO63" s="17" t="e">
        <f>IF(ISERR(+BK63*100/M63)=1,"",BK63*100/M63)</f>
        <v>#DIV/0!</v>
      </c>
      <c r="BP63" s="18" t="e">
        <f>IF(ISERR(+Y63/AK63)=1,"",Y63/AK63)</f>
        <v>#DIV/0!</v>
      </c>
      <c r="BQ63" s="19" t="e">
        <f>BP63-7.64</f>
        <v>#DIV/0!</v>
      </c>
      <c r="BR63" s="20">
        <f t="shared" si="76"/>
        <v>0</v>
      </c>
      <c r="BS63" s="20">
        <f t="shared" ref="BS63:BS76" si="78">D63-E63</f>
        <v>0</v>
      </c>
      <c r="BT63" s="21"/>
      <c r="BU63" s="21"/>
      <c r="BV63" s="22"/>
      <c r="BW63" s="21">
        <f>[10]sheet1!$AH$13</f>
        <v>18758189.100000001</v>
      </c>
      <c r="BX63" s="21"/>
      <c r="BY63" s="21"/>
      <c r="BZ63" s="21"/>
      <c r="CA63" s="21"/>
      <c r="CB63" s="21"/>
    </row>
    <row r="64" spans="1:80" s="23" customFormat="1" x14ac:dyDescent="0.25">
      <c r="A64" s="37"/>
      <c r="B64" s="38"/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1"/>
      <c r="R64" s="41"/>
      <c r="S64" s="41"/>
      <c r="T64" s="41"/>
      <c r="U64" s="40"/>
      <c r="V64" s="40"/>
      <c r="W64" s="40"/>
      <c r="X64" s="40"/>
      <c r="Y64" s="42"/>
      <c r="Z64" s="40"/>
      <c r="AA64" s="40"/>
      <c r="AB64" s="42"/>
      <c r="AC64" s="40"/>
      <c r="AD64" s="40"/>
      <c r="AE64" s="40"/>
      <c r="AF64" s="40"/>
      <c r="AG64" s="40"/>
      <c r="AH64" s="40"/>
      <c r="AI64" s="40"/>
      <c r="AJ64" s="40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4"/>
      <c r="BR64" s="20">
        <f t="shared" si="76"/>
        <v>0</v>
      </c>
      <c r="BS64" s="20">
        <f t="shared" si="78"/>
        <v>0</v>
      </c>
      <c r="BV64" s="22"/>
      <c r="BW64" s="62">
        <f>BW62+BW63</f>
        <v>18758189.240000002</v>
      </c>
    </row>
    <row r="65" spans="1:80" s="23" customFormat="1" x14ac:dyDescent="0.25">
      <c r="A65" s="82" t="s">
        <v>75</v>
      </c>
      <c r="B65" s="82"/>
      <c r="C65" s="82"/>
      <c r="D65" s="45">
        <f>SUM(D60:D63)</f>
        <v>34</v>
      </c>
      <c r="E65" s="46">
        <f t="shared" ref="E65:BA65" si="79">SUM(E60:E63)</f>
        <v>34</v>
      </c>
      <c r="F65" s="46">
        <f t="shared" si="79"/>
        <v>34</v>
      </c>
      <c r="G65" s="46">
        <f t="shared" si="79"/>
        <v>0</v>
      </c>
      <c r="H65" s="46">
        <f t="shared" si="79"/>
        <v>0</v>
      </c>
      <c r="I65" s="46">
        <f t="shared" si="79"/>
        <v>19523</v>
      </c>
      <c r="J65" s="46">
        <f t="shared" si="79"/>
        <v>0</v>
      </c>
      <c r="K65" s="46">
        <f t="shared" si="79"/>
        <v>0</v>
      </c>
      <c r="L65" s="46">
        <f t="shared" si="79"/>
        <v>70068953</v>
      </c>
      <c r="M65" s="46">
        <f t="shared" si="79"/>
        <v>0</v>
      </c>
      <c r="N65" s="46">
        <f t="shared" si="79"/>
        <v>1446795</v>
      </c>
      <c r="O65" s="46">
        <f t="shared" si="79"/>
        <v>0</v>
      </c>
      <c r="P65" s="46">
        <f t="shared" si="79"/>
        <v>3205000</v>
      </c>
      <c r="Q65" s="47">
        <f t="shared" si="79"/>
        <v>-2443084.0999999996</v>
      </c>
      <c r="R65" s="47">
        <f t="shared" si="79"/>
        <v>0</v>
      </c>
      <c r="S65" s="47">
        <f t="shared" si="79"/>
        <v>0</v>
      </c>
      <c r="T65" s="47">
        <f t="shared" si="79"/>
        <v>0</v>
      </c>
      <c r="U65" s="17">
        <f t="shared" si="79"/>
        <v>4578352</v>
      </c>
      <c r="V65" s="17">
        <f t="shared" si="79"/>
        <v>0</v>
      </c>
      <c r="W65" s="17">
        <f t="shared" si="79"/>
        <v>10736543</v>
      </c>
      <c r="X65" s="17">
        <f t="shared" si="79"/>
        <v>274829</v>
      </c>
      <c r="Y65" s="17">
        <f t="shared" si="79"/>
        <v>15314895</v>
      </c>
      <c r="Z65" s="17">
        <f t="shared" si="79"/>
        <v>11196</v>
      </c>
      <c r="AA65" s="17">
        <f t="shared" si="79"/>
        <v>2090519</v>
      </c>
      <c r="AB65" s="17">
        <f t="shared" si="79"/>
        <v>274829</v>
      </c>
      <c r="AC65" s="17">
        <f t="shared" si="79"/>
        <v>15279939.9</v>
      </c>
      <c r="AD65" s="17">
        <f>SUM(AD60:AD63)</f>
        <v>0</v>
      </c>
      <c r="AE65" s="17">
        <f t="shared" si="79"/>
        <v>11196</v>
      </c>
      <c r="AF65" s="17">
        <f t="shared" si="79"/>
        <v>0</v>
      </c>
      <c r="AG65" s="17">
        <f t="shared" si="79"/>
        <v>2090519</v>
      </c>
      <c r="AH65" s="17">
        <f t="shared" si="79"/>
        <v>0</v>
      </c>
      <c r="AI65" s="17">
        <f t="shared" si="79"/>
        <v>274829</v>
      </c>
      <c r="AJ65" s="17">
        <f t="shared" si="79"/>
        <v>0</v>
      </c>
      <c r="AK65" s="17">
        <f t="shared" si="79"/>
        <v>1446795</v>
      </c>
      <c r="AL65" s="17">
        <f t="shared" si="79"/>
        <v>-2443084.0999999996</v>
      </c>
      <c r="AM65" s="17">
        <f t="shared" si="79"/>
        <v>17691439</v>
      </c>
      <c r="AN65" s="17">
        <f t="shared" si="79"/>
        <v>15279939.9</v>
      </c>
      <c r="AO65" s="17">
        <f t="shared" si="79"/>
        <v>11196</v>
      </c>
      <c r="AP65" s="17">
        <f t="shared" si="79"/>
        <v>2090519</v>
      </c>
      <c r="AQ65" s="17">
        <f t="shared" si="79"/>
        <v>274829</v>
      </c>
      <c r="AR65" s="17">
        <f t="shared" si="79"/>
        <v>17656483.899999999</v>
      </c>
      <c r="AS65" s="17">
        <f t="shared" si="79"/>
        <v>12871810.9</v>
      </c>
      <c r="AT65" s="17">
        <f t="shared" si="79"/>
        <v>11196</v>
      </c>
      <c r="AU65" s="17">
        <f t="shared" si="79"/>
        <v>2090519</v>
      </c>
      <c r="AV65" s="17">
        <f t="shared" si="79"/>
        <v>274829</v>
      </c>
      <c r="AW65" s="17">
        <f t="shared" si="79"/>
        <v>15248354.9</v>
      </c>
      <c r="AX65" s="17">
        <f t="shared" si="79"/>
        <v>-2408129</v>
      </c>
      <c r="AY65" s="17">
        <f t="shared" si="79"/>
        <v>0</v>
      </c>
      <c r="AZ65" s="17">
        <f t="shared" si="79"/>
        <v>0</v>
      </c>
      <c r="BA65" s="17">
        <f t="shared" si="79"/>
        <v>0</v>
      </c>
      <c r="BB65" s="17">
        <f>SUM(BB60:BB63)</f>
        <v>-2408129</v>
      </c>
      <c r="BC65" s="17">
        <f>IF(ISERR(+E65*100/D65)=1,"",E65*100/D65)</f>
        <v>100</v>
      </c>
      <c r="BD65" s="17">
        <f>IF(ISERR(+F65*100/D65)=1,"",F65*100/D65)</f>
        <v>100</v>
      </c>
      <c r="BE65" s="17">
        <f>IF(ISERR(+J65*100/D65)=1,"",J65*100/D65)</f>
        <v>0</v>
      </c>
      <c r="BF65" s="17">
        <f>IF(ISERR(+N65*100/AK65)=1,"",N65*100/AK65)</f>
        <v>100</v>
      </c>
      <c r="BG65" s="17">
        <f>IF(ISERR(+O65*100/AK65)=1,"",O65*100/AK65)</f>
        <v>0</v>
      </c>
      <c r="BH65" s="17">
        <f>IF(ISERR(+AR65*100/AM65)=1,"",AR65*100/AM65)</f>
        <v>99.802417994375688</v>
      </c>
      <c r="BI65" s="17">
        <f>IF(ISERR((+AR65-AD65-AF65-AJ65)*100/AM65)=1,"",(AR65-AD65-AF65-AJ65)*100/AM65)</f>
        <v>99.802417994375688</v>
      </c>
      <c r="BJ65" s="17">
        <f>IF(ISERR(+BB65/AM65)=1,"",BB65/AM65)</f>
        <v>-0.1361183225400715</v>
      </c>
      <c r="BK65" s="17">
        <f>IF(ISERR(+W65/AK65)=1,"",W65/AK65)</f>
        <v>7.4209151953110153</v>
      </c>
      <c r="BL65" s="17">
        <f>IF(ISERR(+AR65/AK65)=1,"",AR65/AK65)</f>
        <v>12.203860187517927</v>
      </c>
      <c r="BM65" s="17">
        <f>IF(ISERR((+AR65-AD65-AF65-AJ65)/AK65)=1,"",(AR65-AD65-AF65-AJ65)/AK65)</f>
        <v>12.203860187517927</v>
      </c>
      <c r="BN65" s="17">
        <f>IF(ISERR(+AK65/D65)=1,"",AK65/D65)</f>
        <v>42552.794117647056</v>
      </c>
      <c r="BO65" s="17" t="e">
        <f>IF(ISERR(+BK65*100/M65)=1,"",BK65*100/M65)</f>
        <v>#DIV/0!</v>
      </c>
      <c r="BP65" s="18">
        <f>IF(ISERR(+Y65/AK65)=1,"",Y65/AK65)</f>
        <v>10.58539392242854</v>
      </c>
      <c r="BQ65" s="19">
        <f>BP65-7.64</f>
        <v>2.9453939224285408</v>
      </c>
      <c r="BR65" s="20">
        <f t="shared" si="76"/>
        <v>0</v>
      </c>
      <c r="BS65" s="20">
        <f t="shared" si="78"/>
        <v>0</v>
      </c>
      <c r="BT65" s="21"/>
      <c r="BU65" s="21"/>
      <c r="BV65" s="22"/>
      <c r="BW65" s="21"/>
      <c r="BX65" s="21"/>
      <c r="BY65" s="21"/>
      <c r="BZ65" s="21"/>
      <c r="CA65" s="21"/>
      <c r="CB65" s="21"/>
    </row>
    <row r="66" spans="1:80" s="23" customFormat="1" x14ac:dyDescent="0.25">
      <c r="A66" s="37"/>
      <c r="B66" s="38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1"/>
      <c r="R66" s="41"/>
      <c r="S66" s="41"/>
      <c r="T66" s="41"/>
      <c r="U66" s="40"/>
      <c r="V66" s="40"/>
      <c r="W66" s="40"/>
      <c r="X66" s="40"/>
      <c r="Y66" s="42"/>
      <c r="Z66" s="40"/>
      <c r="AA66" s="40"/>
      <c r="AB66" s="42"/>
      <c r="AC66" s="40"/>
      <c r="AD66" s="40"/>
      <c r="AE66" s="40"/>
      <c r="AF66" s="40"/>
      <c r="AG66" s="40"/>
      <c r="AH66" s="40"/>
      <c r="AI66" s="40"/>
      <c r="AJ66" s="40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4"/>
      <c r="BR66" s="20">
        <f t="shared" si="76"/>
        <v>0</v>
      </c>
      <c r="BS66" s="20">
        <f t="shared" si="78"/>
        <v>0</v>
      </c>
      <c r="BV66" s="22"/>
    </row>
    <row r="67" spans="1:80" s="23" customFormat="1" x14ac:dyDescent="0.25">
      <c r="A67" s="48">
        <v>17</v>
      </c>
      <c r="B67" s="8" t="s">
        <v>76</v>
      </c>
      <c r="C67" s="9" t="s">
        <v>77</v>
      </c>
      <c r="D67" s="49">
        <v>3</v>
      </c>
      <c r="E67" s="50">
        <v>3</v>
      </c>
      <c r="F67" s="50">
        <v>3</v>
      </c>
      <c r="G67" s="50">
        <v>0</v>
      </c>
      <c r="H67" s="50">
        <v>0</v>
      </c>
      <c r="I67" s="50">
        <v>550</v>
      </c>
      <c r="J67" s="50">
        <v>0</v>
      </c>
      <c r="K67" s="50">
        <v>0</v>
      </c>
      <c r="L67" s="50">
        <v>1848448</v>
      </c>
      <c r="M67" s="50">
        <v>0</v>
      </c>
      <c r="N67" s="25">
        <v>97274</v>
      </c>
      <c r="O67" s="25"/>
      <c r="P67" s="25"/>
      <c r="Q67" s="28">
        <v>4264632.8600000003</v>
      </c>
      <c r="R67" s="28"/>
      <c r="S67" s="28"/>
      <c r="T67" s="28"/>
      <c r="U67" s="13">
        <v>136010</v>
      </c>
      <c r="V67" s="13"/>
      <c r="W67" s="13">
        <v>880334</v>
      </c>
      <c r="X67" s="14">
        <v>18482</v>
      </c>
      <c r="Y67" s="29">
        <f t="shared" ref="Y67" si="80">SUM(U67:W67)</f>
        <v>1016344</v>
      </c>
      <c r="Z67" s="33">
        <v>40389</v>
      </c>
      <c r="AA67" s="51">
        <v>79230</v>
      </c>
      <c r="AB67" s="52">
        <f>X67</f>
        <v>18482</v>
      </c>
      <c r="AC67" s="30">
        <v>997153</v>
      </c>
      <c r="AD67" s="31"/>
      <c r="AE67" s="30"/>
      <c r="AF67" s="31"/>
      <c r="AG67" s="31">
        <f>AA67</f>
        <v>79230</v>
      </c>
      <c r="AH67" s="31"/>
      <c r="AI67" s="30">
        <f>AB67</f>
        <v>18482</v>
      </c>
      <c r="AJ67" s="31"/>
      <c r="AK67" s="17">
        <f>N67+O67</f>
        <v>97274</v>
      </c>
      <c r="AL67" s="17">
        <f>SUM(Q67:T67)</f>
        <v>4264632.8600000003</v>
      </c>
      <c r="AM67" s="17">
        <f>SUM(Y67:AB67)</f>
        <v>1154445</v>
      </c>
      <c r="AN67" s="17">
        <f>AC67+AD67</f>
        <v>997153</v>
      </c>
      <c r="AO67" s="17">
        <f>AE67+AF67</f>
        <v>0</v>
      </c>
      <c r="AP67" s="17">
        <f>AG67+AH67</f>
        <v>79230</v>
      </c>
      <c r="AQ67" s="17">
        <f>AI67+AJ67</f>
        <v>18482</v>
      </c>
      <c r="AR67" s="17">
        <f>SUM(AN67:AQ67)</f>
        <v>1094865</v>
      </c>
      <c r="AS67" s="17">
        <f>Q67+Y67</f>
        <v>5280976.8600000003</v>
      </c>
      <c r="AT67" s="17">
        <f>R67+Z67</f>
        <v>40389</v>
      </c>
      <c r="AU67" s="17">
        <f>S67+AA67</f>
        <v>79230</v>
      </c>
      <c r="AV67" s="17">
        <f>T67+AB67</f>
        <v>18482</v>
      </c>
      <c r="AW67" s="17">
        <f>SUM(AS67:AV67)</f>
        <v>5419077.8600000003</v>
      </c>
      <c r="AX67" s="17">
        <f>AS67-AN67</f>
        <v>4283823.8600000003</v>
      </c>
      <c r="AY67" s="17">
        <f>AT67-AO67</f>
        <v>40389</v>
      </c>
      <c r="AZ67" s="17">
        <f>AU67-AP67</f>
        <v>0</v>
      </c>
      <c r="BA67" s="17">
        <f>AV67-AQ67</f>
        <v>0</v>
      </c>
      <c r="BB67" s="17">
        <f>SUM(AX67:BA67)</f>
        <v>4324212.8600000003</v>
      </c>
      <c r="BC67" s="17">
        <f>IF(ISERR(+E67*100/D67)=1,"",E67*100/D67)</f>
        <v>100</v>
      </c>
      <c r="BD67" s="17">
        <f>IF(ISERR(+F67*100/D67)=1,"",F67*100/D67)</f>
        <v>100</v>
      </c>
      <c r="BE67" s="17">
        <f>IF(ISERR(+J67*100/D67)=1,"",J67*100/D67)</f>
        <v>0</v>
      </c>
      <c r="BF67" s="17">
        <f>IF(ISERR(+N67*100/AK67)=1,"",N67*100/AK67)</f>
        <v>100</v>
      </c>
      <c r="BG67" s="17">
        <f>IF(ISERR(+O67*100/AK67)=1,"",O67*100/AK67)</f>
        <v>0</v>
      </c>
      <c r="BH67" s="17">
        <f>IF(ISERR(+AR67*100/AM67)=1,"",AR67*100/AM67)</f>
        <v>94.839078518249025</v>
      </c>
      <c r="BI67" s="17">
        <f>IF(ISERR((+AR67-AD67-AF67-AJ67)*100/AM67)=1,"",(AR67-AD67-AF67-AJ67)*100/AM67)</f>
        <v>94.839078518249025</v>
      </c>
      <c r="BJ67" s="17">
        <f>IF(ISERR(+BB67/AM67)=1,"",BB67/AM67)</f>
        <v>3.7457071233363219</v>
      </c>
      <c r="BK67" s="17">
        <f>IF(ISERR(+W67/AK67)=1,"",W67/AK67)</f>
        <v>9.0500442050290939</v>
      </c>
      <c r="BL67" s="17">
        <f>IF(ISERR(+AR67/AK67)=1,"",AR67/AK67)</f>
        <v>11.255474227440015</v>
      </c>
      <c r="BM67" s="17">
        <f>IF(ISERR((+AR67-AD67-AF67-AJ67)/AK67)=1,"",(AR67-AD67-AF67-AJ67)/AK67)</f>
        <v>11.255474227440015</v>
      </c>
      <c r="BN67" s="17">
        <f>IF(ISERR(+AK67/D67)=1,"",AK67/D67)</f>
        <v>32424.666666666668</v>
      </c>
      <c r="BO67" s="17" t="e">
        <f>IF(ISERR(+BK67*100/M67)=1,"",BK67*100/M67)</f>
        <v>#DIV/0!</v>
      </c>
      <c r="BP67" s="18">
        <f>IF(ISERR(+Y67/AK67)=1,"",Y67/AK67)</f>
        <v>10.448259555482451</v>
      </c>
      <c r="BQ67" s="19">
        <f>BP67-9.61</f>
        <v>0.8382595554824519</v>
      </c>
      <c r="BR67" s="20">
        <f t="shared" si="76"/>
        <v>0</v>
      </c>
      <c r="BS67" s="20">
        <f t="shared" si="78"/>
        <v>0</v>
      </c>
      <c r="BT67" s="21"/>
      <c r="BU67">
        <f>[10]sheet1!$AW$15</f>
        <v>0</v>
      </c>
      <c r="BV67" s="22">
        <f>BB67-BU67</f>
        <v>4324212.8600000003</v>
      </c>
      <c r="BW67" s="21"/>
      <c r="BX67" s="22"/>
      <c r="BY67" s="21"/>
      <c r="BZ67" s="21"/>
      <c r="CA67" s="21"/>
      <c r="CB67" s="21"/>
    </row>
    <row r="68" spans="1:80" s="23" customFormat="1" x14ac:dyDescent="0.25">
      <c r="A68" s="37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1"/>
      <c r="R68" s="41"/>
      <c r="S68" s="41"/>
      <c r="T68" s="41"/>
      <c r="U68" s="40"/>
      <c r="V68" s="40"/>
      <c r="W68" s="40"/>
      <c r="X68" s="40"/>
      <c r="Y68" s="42"/>
      <c r="Z68" s="40"/>
      <c r="AA68" s="40"/>
      <c r="AB68" s="42"/>
      <c r="AC68" s="40"/>
      <c r="AD68" s="40"/>
      <c r="AE68" s="40"/>
      <c r="AF68" s="40"/>
      <c r="AG68" s="40"/>
      <c r="AH68" s="40"/>
      <c r="AI68" s="40"/>
      <c r="AJ68" s="40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4"/>
      <c r="BR68" s="20">
        <f t="shared" si="76"/>
        <v>0</v>
      </c>
      <c r="BS68" s="20">
        <f t="shared" si="78"/>
        <v>0</v>
      </c>
      <c r="BV68" s="22"/>
    </row>
    <row r="69" spans="1:80" s="23" customFormat="1" x14ac:dyDescent="0.25">
      <c r="A69" s="82" t="s">
        <v>78</v>
      </c>
      <c r="B69" s="82"/>
      <c r="C69" s="82"/>
      <c r="D69" s="45">
        <f>D67</f>
        <v>3</v>
      </c>
      <c r="E69" s="46">
        <f t="shared" ref="E69:BB69" si="81">E67</f>
        <v>3</v>
      </c>
      <c r="F69" s="46">
        <f t="shared" si="81"/>
        <v>3</v>
      </c>
      <c r="G69" s="46">
        <f t="shared" si="81"/>
        <v>0</v>
      </c>
      <c r="H69" s="46">
        <f t="shared" si="81"/>
        <v>0</v>
      </c>
      <c r="I69" s="46">
        <f t="shared" si="81"/>
        <v>550</v>
      </c>
      <c r="J69" s="46">
        <f t="shared" si="81"/>
        <v>0</v>
      </c>
      <c r="K69" s="46">
        <f t="shared" si="81"/>
        <v>0</v>
      </c>
      <c r="L69" s="46">
        <f t="shared" si="81"/>
        <v>1848448</v>
      </c>
      <c r="M69" s="46">
        <f t="shared" si="81"/>
        <v>0</v>
      </c>
      <c r="N69" s="46">
        <f t="shared" si="81"/>
        <v>97274</v>
      </c>
      <c r="O69" s="46">
        <f t="shared" si="81"/>
        <v>0</v>
      </c>
      <c r="P69" s="46">
        <f t="shared" si="81"/>
        <v>0</v>
      </c>
      <c r="Q69" s="47">
        <f t="shared" si="81"/>
        <v>4264632.8600000003</v>
      </c>
      <c r="R69" s="47">
        <f t="shared" si="81"/>
        <v>0</v>
      </c>
      <c r="S69" s="47">
        <f t="shared" si="81"/>
        <v>0</v>
      </c>
      <c r="T69" s="47">
        <f t="shared" si="81"/>
        <v>0</v>
      </c>
      <c r="U69" s="17">
        <f t="shared" si="81"/>
        <v>136010</v>
      </c>
      <c r="V69" s="17">
        <f t="shared" si="81"/>
        <v>0</v>
      </c>
      <c r="W69" s="17">
        <f t="shared" si="81"/>
        <v>880334</v>
      </c>
      <c r="X69" s="17">
        <f t="shared" si="81"/>
        <v>18482</v>
      </c>
      <c r="Y69" s="17">
        <f t="shared" si="81"/>
        <v>1016344</v>
      </c>
      <c r="Z69" s="17">
        <f t="shared" si="81"/>
        <v>40389</v>
      </c>
      <c r="AA69" s="17">
        <f t="shared" si="81"/>
        <v>79230</v>
      </c>
      <c r="AB69" s="17">
        <f t="shared" si="81"/>
        <v>18482</v>
      </c>
      <c r="AC69" s="17">
        <f t="shared" si="81"/>
        <v>997153</v>
      </c>
      <c r="AD69" s="17">
        <f t="shared" si="81"/>
        <v>0</v>
      </c>
      <c r="AE69" s="17">
        <f t="shared" si="81"/>
        <v>0</v>
      </c>
      <c r="AF69" s="17">
        <f t="shared" si="81"/>
        <v>0</v>
      </c>
      <c r="AG69" s="17">
        <f t="shared" si="81"/>
        <v>79230</v>
      </c>
      <c r="AH69" s="17">
        <f t="shared" si="81"/>
        <v>0</v>
      </c>
      <c r="AI69" s="17">
        <f t="shared" si="81"/>
        <v>18482</v>
      </c>
      <c r="AJ69" s="17">
        <f t="shared" si="81"/>
        <v>0</v>
      </c>
      <c r="AK69" s="17">
        <f t="shared" si="81"/>
        <v>97274</v>
      </c>
      <c r="AL69" s="17">
        <f t="shared" si="81"/>
        <v>4264632.8600000003</v>
      </c>
      <c r="AM69" s="17">
        <f t="shared" si="81"/>
        <v>1154445</v>
      </c>
      <c r="AN69" s="17">
        <f t="shared" si="81"/>
        <v>997153</v>
      </c>
      <c r="AO69" s="17">
        <f t="shared" si="81"/>
        <v>0</v>
      </c>
      <c r="AP69" s="17">
        <f t="shared" si="81"/>
        <v>79230</v>
      </c>
      <c r="AQ69" s="17">
        <f t="shared" si="81"/>
        <v>18482</v>
      </c>
      <c r="AR69" s="17">
        <f t="shared" si="81"/>
        <v>1094865</v>
      </c>
      <c r="AS69" s="17">
        <f t="shared" si="81"/>
        <v>5280976.8600000003</v>
      </c>
      <c r="AT69" s="17">
        <f t="shared" si="81"/>
        <v>40389</v>
      </c>
      <c r="AU69" s="17">
        <f t="shared" si="81"/>
        <v>79230</v>
      </c>
      <c r="AV69" s="17">
        <f t="shared" si="81"/>
        <v>18482</v>
      </c>
      <c r="AW69" s="17">
        <f t="shared" si="81"/>
        <v>5419077.8600000003</v>
      </c>
      <c r="AX69" s="17">
        <f t="shared" si="81"/>
        <v>4283823.8600000003</v>
      </c>
      <c r="AY69" s="17">
        <f t="shared" si="81"/>
        <v>40389</v>
      </c>
      <c r="AZ69" s="17">
        <f t="shared" si="81"/>
        <v>0</v>
      </c>
      <c r="BA69" s="17">
        <f t="shared" si="81"/>
        <v>0</v>
      </c>
      <c r="BB69" s="17">
        <f t="shared" si="81"/>
        <v>4324212.8600000003</v>
      </c>
      <c r="BC69" s="17">
        <f>IF(ISERR(+E69*100/D69)=1,"",E69*100/D69)</f>
        <v>100</v>
      </c>
      <c r="BD69" s="17">
        <f>IF(ISERR(+F69*100/D69)=1,"",F69*100/D69)</f>
        <v>100</v>
      </c>
      <c r="BE69" s="17">
        <f>IF(ISERR(+J69*100/D69)=1,"",J69*100/D69)</f>
        <v>0</v>
      </c>
      <c r="BF69" s="17">
        <f>IF(ISERR(+N69*100/AK69)=1,"",N69*100/AK69)</f>
        <v>100</v>
      </c>
      <c r="BG69" s="17">
        <f>IF(ISERR(+O69*100/AK69)=1,"",O69*100/AK69)</f>
        <v>0</v>
      </c>
      <c r="BH69" s="17">
        <f>IF(ISERR(+AR69*100/AM69)=1,"",AR69*100/AM69)</f>
        <v>94.839078518249025</v>
      </c>
      <c r="BI69" s="17">
        <f>IF(ISERR((+AR69-AD69-AF69-AJ69)*100/AM69)=1,"",(AR69-AD69-AF69-AJ69)*100/AM69)</f>
        <v>94.839078518249025</v>
      </c>
      <c r="BJ69" s="17">
        <f>IF(ISERR(+BB69/AM69)=1,"",BB69/AM69)</f>
        <v>3.7457071233363219</v>
      </c>
      <c r="BK69" s="17">
        <f>IF(ISERR(+W69/AK69)=1,"",W69/AK69)</f>
        <v>9.0500442050290939</v>
      </c>
      <c r="BL69" s="17">
        <f>IF(ISERR(+AR69/AK69)=1,"",AR69/AK69)</f>
        <v>11.255474227440015</v>
      </c>
      <c r="BM69" s="17">
        <f>IF(ISERR((+AR69-AD69-AF69-AJ69)/AK69)=1,"",(AR69-AD69-AF69-AJ69)/AK69)</f>
        <v>11.255474227440015</v>
      </c>
      <c r="BN69" s="17">
        <f>IF(ISERR(+AK69/D69)=1,"",AK69/D69)</f>
        <v>32424.666666666668</v>
      </c>
      <c r="BO69" s="17" t="e">
        <f>IF(ISERR(+BK69*100/M69)=1,"",BK69*100/M69)</f>
        <v>#DIV/0!</v>
      </c>
      <c r="BP69" s="18">
        <f>IF(ISERR(+Y69/AK69)=1,"",Y69/AK69)</f>
        <v>10.448259555482451</v>
      </c>
      <c r="BQ69" s="19">
        <f>BP69-9.61</f>
        <v>0.8382595554824519</v>
      </c>
      <c r="BR69" s="20">
        <f t="shared" si="76"/>
        <v>0</v>
      </c>
      <c r="BS69" s="20">
        <f t="shared" si="78"/>
        <v>0</v>
      </c>
      <c r="BT69" s="21"/>
      <c r="BU69" s="21"/>
      <c r="BV69" s="22"/>
      <c r="BW69" s="21"/>
      <c r="BX69" s="21"/>
      <c r="BY69" s="21"/>
      <c r="BZ69" s="21"/>
      <c r="CA69" s="21"/>
      <c r="CB69" s="21"/>
    </row>
    <row r="70" spans="1:80" s="23" customFormat="1" x14ac:dyDescent="0.25">
      <c r="A70" s="37"/>
      <c r="B70" s="38"/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1"/>
      <c r="R70" s="41"/>
      <c r="S70" s="41"/>
      <c r="T70" s="41"/>
      <c r="U70" s="40"/>
      <c r="V70" s="40"/>
      <c r="W70" s="40"/>
      <c r="X70" s="40"/>
      <c r="Y70" s="42"/>
      <c r="Z70" s="40"/>
      <c r="AA70" s="40"/>
      <c r="AB70" s="42"/>
      <c r="AC70" s="40"/>
      <c r="AD70" s="40"/>
      <c r="AE70" s="40"/>
      <c r="AF70" s="40"/>
      <c r="AG70" s="40"/>
      <c r="AH70" s="40"/>
      <c r="AI70" s="40"/>
      <c r="AJ70" s="40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4"/>
      <c r="BR70" s="20">
        <f t="shared" si="76"/>
        <v>0</v>
      </c>
      <c r="BS70" s="20">
        <f t="shared" si="78"/>
        <v>0</v>
      </c>
      <c r="BV70" s="22"/>
    </row>
    <row r="71" spans="1:80" s="23" customFormat="1" x14ac:dyDescent="0.25">
      <c r="A71" s="83">
        <v>18</v>
      </c>
      <c r="B71" s="53" t="s">
        <v>79</v>
      </c>
      <c r="C71" s="54" t="s">
        <v>80</v>
      </c>
      <c r="D71" s="55">
        <v>1</v>
      </c>
      <c r="E71" s="25">
        <v>1</v>
      </c>
      <c r="F71" s="25">
        <v>1</v>
      </c>
      <c r="G71" s="25"/>
      <c r="H71" s="25"/>
      <c r="I71" s="25">
        <v>250</v>
      </c>
      <c r="J71" s="25">
        <v>0</v>
      </c>
      <c r="K71" s="25">
        <v>0</v>
      </c>
      <c r="L71" s="50">
        <v>390000</v>
      </c>
      <c r="M71" s="25">
        <v>0</v>
      </c>
      <c r="N71" s="25">
        <v>8787</v>
      </c>
      <c r="O71" s="25"/>
      <c r="P71" s="25"/>
      <c r="Q71" s="28">
        <v>254668</v>
      </c>
      <c r="R71" s="28">
        <v>14083</v>
      </c>
      <c r="S71" s="28">
        <v>12563</v>
      </c>
      <c r="T71" s="28">
        <v>0</v>
      </c>
      <c r="U71" s="13">
        <v>55380</v>
      </c>
      <c r="V71" s="13"/>
      <c r="W71" s="13">
        <v>65379</v>
      </c>
      <c r="X71" s="14">
        <v>1670</v>
      </c>
      <c r="Y71" s="56">
        <f t="shared" ref="Y71:Y72" si="82">SUM(U71:W71)</f>
        <v>120759</v>
      </c>
      <c r="Z71" s="14">
        <v>2373</v>
      </c>
      <c r="AA71" s="14">
        <v>5694</v>
      </c>
      <c r="AB71" s="56">
        <f t="shared" ref="AB71:AB72" si="83">X71</f>
        <v>1670</v>
      </c>
      <c r="AC71" s="14"/>
      <c r="AD71" s="14"/>
      <c r="AE71" s="14"/>
      <c r="AF71" s="14"/>
      <c r="AG71" s="14"/>
      <c r="AH71" s="14"/>
      <c r="AI71" s="14"/>
      <c r="AJ71" s="57"/>
      <c r="AK71" s="17">
        <f>N71+O71</f>
        <v>8787</v>
      </c>
      <c r="AL71" s="17">
        <f>SUM(Q71:T71)</f>
        <v>281314</v>
      </c>
      <c r="AM71" s="17">
        <f>SUM(Y71:AB71)</f>
        <v>130496</v>
      </c>
      <c r="AN71" s="17">
        <f>AC71+AD71</f>
        <v>0</v>
      </c>
      <c r="AO71" s="17">
        <f>AE71+AF71</f>
        <v>0</v>
      </c>
      <c r="AP71" s="17">
        <f>AG71+AH71</f>
        <v>0</v>
      </c>
      <c r="AQ71" s="17">
        <f>AI71+AJ71</f>
        <v>0</v>
      </c>
      <c r="AR71" s="17">
        <f t="shared" ref="AR71:AR72" si="84">SUM(AN71:AQ71)</f>
        <v>0</v>
      </c>
      <c r="AS71" s="17">
        <f t="shared" ref="AS71:AV72" si="85">Q71+Y71</f>
        <v>375427</v>
      </c>
      <c r="AT71" s="17">
        <f t="shared" si="85"/>
        <v>16456</v>
      </c>
      <c r="AU71" s="17">
        <f t="shared" si="85"/>
        <v>18257</v>
      </c>
      <c r="AV71" s="17">
        <f t="shared" si="85"/>
        <v>1670</v>
      </c>
      <c r="AW71" s="17">
        <f t="shared" ref="AW71:AW72" si="86">SUM(AS71:AV71)</f>
        <v>411810</v>
      </c>
      <c r="AX71" s="17">
        <f t="shared" ref="AX71:BA72" si="87">AS71-AN71</f>
        <v>375427</v>
      </c>
      <c r="AY71" s="17">
        <f t="shared" si="87"/>
        <v>16456</v>
      </c>
      <c r="AZ71" s="17">
        <f t="shared" si="87"/>
        <v>18257</v>
      </c>
      <c r="BA71" s="17">
        <f t="shared" si="87"/>
        <v>1670</v>
      </c>
      <c r="BB71" s="17">
        <f t="shared" ref="BB71:BB72" si="88">SUM(AX71:BA71)</f>
        <v>411810</v>
      </c>
      <c r="BC71" s="17">
        <f>IF(ISERR(+E71*100/D71)=1,"",E71*100/D71)</f>
        <v>100</v>
      </c>
      <c r="BD71" s="17">
        <f>IF(ISERR(+F71*100/D71)=1,"",F71*100/D71)</f>
        <v>100</v>
      </c>
      <c r="BE71" s="17">
        <f>IF(ISERR(+J71*100/D71)=1,"",J71*100/D71)</f>
        <v>0</v>
      </c>
      <c r="BF71" s="17">
        <f>IF(ISERR(+N71*100/AK71)=1,"",N71*100/AK71)</f>
        <v>100</v>
      </c>
      <c r="BG71" s="17">
        <f>IF(ISERR(+O71*100/AK71)=1,"",O71*100/AK71)</f>
        <v>0</v>
      </c>
      <c r="BH71" s="17">
        <f>IF(ISERR(+AR71*100/AM71)=1,"",AR71*100/AM71)</f>
        <v>0</v>
      </c>
      <c r="BI71" s="17">
        <f>IF(ISERR((+AR71-AD71-AF71-AJ71)*100/AM71)=1,"",(AR71-AD71-AF71-AJ71)*100/AM71)</f>
        <v>0</v>
      </c>
      <c r="BJ71" s="17">
        <f>IF(ISERR(+BB71/AM71)=1,"",BB71/AM71)</f>
        <v>3.1557289112309954</v>
      </c>
      <c r="BK71" s="17">
        <f>IF(ISERR(+W71/AK71)=1,"",W71/AK71)</f>
        <v>7.4404233526800958</v>
      </c>
      <c r="BL71" s="17">
        <f>IF(ISERR(+AR71/AK71)=1,"",AR71/AK71)</f>
        <v>0</v>
      </c>
      <c r="BM71" s="17">
        <f>IF(ISERR((+AR71-AD71-AF71-AJ71)/AK71)=1,"",(AR71-AD71-AF71-AJ71)/AK71)</f>
        <v>0</v>
      </c>
      <c r="BN71" s="17">
        <f>IF(ISERR(+AK71/D71)=1,"",AK71/D71)</f>
        <v>8787</v>
      </c>
      <c r="BO71" s="17" t="e">
        <f>IF(ISERR(+BK71*100/M71)=1,"",BK71*100/M71)</f>
        <v>#DIV/0!</v>
      </c>
      <c r="BP71" s="18">
        <f>IF(ISERR(+Y71/AK71)=1,"",Y71/AK71)</f>
        <v>13.742915670877432</v>
      </c>
      <c r="BQ71" s="19">
        <f>BP71-7.85</f>
        <v>5.8929156708774322</v>
      </c>
      <c r="BR71" s="20">
        <f t="shared" si="76"/>
        <v>0</v>
      </c>
      <c r="BS71" s="20">
        <f t="shared" si="78"/>
        <v>0</v>
      </c>
      <c r="BT71" s="21"/>
      <c r="BU71" s="21">
        <f>[10]sheet1!$AW$17</f>
        <v>0</v>
      </c>
      <c r="BV71" s="22">
        <f>BB71-BU71</f>
        <v>411810</v>
      </c>
      <c r="BW71" s="21"/>
      <c r="BX71" s="21"/>
      <c r="BY71" s="21"/>
      <c r="BZ71" s="21"/>
      <c r="CA71" s="21"/>
      <c r="CB71" s="21"/>
    </row>
    <row r="72" spans="1:80" s="23" customFormat="1" ht="25.5" x14ac:dyDescent="0.25">
      <c r="A72" s="83"/>
      <c r="B72" s="53" t="s">
        <v>81</v>
      </c>
      <c r="C72" s="54" t="s">
        <v>82</v>
      </c>
      <c r="D72" s="10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25"/>
      <c r="O72" s="25"/>
      <c r="P72" s="25"/>
      <c r="Q72" s="28"/>
      <c r="R72" s="28"/>
      <c r="S72" s="28"/>
      <c r="T72" s="28"/>
      <c r="U72" s="13"/>
      <c r="V72" s="13"/>
      <c r="W72" s="13"/>
      <c r="X72" s="14"/>
      <c r="Y72" s="58">
        <f t="shared" si="82"/>
        <v>0</v>
      </c>
      <c r="Z72" s="13"/>
      <c r="AA72" s="13"/>
      <c r="AB72" s="58">
        <f t="shared" si="83"/>
        <v>0</v>
      </c>
      <c r="AC72" s="13"/>
      <c r="AD72" s="13"/>
      <c r="AE72" s="13"/>
      <c r="AF72" s="13"/>
      <c r="AG72" s="13"/>
      <c r="AH72" s="13"/>
      <c r="AI72" s="13"/>
      <c r="AJ72" s="16"/>
      <c r="AK72" s="17">
        <f>N72+O72</f>
        <v>0</v>
      </c>
      <c r="AL72" s="17">
        <f>SUM(Q72:T72)</f>
        <v>0</v>
      </c>
      <c r="AM72" s="17">
        <f>SUM(Y72:AB72)</f>
        <v>0</v>
      </c>
      <c r="AN72" s="17">
        <f>AC72+AD72</f>
        <v>0</v>
      </c>
      <c r="AO72" s="17">
        <f>AE72+AF72</f>
        <v>0</v>
      </c>
      <c r="AP72" s="17">
        <f>AG72+AH72</f>
        <v>0</v>
      </c>
      <c r="AQ72" s="17">
        <f>AI72+AJ72</f>
        <v>0</v>
      </c>
      <c r="AR72" s="17">
        <f t="shared" si="84"/>
        <v>0</v>
      </c>
      <c r="AS72" s="17">
        <f t="shared" si="85"/>
        <v>0</v>
      </c>
      <c r="AT72" s="17">
        <f t="shared" si="85"/>
        <v>0</v>
      </c>
      <c r="AU72" s="17">
        <f t="shared" si="85"/>
        <v>0</v>
      </c>
      <c r="AV72" s="17">
        <f t="shared" si="85"/>
        <v>0</v>
      </c>
      <c r="AW72" s="17">
        <f t="shared" si="86"/>
        <v>0</v>
      </c>
      <c r="AX72" s="17">
        <f t="shared" si="87"/>
        <v>0</v>
      </c>
      <c r="AY72" s="17">
        <f t="shared" si="87"/>
        <v>0</v>
      </c>
      <c r="AZ72" s="17">
        <f t="shared" si="87"/>
        <v>0</v>
      </c>
      <c r="BA72" s="17">
        <f t="shared" si="87"/>
        <v>0</v>
      </c>
      <c r="BB72" s="17">
        <f t="shared" si="88"/>
        <v>0</v>
      </c>
      <c r="BC72" s="17" t="e">
        <f>IF(ISERR(+E72*100/D72)=1,"",E72*100/D72)</f>
        <v>#DIV/0!</v>
      </c>
      <c r="BD72" s="17" t="e">
        <f>IF(ISERR(+F72*100/D72)=1,"",F72*100/D72)</f>
        <v>#DIV/0!</v>
      </c>
      <c r="BE72" s="17" t="e">
        <f>IF(ISERR(+J72*100/D72)=1,"",J72*100/D72)</f>
        <v>#DIV/0!</v>
      </c>
      <c r="BF72" s="17" t="e">
        <f>IF(ISERR(+N72*100/AK72)=1,"",N72*100/AK72)</f>
        <v>#DIV/0!</v>
      </c>
      <c r="BG72" s="17" t="e">
        <f>IF(ISERR(+O72*100/AK72)=1,"",O72*100/AK72)</f>
        <v>#DIV/0!</v>
      </c>
      <c r="BH72" s="17" t="e">
        <f>IF(ISERR(+AR72*100/AM72)=1,"",AR72*100/AM72)</f>
        <v>#DIV/0!</v>
      </c>
      <c r="BI72" s="17" t="e">
        <f>IF(ISERR((+AR72-AD72-AF72-AJ72)*100/AM72)=1,"",(AR72-AD72-AF72-AJ72)*100/AM72)</f>
        <v>#DIV/0!</v>
      </c>
      <c r="BJ72" s="17" t="e">
        <f>IF(ISERR(+BB72/AM72)=1,"",BB72/AM72)</f>
        <v>#DIV/0!</v>
      </c>
      <c r="BK72" s="17" t="e">
        <f>IF(ISERR(+W72/AK72)=1,"",W72/AK72)</f>
        <v>#DIV/0!</v>
      </c>
      <c r="BL72" s="17" t="e">
        <f>IF(ISERR(+AR72/AK72)=1,"",AR72/AK72)</f>
        <v>#DIV/0!</v>
      </c>
      <c r="BM72" s="17" t="e">
        <f>IF(ISERR((+AR72-AD72-AF72-AJ72)/AK72)=1,"",(AR72-AD72-AF72-AJ72)/AK72)</f>
        <v>#DIV/0!</v>
      </c>
      <c r="BN72" s="17" t="e">
        <f>IF(ISERR(+AK72/D72)=1,"",AK72/D72)</f>
        <v>#DIV/0!</v>
      </c>
      <c r="BO72" s="17" t="e">
        <f>IF(ISERR(+BK72*100/M72)=1,"",BK72*100/M72)</f>
        <v>#DIV/0!</v>
      </c>
      <c r="BP72" s="18" t="e">
        <f>IF(ISERR(+Y72/AK72)=1,"",Y72/AK72)</f>
        <v>#DIV/0!</v>
      </c>
      <c r="BQ72" s="19" t="e">
        <f>BP72-8.25</f>
        <v>#DIV/0!</v>
      </c>
      <c r="BR72" s="20">
        <f t="shared" si="76"/>
        <v>0</v>
      </c>
      <c r="BS72" s="20">
        <f t="shared" si="78"/>
        <v>0</v>
      </c>
      <c r="BT72" s="21"/>
      <c r="BU72" s="21"/>
      <c r="BV72" s="22"/>
      <c r="BW72" s="21"/>
      <c r="BX72" s="21"/>
      <c r="BY72" s="21"/>
      <c r="BZ72" s="21"/>
      <c r="CA72" s="21"/>
      <c r="CB72" s="21"/>
    </row>
    <row r="73" spans="1:80" s="23" customFormat="1" x14ac:dyDescent="0.25">
      <c r="A73" s="37"/>
      <c r="B73" s="38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1"/>
      <c r="R73" s="41"/>
      <c r="S73" s="41"/>
      <c r="T73" s="41"/>
      <c r="U73" s="40"/>
      <c r="V73" s="40"/>
      <c r="W73" s="40"/>
      <c r="X73" s="40"/>
      <c r="Y73" s="42"/>
      <c r="Z73" s="40"/>
      <c r="AA73" s="40"/>
      <c r="AB73" s="42"/>
      <c r="AC73" s="40"/>
      <c r="AD73" s="40"/>
      <c r="AE73" s="40"/>
      <c r="AF73" s="40"/>
      <c r="AG73" s="40"/>
      <c r="AH73" s="40"/>
      <c r="AI73" s="40"/>
      <c r="AJ73" s="40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4"/>
      <c r="BR73" s="20">
        <f t="shared" si="76"/>
        <v>0</v>
      </c>
      <c r="BS73" s="20">
        <f t="shared" si="78"/>
        <v>0</v>
      </c>
      <c r="BV73" s="22"/>
    </row>
    <row r="74" spans="1:80" s="23" customFormat="1" x14ac:dyDescent="0.25">
      <c r="A74" s="82" t="s">
        <v>75</v>
      </c>
      <c r="B74" s="82"/>
      <c r="C74" s="82"/>
      <c r="D74" s="45">
        <f t="shared" ref="D74:AJ74" si="89">SUM(D71:D72)</f>
        <v>1</v>
      </c>
      <c r="E74" s="46">
        <f t="shared" si="89"/>
        <v>1</v>
      </c>
      <c r="F74" s="46">
        <f t="shared" si="89"/>
        <v>1</v>
      </c>
      <c r="G74" s="46">
        <f t="shared" si="89"/>
        <v>0</v>
      </c>
      <c r="H74" s="46">
        <f t="shared" si="89"/>
        <v>0</v>
      </c>
      <c r="I74" s="46">
        <f t="shared" si="89"/>
        <v>250</v>
      </c>
      <c r="J74" s="46">
        <f t="shared" si="89"/>
        <v>0</v>
      </c>
      <c r="K74" s="46">
        <f t="shared" si="89"/>
        <v>0</v>
      </c>
      <c r="L74" s="46">
        <f t="shared" si="89"/>
        <v>390000</v>
      </c>
      <c r="M74" s="46">
        <f t="shared" si="89"/>
        <v>0</v>
      </c>
      <c r="N74" s="46">
        <f t="shared" si="89"/>
        <v>8787</v>
      </c>
      <c r="O74" s="46">
        <f t="shared" si="89"/>
        <v>0</v>
      </c>
      <c r="P74" s="46">
        <f t="shared" si="89"/>
        <v>0</v>
      </c>
      <c r="Q74" s="47">
        <f t="shared" si="89"/>
        <v>254668</v>
      </c>
      <c r="R74" s="47">
        <f t="shared" si="89"/>
        <v>14083</v>
      </c>
      <c r="S74" s="47">
        <f t="shared" si="89"/>
        <v>12563</v>
      </c>
      <c r="T74" s="47">
        <f t="shared" si="89"/>
        <v>0</v>
      </c>
      <c r="U74" s="17">
        <f t="shared" si="89"/>
        <v>55380</v>
      </c>
      <c r="V74" s="17">
        <f t="shared" si="89"/>
        <v>0</v>
      </c>
      <c r="W74" s="17">
        <f t="shared" si="89"/>
        <v>65379</v>
      </c>
      <c r="X74" s="17">
        <f t="shared" si="89"/>
        <v>1670</v>
      </c>
      <c r="Y74" s="17">
        <f t="shared" si="89"/>
        <v>120759</v>
      </c>
      <c r="Z74" s="17">
        <f t="shared" si="89"/>
        <v>2373</v>
      </c>
      <c r="AA74" s="17">
        <f t="shared" si="89"/>
        <v>5694</v>
      </c>
      <c r="AB74" s="17">
        <f t="shared" si="89"/>
        <v>1670</v>
      </c>
      <c r="AC74" s="17">
        <f t="shared" si="89"/>
        <v>0</v>
      </c>
      <c r="AD74" s="17">
        <f t="shared" si="89"/>
        <v>0</v>
      </c>
      <c r="AE74" s="17">
        <f t="shared" si="89"/>
        <v>0</v>
      </c>
      <c r="AF74" s="17">
        <f t="shared" si="89"/>
        <v>0</v>
      </c>
      <c r="AG74" s="17">
        <f t="shared" si="89"/>
        <v>0</v>
      </c>
      <c r="AH74" s="17">
        <f t="shared" si="89"/>
        <v>0</v>
      </c>
      <c r="AI74" s="17">
        <f t="shared" si="89"/>
        <v>0</v>
      </c>
      <c r="AJ74" s="17">
        <f t="shared" si="89"/>
        <v>0</v>
      </c>
      <c r="AK74" s="17">
        <f t="shared" ref="AK74:BB74" si="90">SUM(AK71:AK72)</f>
        <v>8787</v>
      </c>
      <c r="AL74" s="17">
        <f t="shared" si="90"/>
        <v>281314</v>
      </c>
      <c r="AM74" s="17">
        <f t="shared" si="90"/>
        <v>130496</v>
      </c>
      <c r="AN74" s="17">
        <f t="shared" si="90"/>
        <v>0</v>
      </c>
      <c r="AO74" s="17">
        <f t="shared" si="90"/>
        <v>0</v>
      </c>
      <c r="AP74" s="17">
        <f t="shared" si="90"/>
        <v>0</v>
      </c>
      <c r="AQ74" s="17">
        <f t="shared" si="90"/>
        <v>0</v>
      </c>
      <c r="AR74" s="17">
        <f t="shared" si="90"/>
        <v>0</v>
      </c>
      <c r="AS74" s="17">
        <f t="shared" si="90"/>
        <v>375427</v>
      </c>
      <c r="AT74" s="17">
        <f t="shared" si="90"/>
        <v>16456</v>
      </c>
      <c r="AU74" s="17">
        <f t="shared" si="90"/>
        <v>18257</v>
      </c>
      <c r="AV74" s="17">
        <f t="shared" si="90"/>
        <v>1670</v>
      </c>
      <c r="AW74" s="17">
        <f t="shared" si="90"/>
        <v>411810</v>
      </c>
      <c r="AX74" s="17">
        <f t="shared" si="90"/>
        <v>375427</v>
      </c>
      <c r="AY74" s="17">
        <f t="shared" si="90"/>
        <v>16456</v>
      </c>
      <c r="AZ74" s="17">
        <f t="shared" si="90"/>
        <v>18257</v>
      </c>
      <c r="BA74" s="17">
        <f t="shared" si="90"/>
        <v>1670</v>
      </c>
      <c r="BB74" s="17">
        <f t="shared" si="90"/>
        <v>411810</v>
      </c>
      <c r="BC74" s="17">
        <f>IF(ISERR(+E74*100/D74)=1,"",E74*100/D74)</f>
        <v>100</v>
      </c>
      <c r="BD74" s="17">
        <f>IF(ISERR(+F74*100/D74)=1,"",F74*100/D74)</f>
        <v>100</v>
      </c>
      <c r="BE74" s="17">
        <f>IF(ISERR(+J74*100/D74)=1,"",J74*100/D74)</f>
        <v>0</v>
      </c>
      <c r="BF74" s="17">
        <f>IF(ISERR(+N74*100/AK74)=1,"",N74*100/AK74)</f>
        <v>100</v>
      </c>
      <c r="BG74" s="17">
        <f>IF(ISERR(+O74*100/AK74)=1,"",O74*100/AK74)</f>
        <v>0</v>
      </c>
      <c r="BH74" s="17">
        <f>IF(ISERR(+AR74*100/AM74)=1,"",AR74*100/AM74)</f>
        <v>0</v>
      </c>
      <c r="BI74" s="17">
        <f>IF(ISERR((+AR74-AD74-AF74-AJ74)*100/AM74)=1,"",(AR74-AD74-AF74-AJ74)*100/AM74)</f>
        <v>0</v>
      </c>
      <c r="BJ74" s="17">
        <f>IF(ISERR(+BB74/AM74)=1,"",BB74/AM74)</f>
        <v>3.1557289112309954</v>
      </c>
      <c r="BK74" s="17">
        <f>IF(ISERR(+W74/AK74)=1,"",W74/AK74)</f>
        <v>7.4404233526800958</v>
      </c>
      <c r="BL74" s="17">
        <f>IF(ISERR(+AR74/AK74)=1,"",AR74/AK74)</f>
        <v>0</v>
      </c>
      <c r="BM74" s="17">
        <f>IF(ISERR((+AR74-AD74-AF74-AJ74)/AK74)=1,"",(AR74-AD74-AF74-AJ74)/AK74)</f>
        <v>0</v>
      </c>
      <c r="BN74" s="17">
        <f>IF(ISERR(+AK74/D74)=1,"",AK74/D74)</f>
        <v>8787</v>
      </c>
      <c r="BO74" s="17" t="e">
        <f>IF(ISERR(+BK74*100/M74)=1,"",BK74*100/M74)</f>
        <v>#DIV/0!</v>
      </c>
      <c r="BP74" s="18">
        <f>IF(ISERR(+Y74/AK74)=1,"",Y74/AK74)</f>
        <v>13.742915670877432</v>
      </c>
      <c r="BQ74" s="19"/>
      <c r="BR74" s="20">
        <f t="shared" si="76"/>
        <v>0</v>
      </c>
      <c r="BS74" s="20">
        <f t="shared" si="78"/>
        <v>0</v>
      </c>
      <c r="BT74" s="21"/>
      <c r="BU74" s="21"/>
      <c r="BV74" s="22"/>
      <c r="BW74" s="21"/>
      <c r="BX74" s="21"/>
      <c r="BY74" s="21"/>
      <c r="BZ74" s="21"/>
      <c r="CA74" s="21"/>
      <c r="CB74" s="21"/>
    </row>
    <row r="75" spans="1:80" s="23" customFormat="1" x14ac:dyDescent="0.25">
      <c r="A75" s="37"/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1"/>
      <c r="R75" s="41"/>
      <c r="S75" s="41"/>
      <c r="T75" s="41"/>
      <c r="U75" s="40"/>
      <c r="V75" s="40"/>
      <c r="W75" s="40"/>
      <c r="X75" s="40"/>
      <c r="Y75" s="42"/>
      <c r="Z75" s="40"/>
      <c r="AA75" s="40"/>
      <c r="AB75" s="42"/>
      <c r="AC75" s="40"/>
      <c r="AD75" s="40"/>
      <c r="AE75" s="40"/>
      <c r="AF75" s="40"/>
      <c r="AG75" s="40"/>
      <c r="AH75" s="40"/>
      <c r="AI75" s="40"/>
      <c r="AJ75" s="40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4"/>
      <c r="BR75" s="20">
        <f t="shared" si="76"/>
        <v>0</v>
      </c>
      <c r="BS75" s="20">
        <f t="shared" si="78"/>
        <v>0</v>
      </c>
      <c r="BV75" s="22"/>
    </row>
    <row r="76" spans="1:80" s="23" customFormat="1" x14ac:dyDescent="0.25">
      <c r="A76" s="82" t="s">
        <v>83</v>
      </c>
      <c r="B76" s="82"/>
      <c r="C76" s="82"/>
      <c r="D76" s="45">
        <f t="shared" ref="D76:BB76" si="91">D74+D69+D65</f>
        <v>38</v>
      </c>
      <c r="E76" s="46">
        <f t="shared" si="91"/>
        <v>38</v>
      </c>
      <c r="F76" s="46">
        <f t="shared" si="91"/>
        <v>38</v>
      </c>
      <c r="G76" s="46">
        <f t="shared" si="91"/>
        <v>0</v>
      </c>
      <c r="H76" s="46">
        <f t="shared" si="91"/>
        <v>0</v>
      </c>
      <c r="I76" s="46">
        <f t="shared" si="91"/>
        <v>20323</v>
      </c>
      <c r="J76" s="46">
        <f t="shared" si="91"/>
        <v>0</v>
      </c>
      <c r="K76" s="46">
        <f t="shared" si="91"/>
        <v>0</v>
      </c>
      <c r="L76" s="46">
        <f t="shared" si="91"/>
        <v>72307401</v>
      </c>
      <c r="M76" s="46">
        <f t="shared" si="91"/>
        <v>0</v>
      </c>
      <c r="N76" s="46">
        <f t="shared" si="91"/>
        <v>1552856</v>
      </c>
      <c r="O76" s="46">
        <f t="shared" si="91"/>
        <v>0</v>
      </c>
      <c r="P76" s="46">
        <f t="shared" si="91"/>
        <v>3205000</v>
      </c>
      <c r="Q76" s="47">
        <f t="shared" si="91"/>
        <v>2076216.7600000007</v>
      </c>
      <c r="R76" s="47">
        <f t="shared" si="91"/>
        <v>14083</v>
      </c>
      <c r="S76" s="47">
        <f t="shared" si="91"/>
        <v>12563</v>
      </c>
      <c r="T76" s="47">
        <f t="shared" si="91"/>
        <v>0</v>
      </c>
      <c r="U76" s="17">
        <f t="shared" si="91"/>
        <v>4769742</v>
      </c>
      <c r="V76" s="17">
        <f t="shared" si="91"/>
        <v>0</v>
      </c>
      <c r="W76" s="17">
        <f t="shared" si="91"/>
        <v>11682256</v>
      </c>
      <c r="X76" s="17">
        <f t="shared" si="91"/>
        <v>294981</v>
      </c>
      <c r="Y76" s="17">
        <f t="shared" si="91"/>
        <v>16451998</v>
      </c>
      <c r="Z76" s="17">
        <f t="shared" si="91"/>
        <v>53958</v>
      </c>
      <c r="AA76" s="17">
        <f t="shared" si="91"/>
        <v>2175443</v>
      </c>
      <c r="AB76" s="17">
        <f t="shared" si="91"/>
        <v>294981</v>
      </c>
      <c r="AC76" s="17">
        <f t="shared" si="91"/>
        <v>16277092.9</v>
      </c>
      <c r="AD76" s="17">
        <f t="shared" si="91"/>
        <v>0</v>
      </c>
      <c r="AE76" s="17">
        <f t="shared" si="91"/>
        <v>11196</v>
      </c>
      <c r="AF76" s="17">
        <f t="shared" si="91"/>
        <v>0</v>
      </c>
      <c r="AG76" s="17">
        <f t="shared" si="91"/>
        <v>2169749</v>
      </c>
      <c r="AH76" s="17">
        <f t="shared" si="91"/>
        <v>0</v>
      </c>
      <c r="AI76" s="17">
        <f t="shared" si="91"/>
        <v>293311</v>
      </c>
      <c r="AJ76" s="17">
        <f t="shared" si="91"/>
        <v>0</v>
      </c>
      <c r="AK76" s="17">
        <f t="shared" si="91"/>
        <v>1552856</v>
      </c>
      <c r="AL76" s="17">
        <f t="shared" si="91"/>
        <v>2102862.7600000007</v>
      </c>
      <c r="AM76" s="17">
        <f t="shared" si="91"/>
        <v>18976380</v>
      </c>
      <c r="AN76" s="17">
        <f t="shared" si="91"/>
        <v>16277092.9</v>
      </c>
      <c r="AO76" s="17">
        <f t="shared" si="91"/>
        <v>11196</v>
      </c>
      <c r="AP76" s="17">
        <f t="shared" si="91"/>
        <v>2169749</v>
      </c>
      <c r="AQ76" s="17">
        <f t="shared" si="91"/>
        <v>293311</v>
      </c>
      <c r="AR76" s="17">
        <f t="shared" si="91"/>
        <v>18751348.899999999</v>
      </c>
      <c r="AS76" s="17">
        <f t="shared" si="91"/>
        <v>18528214.760000002</v>
      </c>
      <c r="AT76" s="17">
        <f t="shared" si="91"/>
        <v>68041</v>
      </c>
      <c r="AU76" s="17">
        <f t="shared" si="91"/>
        <v>2188006</v>
      </c>
      <c r="AV76" s="17">
        <f t="shared" si="91"/>
        <v>294981</v>
      </c>
      <c r="AW76" s="17">
        <f t="shared" si="91"/>
        <v>21079242.760000002</v>
      </c>
      <c r="AX76" s="17">
        <f t="shared" si="91"/>
        <v>2251121.8600000003</v>
      </c>
      <c r="AY76" s="17">
        <f t="shared" si="91"/>
        <v>56845</v>
      </c>
      <c r="AZ76" s="17">
        <f t="shared" si="91"/>
        <v>18257</v>
      </c>
      <c r="BA76" s="17">
        <f t="shared" si="91"/>
        <v>1670</v>
      </c>
      <c r="BB76" s="17">
        <f t="shared" si="91"/>
        <v>2327893.8600000003</v>
      </c>
      <c r="BC76" s="17">
        <f>IF(ISERR(+E76*100/D76)=1,"",E76*100/D76)</f>
        <v>100</v>
      </c>
      <c r="BD76" s="17">
        <f>IF(ISERR(+F76*100/D76)=1,"",F76*100/D76)</f>
        <v>100</v>
      </c>
      <c r="BE76" s="17">
        <f>IF(ISERR(+J76*100/D76)=1,"",J76*100/D76)</f>
        <v>0</v>
      </c>
      <c r="BF76" s="17">
        <f>IF(ISERR(+N76*100/AK76)=1,"",N76*100/AK76)</f>
        <v>100</v>
      </c>
      <c r="BG76" s="17">
        <f>IF(ISERR(+O76*100/AK76)=1,"",O76*100/AK76)</f>
        <v>0</v>
      </c>
      <c r="BH76" s="17">
        <f>IF(ISERR(+AR76*100/AM76)=1,"",AR76*100/AM76)</f>
        <v>98.814151592664132</v>
      </c>
      <c r="BI76" s="17">
        <f>IF(ISERR((+AR76-AD76-AF76-AJ76)*100/AM76)=1,"",(AR76-AD76-AF76-AJ76)*100/AM76)</f>
        <v>98.814151592664132</v>
      </c>
      <c r="BJ76" s="17">
        <f>IF(ISERR(+BB76/AM76)=1,"",BB76/AM76)</f>
        <v>0.12267323167010781</v>
      </c>
      <c r="BK76" s="17">
        <f>IF(ISERR(+W76/AK76)=1,"",W76/AK76)</f>
        <v>7.5230774778859084</v>
      </c>
      <c r="BL76" s="17">
        <f>IF(ISERR(+AR76/AK76)=1,"",AR76/AK76)</f>
        <v>12.075394563307865</v>
      </c>
      <c r="BM76" s="17">
        <f>IF(ISERR((+AR76-AD76-AF76-AJ76)/AK76)=1,"",(AR76-AD76-AF76-AJ76)/AK76)</f>
        <v>12.075394563307865</v>
      </c>
      <c r="BN76" s="17">
        <f>IF(ISERR(+AK76/D76)=1,"",AK76/D76)</f>
        <v>40864.631578947367</v>
      </c>
      <c r="BO76" s="17" t="e">
        <f>IF(ISERR(+BK76*100/M76)=1,"",BK76*100/M76)</f>
        <v>#DIV/0!</v>
      </c>
      <c r="BP76" s="18">
        <f>IF(ISERR(+Y76/AK76)=1,"",Y76/AK76)</f>
        <v>10.594670722848738</v>
      </c>
      <c r="BQ76" s="19"/>
      <c r="BR76" s="20">
        <f t="shared" si="76"/>
        <v>0</v>
      </c>
      <c r="BS76" s="20">
        <f t="shared" si="78"/>
        <v>0</v>
      </c>
      <c r="BT76" s="21"/>
      <c r="BU76" s="21"/>
      <c r="BV76" s="22"/>
      <c r="BW76" s="21"/>
      <c r="BX76" s="21"/>
      <c r="BY76" s="21"/>
      <c r="BZ76" s="21"/>
      <c r="CA76" s="21"/>
      <c r="CB76" s="21"/>
    </row>
    <row r="78" spans="1:80" s="23" customFormat="1" x14ac:dyDescent="0.25">
      <c r="A78" s="83">
        <v>16</v>
      </c>
      <c r="B78" s="84" t="s">
        <v>70</v>
      </c>
      <c r="C78" s="9" t="s">
        <v>71</v>
      </c>
      <c r="D78" s="24">
        <v>33</v>
      </c>
      <c r="E78" s="25">
        <v>33</v>
      </c>
      <c r="F78" s="25">
        <v>33</v>
      </c>
      <c r="G78" s="25">
        <v>0</v>
      </c>
      <c r="H78" s="25">
        <v>0</v>
      </c>
      <c r="I78" s="25">
        <v>13523</v>
      </c>
      <c r="J78" s="25"/>
      <c r="K78" s="25"/>
      <c r="L78" s="26">
        <v>44743945</v>
      </c>
      <c r="M78" s="25"/>
      <c r="N78" s="25">
        <v>1813746</v>
      </c>
      <c r="O78" s="25"/>
      <c r="P78" s="25">
        <v>860000</v>
      </c>
      <c r="Q78" s="28">
        <v>-2410074</v>
      </c>
      <c r="R78" s="28">
        <v>0</v>
      </c>
      <c r="S78" s="28">
        <v>0</v>
      </c>
      <c r="T78" s="28">
        <v>0</v>
      </c>
      <c r="U78" s="13">
        <v>3152758</v>
      </c>
      <c r="V78" s="13"/>
      <c r="W78" s="13">
        <v>13533304</v>
      </c>
      <c r="X78" s="14">
        <v>344606</v>
      </c>
      <c r="Y78" s="29">
        <f t="shared" ref="Y78:Y81" si="92">SUM(U78:W78)</f>
        <v>16686062</v>
      </c>
      <c r="Z78" s="14">
        <v>12131</v>
      </c>
      <c r="AA78" s="14">
        <v>1718642</v>
      </c>
      <c r="AB78" s="29">
        <f t="shared" ref="AB78:AB81" si="93">X78</f>
        <v>344606</v>
      </c>
      <c r="AC78" s="61">
        <v>16830568.199999999</v>
      </c>
      <c r="AD78" s="31"/>
      <c r="AE78" s="14">
        <f>Z78</f>
        <v>12131</v>
      </c>
      <c r="AF78" s="31"/>
      <c r="AG78" s="31">
        <f>AA78</f>
        <v>1718642</v>
      </c>
      <c r="AH78" s="31"/>
      <c r="AI78" s="30">
        <f>AB78</f>
        <v>344606</v>
      </c>
      <c r="AJ78" s="31"/>
      <c r="AK78" s="17">
        <f>N78+O78</f>
        <v>1813746</v>
      </c>
      <c r="AL78" s="17">
        <f>SUM(Q78:T78)</f>
        <v>-2410074</v>
      </c>
      <c r="AM78" s="17">
        <f>SUM(Y78:AB78)</f>
        <v>18761441</v>
      </c>
      <c r="AN78" s="17">
        <f>AC78+AD78</f>
        <v>16830568.199999999</v>
      </c>
      <c r="AO78" s="17">
        <f>AE78+AF78</f>
        <v>12131</v>
      </c>
      <c r="AP78" s="17">
        <f>AG78+AH78</f>
        <v>1718642</v>
      </c>
      <c r="AQ78" s="17">
        <f>AI78+AJ78</f>
        <v>344606</v>
      </c>
      <c r="AR78" s="17">
        <f t="shared" ref="AR78:AR81" si="94">SUM(AN78:AQ78)</f>
        <v>18905947.199999999</v>
      </c>
      <c r="AS78" s="17">
        <f t="shared" ref="AS78:AV81" si="95">Q78+Y78</f>
        <v>14275988</v>
      </c>
      <c r="AT78" s="17">
        <f t="shared" si="95"/>
        <v>12131</v>
      </c>
      <c r="AU78" s="17">
        <f t="shared" si="95"/>
        <v>1718642</v>
      </c>
      <c r="AV78" s="17">
        <f t="shared" si="95"/>
        <v>344606</v>
      </c>
      <c r="AW78" s="17">
        <f t="shared" ref="AW78:AW81" si="96">SUM(AS78:AV78)</f>
        <v>16351367</v>
      </c>
      <c r="AX78" s="17">
        <f t="shared" ref="AX78:BA81" si="97">AS78-AN78</f>
        <v>-2554580.1999999993</v>
      </c>
      <c r="AY78" s="17">
        <f t="shared" si="97"/>
        <v>0</v>
      </c>
      <c r="AZ78" s="17">
        <f t="shared" si="97"/>
        <v>0</v>
      </c>
      <c r="BA78" s="17">
        <f t="shared" si="97"/>
        <v>0</v>
      </c>
      <c r="BB78" s="17">
        <f t="shared" ref="BB78:BB81" si="98">SUM(AX78:BA78)</f>
        <v>-2554580.1999999993</v>
      </c>
      <c r="BC78" s="17">
        <f>IF(ISERR(+E78*100/D78)=1,"",E78*100/D78)</f>
        <v>100</v>
      </c>
      <c r="BD78" s="17">
        <f>IF(ISERR(+F78*100/D78)=1,"",F78*100/D78)</f>
        <v>100</v>
      </c>
      <c r="BE78" s="17">
        <f>IF(ISERR(+J78*100/D78)=1,"",J78*100/D78)</f>
        <v>0</v>
      </c>
      <c r="BF78" s="17">
        <f>IF(ISERR(+N78*100/AK78)=1,"",N78*100/AK78)</f>
        <v>100</v>
      </c>
      <c r="BG78" s="17">
        <f>IF(ISERR(+O78*100/AK78)=1,"",O78*100/AK78)</f>
        <v>0</v>
      </c>
      <c r="BH78" s="17">
        <f>IF(ISERR(+AR78*100/AM78)=1,"",AR78*100/AM78)</f>
        <v>100.77022974940998</v>
      </c>
      <c r="BI78" s="17">
        <f>IF(ISERR((+AR78-AD78-AF78-AJ78)*100/AM78)=1,"",(AR78-AD78-AF78-AJ78)*100/AM78)</f>
        <v>100.77022974940998</v>
      </c>
      <c r="BJ78" s="17">
        <f>IF(ISERR(+BB78/AM78)=1,"",BB78/AM78)</f>
        <v>-0.13616119358848819</v>
      </c>
      <c r="BK78" s="17">
        <f>IF(ISERR(+W78/AK78)=1,"",W78/AK78)</f>
        <v>7.4615210729617045</v>
      </c>
      <c r="BL78" s="17">
        <f>IF(ISERR(+AR78/AK78)=1,"",AR78/AK78)</f>
        <v>10.423701664951983</v>
      </c>
      <c r="BM78" s="17">
        <f>IF(ISERR((+AR78-AD78-AF78-AJ78)/AK78)=1,"",(AR78-AD78-AF78-AJ78)/AK78)</f>
        <v>10.423701664951983</v>
      </c>
      <c r="BN78" s="17">
        <f>IF(ISERR(+AK78/D78)=1,"",AK78/D78)</f>
        <v>54962</v>
      </c>
      <c r="BO78" s="17" t="e">
        <f>IF(ISERR(+BK78*100/M78)=1,"",BK78*100/M78)</f>
        <v>#DIV/0!</v>
      </c>
      <c r="BP78" s="18">
        <f>IF(ISERR(+Y78/AK78)=1,"",Y78/AK78)</f>
        <v>9.1997788003391872</v>
      </c>
      <c r="BQ78" s="19">
        <f>BP78-7.64</f>
        <v>1.5597788003391875</v>
      </c>
      <c r="BR78" s="20">
        <f t="shared" ref="BR78:BR95" si="99">E78-F78</f>
        <v>0</v>
      </c>
      <c r="BS78" s="20">
        <f t="shared" ref="BS78:BS79" si="100">D78-E78</f>
        <v>0</v>
      </c>
      <c r="BT78" s="21"/>
      <c r="BU78" s="21"/>
      <c r="BV78" s="22"/>
      <c r="BW78" s="21"/>
      <c r="BX78" s="63">
        <f t="shared" ref="BX78:BX95" si="101">D78-E78</f>
        <v>0</v>
      </c>
      <c r="BY78" s="21"/>
      <c r="BZ78" s="21"/>
      <c r="CA78" s="21"/>
      <c r="CB78" s="21"/>
    </row>
    <row r="79" spans="1:80" s="23" customFormat="1" x14ac:dyDescent="0.25">
      <c r="A79" s="83"/>
      <c r="B79" s="84" t="s">
        <v>70</v>
      </c>
      <c r="C79" s="9" t="s">
        <v>72</v>
      </c>
      <c r="D79" s="32"/>
      <c r="E79" s="26"/>
      <c r="F79" s="26"/>
      <c r="G79" s="26">
        <v>0</v>
      </c>
      <c r="H79" s="26">
        <v>0</v>
      </c>
      <c r="I79" s="26"/>
      <c r="J79" s="26"/>
      <c r="K79" s="26"/>
      <c r="L79" s="26">
        <v>0</v>
      </c>
      <c r="M79" s="26"/>
      <c r="N79" s="25"/>
      <c r="O79" s="25"/>
      <c r="P79" s="25"/>
      <c r="Q79" s="28">
        <v>0</v>
      </c>
      <c r="R79" s="28">
        <v>0</v>
      </c>
      <c r="S79" s="28">
        <v>0</v>
      </c>
      <c r="T79" s="28">
        <v>0</v>
      </c>
      <c r="U79" s="13"/>
      <c r="V79" s="13"/>
      <c r="W79" s="13"/>
      <c r="X79" s="14"/>
      <c r="Y79" s="29">
        <f t="shared" si="92"/>
        <v>0</v>
      </c>
      <c r="Z79" s="33"/>
      <c r="AA79" s="33"/>
      <c r="AB79" s="34">
        <f t="shared" si="93"/>
        <v>0</v>
      </c>
      <c r="AC79" s="33"/>
      <c r="AD79" s="33"/>
      <c r="AE79" s="33"/>
      <c r="AF79" s="33"/>
      <c r="AG79" s="33"/>
      <c r="AH79" s="33"/>
      <c r="AI79" s="33"/>
      <c r="AJ79" s="35"/>
      <c r="AK79" s="17">
        <f>N79+O79</f>
        <v>0</v>
      </c>
      <c r="AL79" s="17">
        <f>SUM(Q79:T79)</f>
        <v>0</v>
      </c>
      <c r="AM79" s="17">
        <f>SUM(Y79:AB79)</f>
        <v>0</v>
      </c>
      <c r="AN79" s="17">
        <f>AC79+AD79</f>
        <v>0</v>
      </c>
      <c r="AO79" s="17">
        <f>AE79+AF79</f>
        <v>0</v>
      </c>
      <c r="AP79" s="17">
        <f>AG79+AH79</f>
        <v>0</v>
      </c>
      <c r="AQ79" s="17">
        <f>AI79+AJ79</f>
        <v>0</v>
      </c>
      <c r="AR79" s="17">
        <f t="shared" si="94"/>
        <v>0</v>
      </c>
      <c r="AS79" s="17">
        <f t="shared" si="95"/>
        <v>0</v>
      </c>
      <c r="AT79" s="17">
        <f t="shared" si="95"/>
        <v>0</v>
      </c>
      <c r="AU79" s="17">
        <f t="shared" si="95"/>
        <v>0</v>
      </c>
      <c r="AV79" s="17">
        <f t="shared" si="95"/>
        <v>0</v>
      </c>
      <c r="AW79" s="17">
        <f t="shared" si="96"/>
        <v>0</v>
      </c>
      <c r="AX79" s="17">
        <f t="shared" si="97"/>
        <v>0</v>
      </c>
      <c r="AY79" s="17">
        <f t="shared" si="97"/>
        <v>0</v>
      </c>
      <c r="AZ79" s="17">
        <f t="shared" si="97"/>
        <v>0</v>
      </c>
      <c r="BA79" s="17">
        <f t="shared" si="97"/>
        <v>0</v>
      </c>
      <c r="BB79" s="17">
        <f t="shared" si="98"/>
        <v>0</v>
      </c>
      <c r="BC79" s="17" t="e">
        <f>IF(ISERR(+E79*100/D79)=1,"",E79*100/D79)</f>
        <v>#DIV/0!</v>
      </c>
      <c r="BD79" s="17" t="e">
        <f>IF(ISERR(+F79*100/D79)=1,"",F79*100/D79)</f>
        <v>#DIV/0!</v>
      </c>
      <c r="BE79" s="17" t="e">
        <f>IF(ISERR(+J79*100/D79)=1,"",J79*100/D79)</f>
        <v>#DIV/0!</v>
      </c>
      <c r="BF79" s="17" t="e">
        <f>IF(ISERR(+N79*100/AK79)=1,"",N79*100/AK79)</f>
        <v>#DIV/0!</v>
      </c>
      <c r="BG79" s="17" t="e">
        <f>IF(ISERR(+O79*100/AK79)=1,"",O79*100/AK79)</f>
        <v>#DIV/0!</v>
      </c>
      <c r="BH79" s="17" t="e">
        <f>IF(ISERR(+AR79*100/AM79)=1,"",AR79*100/AM79)</f>
        <v>#DIV/0!</v>
      </c>
      <c r="BI79" s="17" t="e">
        <f>IF(ISERR((+AR79-AD79-AF79-AJ79)*100/AM79)=1,"",(AR79-AD79-AF79-AJ79)*100/AM79)</f>
        <v>#DIV/0!</v>
      </c>
      <c r="BJ79" s="17" t="e">
        <f>IF(ISERR(+BB79/AM79)=1,"",BB79/AM79)</f>
        <v>#DIV/0!</v>
      </c>
      <c r="BK79" s="17" t="e">
        <f>IF(ISERR(+W79/AK79)=1,"",W79/AK79)</f>
        <v>#DIV/0!</v>
      </c>
      <c r="BL79" s="17" t="e">
        <f>IF(ISERR(+AR79/AK79)=1,"",AR79/AK79)</f>
        <v>#DIV/0!</v>
      </c>
      <c r="BM79" s="17" t="e">
        <f>IF(ISERR((+AR79-AD79-AF79-AJ79)/AK79)=1,"",(AR79-AD79-AF79-AJ79)/AK79)</f>
        <v>#DIV/0!</v>
      </c>
      <c r="BN79" s="17" t="e">
        <f>IF(ISERR(+AK79/D79)=1,"",AK79/D79)</f>
        <v>#DIV/0!</v>
      </c>
      <c r="BO79" s="17" t="e">
        <f>IF(ISERR(+BK79*100/M79)=1,"",BK79*100/M79)</f>
        <v>#DIV/0!</v>
      </c>
      <c r="BP79" s="18" t="e">
        <f>IF(ISERR(+Y79/AK79)=1,"",Y79/AK79)</f>
        <v>#DIV/0!</v>
      </c>
      <c r="BQ79" s="19" t="e">
        <f>BP79-7.64</f>
        <v>#DIV/0!</v>
      </c>
      <c r="BR79" s="20">
        <f t="shared" si="99"/>
        <v>0</v>
      </c>
      <c r="BS79" s="20">
        <f t="shared" si="100"/>
        <v>0</v>
      </c>
      <c r="BT79" s="21"/>
      <c r="BU79" s="21"/>
      <c r="BV79" s="22"/>
      <c r="BW79" s="21"/>
      <c r="BX79" s="63">
        <f t="shared" si="101"/>
        <v>0</v>
      </c>
      <c r="BY79" s="21"/>
      <c r="BZ79" s="21"/>
      <c r="CA79" s="21"/>
      <c r="CB79" s="21"/>
    </row>
    <row r="80" spans="1:80" s="23" customFormat="1" x14ac:dyDescent="0.25">
      <c r="A80" s="83"/>
      <c r="B80" s="84" t="s">
        <v>70</v>
      </c>
      <c r="C80" s="9" t="s">
        <v>73</v>
      </c>
      <c r="D80" s="32">
        <v>1</v>
      </c>
      <c r="E80" s="26">
        <v>1</v>
      </c>
      <c r="F80" s="26">
        <v>1</v>
      </c>
      <c r="G80" s="26">
        <v>0</v>
      </c>
      <c r="H80" s="26">
        <v>0</v>
      </c>
      <c r="I80" s="26">
        <v>6000</v>
      </c>
      <c r="J80" s="26"/>
      <c r="K80" s="26"/>
      <c r="L80" s="26">
        <v>25325008</v>
      </c>
      <c r="M80" s="26"/>
      <c r="N80" s="25"/>
      <c r="O80" s="25"/>
      <c r="P80" s="25">
        <v>2010000</v>
      </c>
      <c r="Q80" s="28">
        <v>1945</v>
      </c>
      <c r="R80" s="28">
        <v>0</v>
      </c>
      <c r="S80" s="28">
        <v>0</v>
      </c>
      <c r="T80" s="28">
        <v>0</v>
      </c>
      <c r="U80" s="13">
        <v>1351500</v>
      </c>
      <c r="V80" s="13"/>
      <c r="W80" s="13"/>
      <c r="X80" s="14"/>
      <c r="Y80" s="29">
        <f t="shared" si="92"/>
        <v>1351500</v>
      </c>
      <c r="Z80" s="33"/>
      <c r="AA80" s="33">
        <v>402000</v>
      </c>
      <c r="AB80" s="34">
        <f t="shared" si="93"/>
        <v>0</v>
      </c>
      <c r="AC80" s="30">
        <v>1349746</v>
      </c>
      <c r="AD80" s="31"/>
      <c r="AE80" s="30"/>
      <c r="AF80" s="31"/>
      <c r="AG80" s="30">
        <f>AA80</f>
        <v>402000</v>
      </c>
      <c r="AH80" s="31"/>
      <c r="AI80" s="30">
        <f>AB80</f>
        <v>0</v>
      </c>
      <c r="AJ80" s="31"/>
      <c r="AK80" s="17">
        <f>N80+O80</f>
        <v>0</v>
      </c>
      <c r="AL80" s="17">
        <f>SUM(Q80:T80)</f>
        <v>1945</v>
      </c>
      <c r="AM80" s="17">
        <f>SUM(Y80:AB80)</f>
        <v>1753500</v>
      </c>
      <c r="AN80" s="17">
        <f>AC80+AD80</f>
        <v>1349746</v>
      </c>
      <c r="AO80" s="17">
        <f>AE80+AF80</f>
        <v>0</v>
      </c>
      <c r="AP80" s="17">
        <f>AG80+AH80</f>
        <v>402000</v>
      </c>
      <c r="AQ80" s="17">
        <f>AI80+AJ80</f>
        <v>0</v>
      </c>
      <c r="AR80" s="17">
        <f t="shared" si="94"/>
        <v>1751746</v>
      </c>
      <c r="AS80" s="17">
        <f t="shared" si="95"/>
        <v>1353445</v>
      </c>
      <c r="AT80" s="17">
        <f t="shared" si="95"/>
        <v>0</v>
      </c>
      <c r="AU80" s="17">
        <f t="shared" si="95"/>
        <v>402000</v>
      </c>
      <c r="AV80" s="17">
        <f t="shared" si="95"/>
        <v>0</v>
      </c>
      <c r="AW80" s="17">
        <f t="shared" si="96"/>
        <v>1755445</v>
      </c>
      <c r="AX80" s="17">
        <f t="shared" si="97"/>
        <v>3699</v>
      </c>
      <c r="AY80" s="17">
        <f t="shared" si="97"/>
        <v>0</v>
      </c>
      <c r="AZ80" s="17">
        <f t="shared" si="97"/>
        <v>0</v>
      </c>
      <c r="BA80" s="17">
        <f t="shared" si="97"/>
        <v>0</v>
      </c>
      <c r="BB80" s="17">
        <f t="shared" si="98"/>
        <v>3699</v>
      </c>
      <c r="BC80" s="17">
        <f>IF(ISERR(+E80*100/D80)=1,"",E80*100/D80)</f>
        <v>100</v>
      </c>
      <c r="BD80" s="17">
        <f>IF(ISERR(+F80*100/D80)=1,"",F80*100/D80)</f>
        <v>100</v>
      </c>
      <c r="BE80" s="17">
        <f>IF(ISERR(+J80*100/D80)=1,"",J80*100/D80)</f>
        <v>0</v>
      </c>
      <c r="BF80" s="17" t="e">
        <f>IF(ISERR(+N80*100/AK80)=1,"",N80*100/AK80)</f>
        <v>#DIV/0!</v>
      </c>
      <c r="BG80" s="17" t="e">
        <f>IF(ISERR(+O80*100/AK80)=1,"",O80*100/AK80)</f>
        <v>#DIV/0!</v>
      </c>
      <c r="BH80" s="17">
        <f>IF(ISERR(+AR80*100/AM80)=1,"",AR80*100/AM80)</f>
        <v>99.899971485600233</v>
      </c>
      <c r="BI80" s="17">
        <f>IF(ISERR((+AR80-AD80-AF80-AJ80)*100/AM80)=1,"",(AR80-AD80-AF80-AJ80)*100/AM80)</f>
        <v>99.899971485600233</v>
      </c>
      <c r="BJ80" s="17">
        <f>IF(ISERR(+BB80/AM80)=1,"",BB80/AM80)</f>
        <v>2.1094952951240375E-3</v>
      </c>
      <c r="BK80" s="17" t="e">
        <f>IF(ISERR(+W80/AK80)=1,"",W80/AK80)</f>
        <v>#DIV/0!</v>
      </c>
      <c r="BL80" s="17" t="e">
        <f>IF(ISERR(+AR80/AK80)=1,"",AR80/AK80)</f>
        <v>#DIV/0!</v>
      </c>
      <c r="BM80" s="17" t="e">
        <f>IF(ISERR((+AR80-AD80-AF80-AJ80)/AK80)=1,"",(AR80-AD80-AF80-AJ80)/AK80)</f>
        <v>#DIV/0!</v>
      </c>
      <c r="BN80" s="17">
        <f>IF(ISERR(+AK80/D80)=1,"",AK80/D80)</f>
        <v>0</v>
      </c>
      <c r="BO80" s="17" t="e">
        <f>IF(ISERR(+BK80*100/M80)=1,"",BK80*100/M80)</f>
        <v>#DIV/0!</v>
      </c>
      <c r="BP80" s="18" t="e">
        <f>IF(ISERR(+Y80/AK80)=1,"",Y80/AK80)</f>
        <v>#DIV/0!</v>
      </c>
      <c r="BQ80" s="19" t="e">
        <f>BP80-7.64</f>
        <v>#DIV/0!</v>
      </c>
      <c r="BR80" s="20">
        <f t="shared" si="99"/>
        <v>0</v>
      </c>
      <c r="BS80" s="20"/>
      <c r="BT80" s="21"/>
      <c r="BU80" s="21">
        <v>-2550881.16</v>
      </c>
      <c r="BV80" s="22">
        <f>BB78+BB80</f>
        <v>-2550881.1999999993</v>
      </c>
      <c r="BW80" s="22">
        <f>BU80-BV80</f>
        <v>3.9999999105930328E-2</v>
      </c>
      <c r="BX80" s="63">
        <f t="shared" si="101"/>
        <v>0</v>
      </c>
      <c r="BY80" s="21"/>
      <c r="BZ80" s="21"/>
      <c r="CA80" s="21"/>
      <c r="CB80" s="21"/>
    </row>
    <row r="81" spans="1:80" s="23" customFormat="1" x14ac:dyDescent="0.25">
      <c r="A81" s="83"/>
      <c r="B81" s="36" t="s">
        <v>70</v>
      </c>
      <c r="C81" s="9" t="s">
        <v>74</v>
      </c>
      <c r="D81" s="10"/>
      <c r="E81" s="11"/>
      <c r="F81" s="11"/>
      <c r="G81" s="11">
        <v>0</v>
      </c>
      <c r="H81" s="11">
        <v>0</v>
      </c>
      <c r="I81" s="11"/>
      <c r="J81" s="11"/>
      <c r="K81" s="11"/>
      <c r="L81" s="11"/>
      <c r="M81" s="11"/>
      <c r="N81" s="25"/>
      <c r="O81" s="25"/>
      <c r="P81" s="25"/>
      <c r="Q81" s="28">
        <v>0</v>
      </c>
      <c r="R81" s="28">
        <v>0</v>
      </c>
      <c r="S81" s="28">
        <v>0</v>
      </c>
      <c r="T81" s="28">
        <v>0</v>
      </c>
      <c r="U81" s="13"/>
      <c r="V81" s="13"/>
      <c r="W81" s="13"/>
      <c r="X81" s="14"/>
      <c r="Y81" s="29">
        <f t="shared" si="92"/>
        <v>0</v>
      </c>
      <c r="Z81" s="13"/>
      <c r="AA81" s="13"/>
      <c r="AB81" s="15">
        <f t="shared" si="93"/>
        <v>0</v>
      </c>
      <c r="AC81" s="13"/>
      <c r="AD81" s="13"/>
      <c r="AE81" s="13"/>
      <c r="AF81" s="13"/>
      <c r="AG81" s="13"/>
      <c r="AH81" s="13"/>
      <c r="AI81" s="13"/>
      <c r="AJ81" s="16"/>
      <c r="AK81" s="17">
        <f>N81+O81</f>
        <v>0</v>
      </c>
      <c r="AL81" s="17">
        <f>SUM(Q81:T81)</f>
        <v>0</v>
      </c>
      <c r="AM81" s="17">
        <f>SUM(Y81:AB81)</f>
        <v>0</v>
      </c>
      <c r="AN81" s="17">
        <f>AC81+AD81</f>
        <v>0</v>
      </c>
      <c r="AO81" s="17">
        <f>AE81+AF81</f>
        <v>0</v>
      </c>
      <c r="AP81" s="17">
        <f>AG81+AH81</f>
        <v>0</v>
      </c>
      <c r="AQ81" s="17">
        <f>AI81+AJ81</f>
        <v>0</v>
      </c>
      <c r="AR81" s="17">
        <f t="shared" si="94"/>
        <v>0</v>
      </c>
      <c r="AS81" s="17">
        <f t="shared" si="95"/>
        <v>0</v>
      </c>
      <c r="AT81" s="17">
        <f t="shared" si="95"/>
        <v>0</v>
      </c>
      <c r="AU81" s="17">
        <f t="shared" si="95"/>
        <v>0</v>
      </c>
      <c r="AV81" s="17">
        <f t="shared" si="95"/>
        <v>0</v>
      </c>
      <c r="AW81" s="17">
        <f t="shared" si="96"/>
        <v>0</v>
      </c>
      <c r="AX81" s="17">
        <f t="shared" si="97"/>
        <v>0</v>
      </c>
      <c r="AY81" s="17">
        <f t="shared" si="97"/>
        <v>0</v>
      </c>
      <c r="AZ81" s="17">
        <f t="shared" si="97"/>
        <v>0</v>
      </c>
      <c r="BA81" s="17">
        <f t="shared" si="97"/>
        <v>0</v>
      </c>
      <c r="BB81" s="17">
        <f t="shared" si="98"/>
        <v>0</v>
      </c>
      <c r="BC81" s="17" t="e">
        <f>IF(ISERR(+E81*100/D81)=1,"",E81*100/D81)</f>
        <v>#DIV/0!</v>
      </c>
      <c r="BD81" s="17" t="e">
        <f>IF(ISERR(+F81*100/D81)=1,"",F81*100/D81)</f>
        <v>#DIV/0!</v>
      </c>
      <c r="BE81" s="17" t="e">
        <f>IF(ISERR(+J81*100/D81)=1,"",J81*100/D81)</f>
        <v>#DIV/0!</v>
      </c>
      <c r="BF81" s="17" t="e">
        <f>IF(ISERR(+N81*100/AK81)=1,"",N81*100/AK81)</f>
        <v>#DIV/0!</v>
      </c>
      <c r="BG81" s="17" t="e">
        <f>IF(ISERR(+O81*100/AK81)=1,"",O81*100/AK81)</f>
        <v>#DIV/0!</v>
      </c>
      <c r="BH81" s="17" t="e">
        <f>IF(ISERR(+AR81*100/AM81)=1,"",AR81*100/AM81)</f>
        <v>#DIV/0!</v>
      </c>
      <c r="BI81" s="17" t="e">
        <f>IF(ISERR((+AR81-AD81-AF81-AJ81)*100/AM81)=1,"",(AR81-AD81-AF81-AJ81)*100/AM81)</f>
        <v>#DIV/0!</v>
      </c>
      <c r="BJ81" s="17" t="e">
        <f>IF(ISERR(+BB81/AM81)=1,"",BB81/AM81)</f>
        <v>#DIV/0!</v>
      </c>
      <c r="BK81" s="17" t="e">
        <f>IF(ISERR(+W81/AK81)=1,"",W81/AK81)</f>
        <v>#DIV/0!</v>
      </c>
      <c r="BL81" s="17" t="e">
        <f>IF(ISERR(+AR81/AK81)=1,"",AR81/AK81)</f>
        <v>#DIV/0!</v>
      </c>
      <c r="BM81" s="17" t="e">
        <f>IF(ISERR((+AR81-AD81-AF81-AJ81)/AK81)=1,"",(AR81-AD81-AF81-AJ81)/AK81)</f>
        <v>#DIV/0!</v>
      </c>
      <c r="BN81" s="17" t="e">
        <f>IF(ISERR(+AK81/D81)=1,"",AK81/D81)</f>
        <v>#DIV/0!</v>
      </c>
      <c r="BO81" s="17" t="e">
        <f>IF(ISERR(+BK81*100/M81)=1,"",BK81*100/M81)</f>
        <v>#DIV/0!</v>
      </c>
      <c r="BP81" s="18" t="e">
        <f>IF(ISERR(+Y81/AK81)=1,"",Y81/AK81)</f>
        <v>#DIV/0!</v>
      </c>
      <c r="BQ81" s="19" t="e">
        <f>BP81-7.64</f>
        <v>#DIV/0!</v>
      </c>
      <c r="BR81" s="20">
        <f t="shared" si="99"/>
        <v>0</v>
      </c>
      <c r="BS81" s="20">
        <f t="shared" ref="BS81:BS95" si="102">D81-E81</f>
        <v>0</v>
      </c>
      <c r="BT81" s="21"/>
      <c r="BU81" s="21"/>
      <c r="BV81" s="22"/>
      <c r="BW81" s="21"/>
      <c r="BX81" s="63">
        <f t="shared" si="101"/>
        <v>0</v>
      </c>
      <c r="BY81" s="21"/>
      <c r="BZ81" s="21"/>
      <c r="CA81" s="21"/>
      <c r="CB81" s="21"/>
    </row>
    <row r="82" spans="1:80" s="23" customFormat="1" x14ac:dyDescent="0.25">
      <c r="A82" s="37"/>
      <c r="B82" s="38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1"/>
      <c r="R82" s="41"/>
      <c r="S82" s="41"/>
      <c r="T82" s="41"/>
      <c r="U82" s="40"/>
      <c r="V82" s="40"/>
      <c r="W82" s="40"/>
      <c r="X82" s="40"/>
      <c r="Y82" s="42"/>
      <c r="Z82" s="40"/>
      <c r="AA82" s="40"/>
      <c r="AB82" s="42"/>
      <c r="AC82" s="40"/>
      <c r="AD82" s="40"/>
      <c r="AE82" s="40"/>
      <c r="AF82" s="40"/>
      <c r="AG82" s="40"/>
      <c r="AH82" s="40"/>
      <c r="AI82" s="40"/>
      <c r="AJ82" s="40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4"/>
      <c r="BR82" s="20">
        <f t="shared" si="99"/>
        <v>0</v>
      </c>
      <c r="BS82" s="20">
        <f t="shared" si="102"/>
        <v>0</v>
      </c>
      <c r="BV82" s="22"/>
      <c r="BW82" s="62"/>
      <c r="BX82" s="63">
        <f t="shared" si="101"/>
        <v>0</v>
      </c>
    </row>
    <row r="83" spans="1:80" s="23" customFormat="1" x14ac:dyDescent="0.25">
      <c r="A83" s="82" t="s">
        <v>75</v>
      </c>
      <c r="B83" s="82"/>
      <c r="C83" s="82"/>
      <c r="D83" s="45">
        <f>SUM(D78:D81)</f>
        <v>34</v>
      </c>
      <c r="E83" s="46">
        <f t="shared" ref="E83:BA83" si="103">SUM(E78:E81)</f>
        <v>34</v>
      </c>
      <c r="F83" s="46">
        <f t="shared" si="103"/>
        <v>34</v>
      </c>
      <c r="G83" s="46">
        <f t="shared" si="103"/>
        <v>0</v>
      </c>
      <c r="H83" s="46">
        <f t="shared" si="103"/>
        <v>0</v>
      </c>
      <c r="I83" s="46">
        <f t="shared" si="103"/>
        <v>19523</v>
      </c>
      <c r="J83" s="46">
        <f t="shared" si="103"/>
        <v>0</v>
      </c>
      <c r="K83" s="46">
        <f t="shared" si="103"/>
        <v>0</v>
      </c>
      <c r="L83" s="46">
        <f t="shared" si="103"/>
        <v>70068953</v>
      </c>
      <c r="M83" s="46">
        <f t="shared" si="103"/>
        <v>0</v>
      </c>
      <c r="N83" s="46">
        <f t="shared" si="103"/>
        <v>1813746</v>
      </c>
      <c r="O83" s="46">
        <f t="shared" si="103"/>
        <v>0</v>
      </c>
      <c r="P83" s="46">
        <f t="shared" si="103"/>
        <v>2870000</v>
      </c>
      <c r="Q83" s="47">
        <f t="shared" si="103"/>
        <v>-2408129</v>
      </c>
      <c r="R83" s="47">
        <f t="shared" si="103"/>
        <v>0</v>
      </c>
      <c r="S83" s="47">
        <f t="shared" si="103"/>
        <v>0</v>
      </c>
      <c r="T83" s="47">
        <f t="shared" si="103"/>
        <v>0</v>
      </c>
      <c r="U83" s="17">
        <f t="shared" si="103"/>
        <v>4504258</v>
      </c>
      <c r="V83" s="17">
        <f t="shared" si="103"/>
        <v>0</v>
      </c>
      <c r="W83" s="17">
        <f t="shared" si="103"/>
        <v>13533304</v>
      </c>
      <c r="X83" s="17">
        <f t="shared" si="103"/>
        <v>344606</v>
      </c>
      <c r="Y83" s="17">
        <f t="shared" si="103"/>
        <v>18037562</v>
      </c>
      <c r="Z83" s="17">
        <f t="shared" si="103"/>
        <v>12131</v>
      </c>
      <c r="AA83" s="17">
        <f t="shared" si="103"/>
        <v>2120642</v>
      </c>
      <c r="AB83" s="17">
        <f t="shared" si="103"/>
        <v>344606</v>
      </c>
      <c r="AC83" s="17">
        <f t="shared" si="103"/>
        <v>18180314.199999999</v>
      </c>
      <c r="AD83" s="17">
        <f>SUM(AD78:AD81)</f>
        <v>0</v>
      </c>
      <c r="AE83" s="17">
        <f t="shared" si="103"/>
        <v>12131</v>
      </c>
      <c r="AF83" s="17">
        <f t="shared" si="103"/>
        <v>0</v>
      </c>
      <c r="AG83" s="17">
        <f t="shared" si="103"/>
        <v>2120642</v>
      </c>
      <c r="AH83" s="17">
        <f t="shared" si="103"/>
        <v>0</v>
      </c>
      <c r="AI83" s="17">
        <f t="shared" si="103"/>
        <v>344606</v>
      </c>
      <c r="AJ83" s="17">
        <f t="shared" si="103"/>
        <v>0</v>
      </c>
      <c r="AK83" s="17">
        <f t="shared" si="103"/>
        <v>1813746</v>
      </c>
      <c r="AL83" s="17">
        <f t="shared" si="103"/>
        <v>-2408129</v>
      </c>
      <c r="AM83" s="17">
        <f t="shared" si="103"/>
        <v>20514941</v>
      </c>
      <c r="AN83" s="17">
        <f t="shared" si="103"/>
        <v>18180314.199999999</v>
      </c>
      <c r="AO83" s="17">
        <f t="shared" si="103"/>
        <v>12131</v>
      </c>
      <c r="AP83" s="17">
        <f t="shared" si="103"/>
        <v>2120642</v>
      </c>
      <c r="AQ83" s="17">
        <f t="shared" si="103"/>
        <v>344606</v>
      </c>
      <c r="AR83" s="17">
        <f t="shared" si="103"/>
        <v>20657693.199999999</v>
      </c>
      <c r="AS83" s="17">
        <f t="shared" si="103"/>
        <v>15629433</v>
      </c>
      <c r="AT83" s="17">
        <f t="shared" si="103"/>
        <v>12131</v>
      </c>
      <c r="AU83" s="17">
        <f t="shared" si="103"/>
        <v>2120642</v>
      </c>
      <c r="AV83" s="17">
        <f t="shared" si="103"/>
        <v>344606</v>
      </c>
      <c r="AW83" s="17">
        <f t="shared" si="103"/>
        <v>18106812</v>
      </c>
      <c r="AX83" s="17">
        <f t="shared" si="103"/>
        <v>-2550881.1999999993</v>
      </c>
      <c r="AY83" s="17">
        <f t="shared" si="103"/>
        <v>0</v>
      </c>
      <c r="AZ83" s="17">
        <f t="shared" si="103"/>
        <v>0</v>
      </c>
      <c r="BA83" s="17">
        <f t="shared" si="103"/>
        <v>0</v>
      </c>
      <c r="BB83" s="17">
        <f>SUM(BB78:BB81)</f>
        <v>-2550881.1999999993</v>
      </c>
      <c r="BC83" s="17">
        <f>IF(ISERR(+E83*100/D83)=1,"",E83*100/D83)</f>
        <v>100</v>
      </c>
      <c r="BD83" s="17">
        <f>IF(ISERR(+F83*100/D83)=1,"",F83*100/D83)</f>
        <v>100</v>
      </c>
      <c r="BE83" s="17">
        <f>IF(ISERR(+J83*100/D83)=1,"",J83*100/D83)</f>
        <v>0</v>
      </c>
      <c r="BF83" s="17">
        <f>IF(ISERR(+N83*100/AK83)=1,"",N83*100/AK83)</f>
        <v>100</v>
      </c>
      <c r="BG83" s="17">
        <f>IF(ISERR(+O83*100/AK83)=1,"",O83*100/AK83)</f>
        <v>0</v>
      </c>
      <c r="BH83" s="17">
        <f>IF(ISERR(+AR83*100/AM83)=1,"",AR83*100/AM83)</f>
        <v>100.69584504288849</v>
      </c>
      <c r="BI83" s="17">
        <f>IF(ISERR((+AR83-AD83-AF83-AJ83)*100/AM83)=1,"",(AR83-AD83-AF83-AJ83)*100/AM83)</f>
        <v>100.69584504288849</v>
      </c>
      <c r="BJ83" s="17">
        <f>IF(ISERR(+BB83/AM83)=1,"",BB83/AM83)</f>
        <v>-0.12434260473866336</v>
      </c>
      <c r="BK83" s="17">
        <f>IF(ISERR(+W83/AK83)=1,"",W83/AK83)</f>
        <v>7.4615210729617045</v>
      </c>
      <c r="BL83" s="17">
        <f>IF(ISERR(+AR83/AK83)=1,"",AR83/AK83)</f>
        <v>11.389518267717751</v>
      </c>
      <c r="BM83" s="17">
        <f>IF(ISERR((+AR83-AD83-AF83-AJ83)/AK83)=1,"",(AR83-AD83-AF83-AJ83)/AK83)</f>
        <v>11.389518267717751</v>
      </c>
      <c r="BN83" s="17">
        <f>IF(ISERR(+AK83/D83)=1,"",AK83/D83)</f>
        <v>53345.470588235294</v>
      </c>
      <c r="BO83" s="17" t="e">
        <f>IF(ISERR(+BK83*100/M83)=1,"",BK83*100/M83)</f>
        <v>#DIV/0!</v>
      </c>
      <c r="BP83" s="18">
        <f>IF(ISERR(+Y83/AK83)=1,"",Y83/AK83)</f>
        <v>9.944921725533785</v>
      </c>
      <c r="BQ83" s="19">
        <f>BP83-7.64</f>
        <v>2.3049217255337853</v>
      </c>
      <c r="BR83" s="20">
        <f t="shared" si="99"/>
        <v>0</v>
      </c>
      <c r="BS83" s="20">
        <f t="shared" si="102"/>
        <v>0</v>
      </c>
      <c r="BT83" s="21"/>
      <c r="BU83" s="21"/>
      <c r="BV83" s="22"/>
      <c r="BW83" s="21"/>
      <c r="BX83" s="63">
        <f t="shared" si="101"/>
        <v>0</v>
      </c>
      <c r="BY83" s="21"/>
      <c r="BZ83" s="21"/>
      <c r="CA83" s="21"/>
      <c r="CB83" s="21"/>
    </row>
    <row r="84" spans="1:80" s="23" customFormat="1" x14ac:dyDescent="0.25">
      <c r="A84" s="37"/>
      <c r="B84" s="38"/>
      <c r="C84" s="39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1"/>
      <c r="R84" s="41"/>
      <c r="S84" s="41"/>
      <c r="T84" s="41"/>
      <c r="U84" s="40"/>
      <c r="V84" s="40"/>
      <c r="W84" s="40"/>
      <c r="X84" s="40"/>
      <c r="Y84" s="42"/>
      <c r="Z84" s="40"/>
      <c r="AA84" s="40"/>
      <c r="AB84" s="42"/>
      <c r="AC84" s="40"/>
      <c r="AD84" s="40"/>
      <c r="AE84" s="40"/>
      <c r="AF84" s="40"/>
      <c r="AG84" s="40"/>
      <c r="AH84" s="40"/>
      <c r="AI84" s="40"/>
      <c r="AJ84" s="40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4"/>
      <c r="BR84" s="20">
        <f t="shared" si="99"/>
        <v>0</v>
      </c>
      <c r="BS84" s="20">
        <f t="shared" si="102"/>
        <v>0</v>
      </c>
      <c r="BV84" s="22"/>
      <c r="BX84" s="63">
        <f t="shared" si="101"/>
        <v>0</v>
      </c>
    </row>
    <row r="85" spans="1:80" s="23" customFormat="1" x14ac:dyDescent="0.25">
      <c r="A85" s="48">
        <v>17</v>
      </c>
      <c r="B85" s="8" t="s">
        <v>76</v>
      </c>
      <c r="C85" s="9" t="s">
        <v>77</v>
      </c>
      <c r="D85" s="49">
        <v>3</v>
      </c>
      <c r="E85" s="50">
        <v>3</v>
      </c>
      <c r="F85" s="50">
        <v>3</v>
      </c>
      <c r="G85" s="50">
        <v>0</v>
      </c>
      <c r="H85" s="50">
        <v>0</v>
      </c>
      <c r="I85" s="50">
        <v>550</v>
      </c>
      <c r="J85" s="50">
        <v>0</v>
      </c>
      <c r="K85" s="50">
        <v>0</v>
      </c>
      <c r="L85" s="50">
        <v>1848448</v>
      </c>
      <c r="M85" s="50">
        <v>0</v>
      </c>
      <c r="N85" s="25">
        <v>83244</v>
      </c>
      <c r="O85" s="25"/>
      <c r="P85" s="25"/>
      <c r="Q85" s="28">
        <v>4283823.8600000003</v>
      </c>
      <c r="R85" s="28">
        <v>40389</v>
      </c>
      <c r="S85" s="28"/>
      <c r="T85" s="28"/>
      <c r="U85" s="13">
        <v>135720</v>
      </c>
      <c r="V85" s="13"/>
      <c r="W85" s="13">
        <v>753363</v>
      </c>
      <c r="X85" s="14">
        <v>15817</v>
      </c>
      <c r="Y85" s="29">
        <f t="shared" ref="Y85" si="104">SUM(U85:W85)</f>
        <v>889083</v>
      </c>
      <c r="Z85" s="33">
        <v>41612</v>
      </c>
      <c r="AA85" s="51">
        <v>67803</v>
      </c>
      <c r="AB85" s="52">
        <f>X85</f>
        <v>15817</v>
      </c>
      <c r="AC85" s="30">
        <v>906339</v>
      </c>
      <c r="AD85" s="31"/>
      <c r="AE85" s="30"/>
      <c r="AF85" s="31"/>
      <c r="AG85" s="31">
        <f>AA85</f>
        <v>67803</v>
      </c>
      <c r="AH85" s="31"/>
      <c r="AI85" s="30">
        <f>AB85</f>
        <v>15817</v>
      </c>
      <c r="AJ85" s="31"/>
      <c r="AK85" s="17">
        <f>N85+O85</f>
        <v>83244</v>
      </c>
      <c r="AL85" s="17">
        <f>SUM(Q85:T85)</f>
        <v>4324212.8600000003</v>
      </c>
      <c r="AM85" s="17">
        <f>SUM(Y85:AB85)</f>
        <v>1014315</v>
      </c>
      <c r="AN85" s="17">
        <f>AC85+AD85</f>
        <v>906339</v>
      </c>
      <c r="AO85" s="17">
        <f>AE85+AF85</f>
        <v>0</v>
      </c>
      <c r="AP85" s="17">
        <f>AG85+AH85</f>
        <v>67803</v>
      </c>
      <c r="AQ85" s="17">
        <f>AI85+AJ85</f>
        <v>15817</v>
      </c>
      <c r="AR85" s="17">
        <f>SUM(AN85:AQ85)</f>
        <v>989959</v>
      </c>
      <c r="AS85" s="17">
        <f>Q85+Y85</f>
        <v>5172906.8600000003</v>
      </c>
      <c r="AT85" s="17">
        <f>R85+Z85</f>
        <v>82001</v>
      </c>
      <c r="AU85" s="17">
        <f>S85+AA85</f>
        <v>67803</v>
      </c>
      <c r="AV85" s="17">
        <f>T85+AB85</f>
        <v>15817</v>
      </c>
      <c r="AW85" s="17">
        <f>SUM(AS85:AV85)</f>
        <v>5338527.8600000003</v>
      </c>
      <c r="AX85" s="17">
        <f>AS85-AN85</f>
        <v>4266567.8600000003</v>
      </c>
      <c r="AY85" s="17">
        <f>AT85-AO85</f>
        <v>82001</v>
      </c>
      <c r="AZ85" s="17">
        <f>AU85-AP85</f>
        <v>0</v>
      </c>
      <c r="BA85" s="17">
        <f>AV85-AQ85</f>
        <v>0</v>
      </c>
      <c r="BB85" s="17">
        <f>SUM(AX85:BA85)</f>
        <v>4348568.8600000003</v>
      </c>
      <c r="BC85" s="17">
        <f>IF(ISERR(+E85*100/D85)=1,"",E85*100/D85)</f>
        <v>100</v>
      </c>
      <c r="BD85" s="17">
        <f>IF(ISERR(+F85*100/D85)=1,"",F85*100/D85)</f>
        <v>100</v>
      </c>
      <c r="BE85" s="17">
        <f>IF(ISERR(+J85*100/D85)=1,"",J85*100/D85)</f>
        <v>0</v>
      </c>
      <c r="BF85" s="17">
        <f>IF(ISERR(+N85*100/AK85)=1,"",N85*100/AK85)</f>
        <v>100</v>
      </c>
      <c r="BG85" s="17">
        <f>IF(ISERR(+O85*100/AK85)=1,"",O85*100/AK85)</f>
        <v>0</v>
      </c>
      <c r="BH85" s="17">
        <f>IF(ISERR(+AR85*100/AM85)=1,"",AR85*100/AM85)</f>
        <v>97.598773556538163</v>
      </c>
      <c r="BI85" s="17">
        <f>IF(ISERR((+AR85-AD85-AF85-AJ85)*100/AM85)=1,"",(AR85-AD85-AF85-AJ85)*100/AM85)</f>
        <v>97.598773556538163</v>
      </c>
      <c r="BJ85" s="17">
        <f>IF(ISERR(+BB85/AM85)=1,"",BB85/AM85)</f>
        <v>4.2871976259840388</v>
      </c>
      <c r="BK85" s="17">
        <f>IF(ISERR(+W85/AK85)=1,"",W85/AK85)</f>
        <v>9.0500576618134634</v>
      </c>
      <c r="BL85" s="17">
        <f>IF(ISERR(+AR85/AK85)=1,"",AR85/AK85)</f>
        <v>11.892256498966892</v>
      </c>
      <c r="BM85" s="17">
        <f>IF(ISERR((+AR85-AD85-AF85-AJ85)/AK85)=1,"",(AR85-AD85-AF85-AJ85)/AK85)</f>
        <v>11.892256498966892</v>
      </c>
      <c r="BN85" s="17">
        <f>IF(ISERR(+AK85/D85)=1,"",AK85/D85)</f>
        <v>27748</v>
      </c>
      <c r="BO85" s="17" t="e">
        <f>IF(ISERR(+BK85*100/M85)=1,"",BK85*100/M85)</f>
        <v>#DIV/0!</v>
      </c>
      <c r="BP85" s="18">
        <f>IF(ISERR(+Y85/AK85)=1,"",Y85/AK85)</f>
        <v>10.680445437509009</v>
      </c>
      <c r="BQ85" s="19">
        <f>BP85-9.61</f>
        <v>1.0704454375090098</v>
      </c>
      <c r="BR85" s="20">
        <f t="shared" si="99"/>
        <v>0</v>
      </c>
      <c r="BS85" s="20">
        <f t="shared" si="102"/>
        <v>0</v>
      </c>
      <c r="BT85" s="21"/>
      <c r="BU85">
        <f>[3]sheet1!$AV$15</f>
        <v>4348569</v>
      </c>
      <c r="BV85" s="22">
        <f>BB85-BU85</f>
        <v>-0.13999999966472387</v>
      </c>
      <c r="BW85" s="21"/>
      <c r="BX85" s="63">
        <f t="shared" si="101"/>
        <v>0</v>
      </c>
      <c r="BY85" s="21"/>
      <c r="BZ85" s="21"/>
      <c r="CA85" s="21"/>
      <c r="CB85" s="21"/>
    </row>
    <row r="86" spans="1:80" s="23" customFormat="1" x14ac:dyDescent="0.25">
      <c r="A86" s="37"/>
      <c r="B86" s="38"/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1"/>
      <c r="R86" s="41"/>
      <c r="S86" s="41"/>
      <c r="T86" s="41"/>
      <c r="U86" s="40"/>
      <c r="V86" s="40"/>
      <c r="W86" s="40"/>
      <c r="X86" s="40"/>
      <c r="Y86" s="42"/>
      <c r="Z86" s="40"/>
      <c r="AA86" s="40"/>
      <c r="AB86" s="42"/>
      <c r="AC86" s="40"/>
      <c r="AD86" s="40"/>
      <c r="AE86" s="40"/>
      <c r="AF86" s="40"/>
      <c r="AG86" s="40"/>
      <c r="AH86" s="40"/>
      <c r="AI86" s="40"/>
      <c r="AJ86" s="40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4"/>
      <c r="BR86" s="20">
        <f t="shared" si="99"/>
        <v>0</v>
      </c>
      <c r="BS86" s="20">
        <f t="shared" si="102"/>
        <v>0</v>
      </c>
      <c r="BV86" s="22"/>
      <c r="BX86" s="63">
        <f t="shared" si="101"/>
        <v>0</v>
      </c>
    </row>
    <row r="87" spans="1:80" s="23" customFormat="1" x14ac:dyDescent="0.25">
      <c r="A87" s="82" t="s">
        <v>78</v>
      </c>
      <c r="B87" s="82"/>
      <c r="C87" s="82"/>
      <c r="D87" s="45">
        <f>D85</f>
        <v>3</v>
      </c>
      <c r="E87" s="46">
        <f t="shared" ref="E87:BB87" si="105">E85</f>
        <v>3</v>
      </c>
      <c r="F87" s="46">
        <f t="shared" si="105"/>
        <v>3</v>
      </c>
      <c r="G87" s="46">
        <f t="shared" si="105"/>
        <v>0</v>
      </c>
      <c r="H87" s="46">
        <f t="shared" si="105"/>
        <v>0</v>
      </c>
      <c r="I87" s="46">
        <f t="shared" si="105"/>
        <v>550</v>
      </c>
      <c r="J87" s="46">
        <f t="shared" si="105"/>
        <v>0</v>
      </c>
      <c r="K87" s="46">
        <f t="shared" si="105"/>
        <v>0</v>
      </c>
      <c r="L87" s="46">
        <f t="shared" si="105"/>
        <v>1848448</v>
      </c>
      <c r="M87" s="46">
        <f t="shared" si="105"/>
        <v>0</v>
      </c>
      <c r="N87" s="46">
        <f t="shared" si="105"/>
        <v>83244</v>
      </c>
      <c r="O87" s="46">
        <f t="shared" si="105"/>
        <v>0</v>
      </c>
      <c r="P87" s="46">
        <f t="shared" si="105"/>
        <v>0</v>
      </c>
      <c r="Q87" s="47">
        <f t="shared" si="105"/>
        <v>4283823.8600000003</v>
      </c>
      <c r="R87" s="47">
        <f t="shared" si="105"/>
        <v>40389</v>
      </c>
      <c r="S87" s="47">
        <f t="shared" si="105"/>
        <v>0</v>
      </c>
      <c r="T87" s="47">
        <f t="shared" si="105"/>
        <v>0</v>
      </c>
      <c r="U87" s="17">
        <f t="shared" si="105"/>
        <v>135720</v>
      </c>
      <c r="V87" s="17">
        <f t="shared" si="105"/>
        <v>0</v>
      </c>
      <c r="W87" s="17">
        <f t="shared" si="105"/>
        <v>753363</v>
      </c>
      <c r="X87" s="17">
        <f t="shared" si="105"/>
        <v>15817</v>
      </c>
      <c r="Y87" s="17">
        <f t="shared" si="105"/>
        <v>889083</v>
      </c>
      <c r="Z87" s="17">
        <f t="shared" si="105"/>
        <v>41612</v>
      </c>
      <c r="AA87" s="17">
        <f t="shared" si="105"/>
        <v>67803</v>
      </c>
      <c r="AB87" s="17">
        <f t="shared" si="105"/>
        <v>15817</v>
      </c>
      <c r="AC87" s="17">
        <f t="shared" si="105"/>
        <v>906339</v>
      </c>
      <c r="AD87" s="17">
        <f t="shared" si="105"/>
        <v>0</v>
      </c>
      <c r="AE87" s="17">
        <f t="shared" si="105"/>
        <v>0</v>
      </c>
      <c r="AF87" s="17">
        <f t="shared" si="105"/>
        <v>0</v>
      </c>
      <c r="AG87" s="17">
        <f t="shared" si="105"/>
        <v>67803</v>
      </c>
      <c r="AH87" s="17">
        <f t="shared" si="105"/>
        <v>0</v>
      </c>
      <c r="AI87" s="17">
        <f t="shared" si="105"/>
        <v>15817</v>
      </c>
      <c r="AJ87" s="17">
        <f t="shared" si="105"/>
        <v>0</v>
      </c>
      <c r="AK87" s="17">
        <f t="shared" si="105"/>
        <v>83244</v>
      </c>
      <c r="AL87" s="17">
        <f t="shared" si="105"/>
        <v>4324212.8600000003</v>
      </c>
      <c r="AM87" s="17">
        <f t="shared" si="105"/>
        <v>1014315</v>
      </c>
      <c r="AN87" s="17">
        <f t="shared" si="105"/>
        <v>906339</v>
      </c>
      <c r="AO87" s="17">
        <f t="shared" si="105"/>
        <v>0</v>
      </c>
      <c r="AP87" s="17">
        <f t="shared" si="105"/>
        <v>67803</v>
      </c>
      <c r="AQ87" s="17">
        <f t="shared" si="105"/>
        <v>15817</v>
      </c>
      <c r="AR87" s="17">
        <f t="shared" si="105"/>
        <v>989959</v>
      </c>
      <c r="AS87" s="17">
        <f t="shared" si="105"/>
        <v>5172906.8600000003</v>
      </c>
      <c r="AT87" s="17">
        <f t="shared" si="105"/>
        <v>82001</v>
      </c>
      <c r="AU87" s="17">
        <f t="shared" si="105"/>
        <v>67803</v>
      </c>
      <c r="AV87" s="17">
        <f t="shared" si="105"/>
        <v>15817</v>
      </c>
      <c r="AW87" s="17">
        <f t="shared" si="105"/>
        <v>5338527.8600000003</v>
      </c>
      <c r="AX87" s="17">
        <f t="shared" si="105"/>
        <v>4266567.8600000003</v>
      </c>
      <c r="AY87" s="17">
        <f t="shared" si="105"/>
        <v>82001</v>
      </c>
      <c r="AZ87" s="17">
        <f t="shared" si="105"/>
        <v>0</v>
      </c>
      <c r="BA87" s="17">
        <f t="shared" si="105"/>
        <v>0</v>
      </c>
      <c r="BB87" s="17">
        <f t="shared" si="105"/>
        <v>4348568.8600000003</v>
      </c>
      <c r="BC87" s="17">
        <f>IF(ISERR(+E87*100/D87)=1,"",E87*100/D87)</f>
        <v>100</v>
      </c>
      <c r="BD87" s="17">
        <f>IF(ISERR(+F87*100/D87)=1,"",F87*100/D87)</f>
        <v>100</v>
      </c>
      <c r="BE87" s="17">
        <f>IF(ISERR(+J87*100/D87)=1,"",J87*100/D87)</f>
        <v>0</v>
      </c>
      <c r="BF87" s="17">
        <f>IF(ISERR(+N87*100/AK87)=1,"",N87*100/AK87)</f>
        <v>100</v>
      </c>
      <c r="BG87" s="17">
        <f>IF(ISERR(+O87*100/AK87)=1,"",O87*100/AK87)</f>
        <v>0</v>
      </c>
      <c r="BH87" s="17">
        <f>IF(ISERR(+AR87*100/AM87)=1,"",AR87*100/AM87)</f>
        <v>97.598773556538163</v>
      </c>
      <c r="BI87" s="17">
        <f>IF(ISERR((+AR87-AD87-AF87-AJ87)*100/AM87)=1,"",(AR87-AD87-AF87-AJ87)*100/AM87)</f>
        <v>97.598773556538163</v>
      </c>
      <c r="BJ87" s="17">
        <f>IF(ISERR(+BB87/AM87)=1,"",BB87/AM87)</f>
        <v>4.2871976259840388</v>
      </c>
      <c r="BK87" s="17">
        <f>IF(ISERR(+W87/AK87)=1,"",W87/AK87)</f>
        <v>9.0500576618134634</v>
      </c>
      <c r="BL87" s="17">
        <f>IF(ISERR(+AR87/AK87)=1,"",AR87/AK87)</f>
        <v>11.892256498966892</v>
      </c>
      <c r="BM87" s="17">
        <f>IF(ISERR((+AR87-AD87-AF87-AJ87)/AK87)=1,"",(AR87-AD87-AF87-AJ87)/AK87)</f>
        <v>11.892256498966892</v>
      </c>
      <c r="BN87" s="17">
        <f>IF(ISERR(+AK87/D87)=1,"",AK87/D87)</f>
        <v>27748</v>
      </c>
      <c r="BO87" s="17" t="e">
        <f>IF(ISERR(+BK87*100/M87)=1,"",BK87*100/M87)</f>
        <v>#DIV/0!</v>
      </c>
      <c r="BP87" s="18">
        <f>IF(ISERR(+Y87/AK87)=1,"",Y87/AK87)</f>
        <v>10.680445437509009</v>
      </c>
      <c r="BQ87" s="19">
        <f>BP87-9.61</f>
        <v>1.0704454375090098</v>
      </c>
      <c r="BR87" s="20">
        <f t="shared" si="99"/>
        <v>0</v>
      </c>
      <c r="BS87" s="20">
        <f t="shared" si="102"/>
        <v>0</v>
      </c>
      <c r="BT87" s="21"/>
      <c r="BU87" s="21"/>
      <c r="BV87" s="22"/>
      <c r="BW87" s="21"/>
      <c r="BX87" s="63">
        <f t="shared" si="101"/>
        <v>0</v>
      </c>
      <c r="BY87" s="21"/>
      <c r="BZ87" s="21"/>
      <c r="CA87" s="21"/>
      <c r="CB87" s="21"/>
    </row>
    <row r="88" spans="1:80" s="23" customFormat="1" x14ac:dyDescent="0.25">
      <c r="A88" s="37"/>
      <c r="B88" s="38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1"/>
      <c r="R88" s="41"/>
      <c r="S88" s="41"/>
      <c r="T88" s="41"/>
      <c r="U88" s="40"/>
      <c r="V88" s="40"/>
      <c r="W88" s="40"/>
      <c r="X88" s="40"/>
      <c r="Y88" s="42"/>
      <c r="Z88" s="40"/>
      <c r="AA88" s="40"/>
      <c r="AB88" s="42"/>
      <c r="AC88" s="40"/>
      <c r="AD88" s="40"/>
      <c r="AE88" s="40"/>
      <c r="AF88" s="40"/>
      <c r="AG88" s="40"/>
      <c r="AH88" s="40"/>
      <c r="AI88" s="40"/>
      <c r="AJ88" s="40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4"/>
      <c r="BR88" s="20">
        <f t="shared" si="99"/>
        <v>0</v>
      </c>
      <c r="BS88" s="20">
        <f t="shared" si="102"/>
        <v>0</v>
      </c>
      <c r="BV88" s="22"/>
      <c r="BX88" s="63">
        <f t="shared" si="101"/>
        <v>0</v>
      </c>
    </row>
    <row r="89" spans="1:80" s="23" customFormat="1" x14ac:dyDescent="0.25">
      <c r="A89" s="83">
        <v>18</v>
      </c>
      <c r="B89" s="53" t="s">
        <v>79</v>
      </c>
      <c r="C89" s="54" t="s">
        <v>80</v>
      </c>
      <c r="D89" s="55">
        <v>1</v>
      </c>
      <c r="E89" s="25">
        <v>1</v>
      </c>
      <c r="F89" s="25">
        <v>1</v>
      </c>
      <c r="G89" s="25"/>
      <c r="H89" s="25"/>
      <c r="I89" s="25">
        <v>250</v>
      </c>
      <c r="J89" s="25">
        <v>0</v>
      </c>
      <c r="K89" s="25">
        <v>0</v>
      </c>
      <c r="L89" s="50">
        <v>390000</v>
      </c>
      <c r="M89" s="25">
        <v>0</v>
      </c>
      <c r="N89" s="25">
        <v>11888</v>
      </c>
      <c r="O89" s="25"/>
      <c r="P89" s="25"/>
      <c r="Q89" s="28">
        <v>375427</v>
      </c>
      <c r="R89" s="28">
        <v>16456</v>
      </c>
      <c r="S89" s="28">
        <v>18257</v>
      </c>
      <c r="T89" s="28">
        <v>1670</v>
      </c>
      <c r="U89" s="13">
        <v>55380</v>
      </c>
      <c r="V89" s="13"/>
      <c r="W89" s="13">
        <v>87017</v>
      </c>
      <c r="X89" s="14">
        <v>2259</v>
      </c>
      <c r="Y89" s="56">
        <f t="shared" ref="Y89:Y90" si="106">SUM(U89:W89)</f>
        <v>142397</v>
      </c>
      <c r="Z89" s="14">
        <v>3557</v>
      </c>
      <c r="AA89" s="14">
        <v>7701</v>
      </c>
      <c r="AB89" s="56">
        <f t="shared" ref="AB89:AB90" si="107">X89</f>
        <v>2259</v>
      </c>
      <c r="AC89" s="14"/>
      <c r="AD89" s="14"/>
      <c r="AE89" s="14"/>
      <c r="AF89" s="14"/>
      <c r="AG89" s="14"/>
      <c r="AH89" s="14"/>
      <c r="AI89" s="14"/>
      <c r="AJ89" s="57"/>
      <c r="AK89" s="17">
        <f>N89+O89</f>
        <v>11888</v>
      </c>
      <c r="AL89" s="17">
        <f>SUM(Q89:T89)</f>
        <v>411810</v>
      </c>
      <c r="AM89" s="17">
        <f>SUM(Y89:AB89)</f>
        <v>155914</v>
      </c>
      <c r="AN89" s="17">
        <f>AC89+AD89</f>
        <v>0</v>
      </c>
      <c r="AO89" s="17">
        <f>AE89+AF89</f>
        <v>0</v>
      </c>
      <c r="AP89" s="17">
        <f>AG89+AH89</f>
        <v>0</v>
      </c>
      <c r="AQ89" s="17">
        <f>AI89+AJ89</f>
        <v>0</v>
      </c>
      <c r="AR89" s="17">
        <f t="shared" ref="AR89:AR90" si="108">SUM(AN89:AQ89)</f>
        <v>0</v>
      </c>
      <c r="AS89" s="17">
        <f t="shared" ref="AS89:AV90" si="109">Q89+Y89</f>
        <v>517824</v>
      </c>
      <c r="AT89" s="17">
        <f t="shared" si="109"/>
        <v>20013</v>
      </c>
      <c r="AU89" s="17">
        <f t="shared" si="109"/>
        <v>25958</v>
      </c>
      <c r="AV89" s="17">
        <f t="shared" si="109"/>
        <v>3929</v>
      </c>
      <c r="AW89" s="17">
        <f t="shared" ref="AW89:AW90" si="110">SUM(AS89:AV89)</f>
        <v>567724</v>
      </c>
      <c r="AX89" s="17">
        <f t="shared" ref="AX89:BA90" si="111">AS89-AN89</f>
        <v>517824</v>
      </c>
      <c r="AY89" s="17">
        <f t="shared" si="111"/>
        <v>20013</v>
      </c>
      <c r="AZ89" s="17">
        <f t="shared" si="111"/>
        <v>25958</v>
      </c>
      <c r="BA89" s="17">
        <f t="shared" si="111"/>
        <v>3929</v>
      </c>
      <c r="BB89" s="17">
        <f t="shared" ref="BB89:BB90" si="112">SUM(AX89:BA89)</f>
        <v>567724</v>
      </c>
      <c r="BC89" s="17">
        <f>IF(ISERR(+E89*100/D89)=1,"",E89*100/D89)</f>
        <v>100</v>
      </c>
      <c r="BD89" s="17">
        <f>IF(ISERR(+F89*100/D89)=1,"",F89*100/D89)</f>
        <v>100</v>
      </c>
      <c r="BE89" s="17">
        <f>IF(ISERR(+J89*100/D89)=1,"",J89*100/D89)</f>
        <v>0</v>
      </c>
      <c r="BF89" s="17">
        <f>IF(ISERR(+N89*100/AK89)=1,"",N89*100/AK89)</f>
        <v>100</v>
      </c>
      <c r="BG89" s="17">
        <f>IF(ISERR(+O89*100/AK89)=1,"",O89*100/AK89)</f>
        <v>0</v>
      </c>
      <c r="BH89" s="17">
        <f>IF(ISERR(+AR89*100/AM89)=1,"",AR89*100/AM89)</f>
        <v>0</v>
      </c>
      <c r="BI89" s="17">
        <f>IF(ISERR((+AR89-AD89-AF89-AJ89)*100/AM89)=1,"",(AR89-AD89-AF89-AJ89)*100/AM89)</f>
        <v>0</v>
      </c>
      <c r="BJ89" s="17">
        <f>IF(ISERR(+BB89/AM89)=1,"",BB89/AM89)</f>
        <v>3.6412637736187898</v>
      </c>
      <c r="BK89" s="17">
        <f>IF(ISERR(+W89/AK89)=1,"",W89/AK89)</f>
        <v>7.3197341857335125</v>
      </c>
      <c r="BL89" s="17">
        <f>IF(ISERR(+AR89/AK89)=1,"",AR89/AK89)</f>
        <v>0</v>
      </c>
      <c r="BM89" s="17">
        <f>IF(ISERR((+AR89-AD89-AF89-AJ89)/AK89)=1,"",(AR89-AD89-AF89-AJ89)/AK89)</f>
        <v>0</v>
      </c>
      <c r="BN89" s="17">
        <f>IF(ISERR(+AK89/D89)=1,"",AK89/D89)</f>
        <v>11888</v>
      </c>
      <c r="BO89" s="17" t="e">
        <f>IF(ISERR(+BK89*100/M89)=1,"",BK89*100/M89)</f>
        <v>#DIV/0!</v>
      </c>
      <c r="BP89" s="18">
        <f>IF(ISERR(+Y89/AK89)=1,"",Y89/AK89)</f>
        <v>11.9782133243607</v>
      </c>
      <c r="BQ89" s="19">
        <f>BP89-7.85</f>
        <v>4.1282133243607007</v>
      </c>
      <c r="BR89" s="20">
        <f t="shared" si="99"/>
        <v>0</v>
      </c>
      <c r="BS89" s="20">
        <f t="shared" si="102"/>
        <v>0</v>
      </c>
      <c r="BT89" s="21"/>
      <c r="BU89" s="21">
        <f>[3]sheet1!$AV$17</f>
        <v>567724</v>
      </c>
      <c r="BV89" s="22">
        <f>BB89-BU89</f>
        <v>0</v>
      </c>
      <c r="BW89" s="21"/>
      <c r="BX89" s="63">
        <f t="shared" si="101"/>
        <v>0</v>
      </c>
      <c r="BY89" s="21"/>
      <c r="BZ89" s="21"/>
      <c r="CA89" s="21"/>
      <c r="CB89" s="21"/>
    </row>
    <row r="90" spans="1:80" s="23" customFormat="1" ht="25.5" x14ac:dyDescent="0.25">
      <c r="A90" s="83"/>
      <c r="B90" s="53" t="s">
        <v>81</v>
      </c>
      <c r="C90" s="54" t="s">
        <v>82</v>
      </c>
      <c r="D90" s="10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25"/>
      <c r="O90" s="25"/>
      <c r="P90" s="25"/>
      <c r="Q90" s="28"/>
      <c r="R90" s="28"/>
      <c r="S90" s="28"/>
      <c r="T90" s="28"/>
      <c r="U90" s="13"/>
      <c r="V90" s="13"/>
      <c r="W90" s="13"/>
      <c r="X90" s="14"/>
      <c r="Y90" s="58">
        <f t="shared" si="106"/>
        <v>0</v>
      </c>
      <c r="Z90" s="13"/>
      <c r="AA90" s="13"/>
      <c r="AB90" s="58">
        <f t="shared" si="107"/>
        <v>0</v>
      </c>
      <c r="AC90" s="13"/>
      <c r="AD90" s="13"/>
      <c r="AE90" s="13"/>
      <c r="AF90" s="13"/>
      <c r="AG90" s="13"/>
      <c r="AH90" s="13"/>
      <c r="AI90" s="13"/>
      <c r="AJ90" s="16"/>
      <c r="AK90" s="17">
        <f>N90+O90</f>
        <v>0</v>
      </c>
      <c r="AL90" s="17">
        <f>SUM(Q90:T90)</f>
        <v>0</v>
      </c>
      <c r="AM90" s="17">
        <f>SUM(Y90:AB90)</f>
        <v>0</v>
      </c>
      <c r="AN90" s="17">
        <f>AC90+AD90</f>
        <v>0</v>
      </c>
      <c r="AO90" s="17">
        <f>AE90+AF90</f>
        <v>0</v>
      </c>
      <c r="AP90" s="17">
        <f>AG90+AH90</f>
        <v>0</v>
      </c>
      <c r="AQ90" s="17">
        <f>AI90+AJ90</f>
        <v>0</v>
      </c>
      <c r="AR90" s="17">
        <f t="shared" si="108"/>
        <v>0</v>
      </c>
      <c r="AS90" s="17">
        <f t="shared" si="109"/>
        <v>0</v>
      </c>
      <c r="AT90" s="17">
        <f t="shared" si="109"/>
        <v>0</v>
      </c>
      <c r="AU90" s="17">
        <f t="shared" si="109"/>
        <v>0</v>
      </c>
      <c r="AV90" s="17">
        <f t="shared" si="109"/>
        <v>0</v>
      </c>
      <c r="AW90" s="17">
        <f t="shared" si="110"/>
        <v>0</v>
      </c>
      <c r="AX90" s="17">
        <f t="shared" si="111"/>
        <v>0</v>
      </c>
      <c r="AY90" s="17">
        <f t="shared" si="111"/>
        <v>0</v>
      </c>
      <c r="AZ90" s="17">
        <f t="shared" si="111"/>
        <v>0</v>
      </c>
      <c r="BA90" s="17">
        <f t="shared" si="111"/>
        <v>0</v>
      </c>
      <c r="BB90" s="17">
        <f t="shared" si="112"/>
        <v>0</v>
      </c>
      <c r="BC90" s="17" t="e">
        <f>IF(ISERR(+E90*100/D90)=1,"",E90*100/D90)</f>
        <v>#DIV/0!</v>
      </c>
      <c r="BD90" s="17" t="e">
        <f>IF(ISERR(+F90*100/D90)=1,"",F90*100/D90)</f>
        <v>#DIV/0!</v>
      </c>
      <c r="BE90" s="17" t="e">
        <f>IF(ISERR(+J90*100/D90)=1,"",J90*100/D90)</f>
        <v>#DIV/0!</v>
      </c>
      <c r="BF90" s="17" t="e">
        <f>IF(ISERR(+N90*100/AK90)=1,"",N90*100/AK90)</f>
        <v>#DIV/0!</v>
      </c>
      <c r="BG90" s="17" t="e">
        <f>IF(ISERR(+O90*100/AK90)=1,"",O90*100/AK90)</f>
        <v>#DIV/0!</v>
      </c>
      <c r="BH90" s="17" t="e">
        <f>IF(ISERR(+AR90*100/AM90)=1,"",AR90*100/AM90)</f>
        <v>#DIV/0!</v>
      </c>
      <c r="BI90" s="17" t="e">
        <f>IF(ISERR((+AR90-AD90-AF90-AJ90)*100/AM90)=1,"",(AR90-AD90-AF90-AJ90)*100/AM90)</f>
        <v>#DIV/0!</v>
      </c>
      <c r="BJ90" s="17" t="e">
        <f>IF(ISERR(+BB90/AM90)=1,"",BB90/AM90)</f>
        <v>#DIV/0!</v>
      </c>
      <c r="BK90" s="17" t="e">
        <f>IF(ISERR(+W90/AK90)=1,"",W90/AK90)</f>
        <v>#DIV/0!</v>
      </c>
      <c r="BL90" s="17" t="e">
        <f>IF(ISERR(+AR90/AK90)=1,"",AR90/AK90)</f>
        <v>#DIV/0!</v>
      </c>
      <c r="BM90" s="17" t="e">
        <f>IF(ISERR((+AR90-AD90-AF90-AJ90)/AK90)=1,"",(AR90-AD90-AF90-AJ90)/AK90)</f>
        <v>#DIV/0!</v>
      </c>
      <c r="BN90" s="17" t="e">
        <f>IF(ISERR(+AK90/D90)=1,"",AK90/D90)</f>
        <v>#DIV/0!</v>
      </c>
      <c r="BO90" s="17" t="e">
        <f>IF(ISERR(+BK90*100/M90)=1,"",BK90*100/M90)</f>
        <v>#DIV/0!</v>
      </c>
      <c r="BP90" s="18" t="e">
        <f>IF(ISERR(+Y90/AK90)=1,"",Y90/AK90)</f>
        <v>#DIV/0!</v>
      </c>
      <c r="BQ90" s="19" t="e">
        <f>BP90-8.25</f>
        <v>#DIV/0!</v>
      </c>
      <c r="BR90" s="20">
        <f t="shared" si="99"/>
        <v>0</v>
      </c>
      <c r="BS90" s="20">
        <f t="shared" si="102"/>
        <v>0</v>
      </c>
      <c r="BT90" s="21"/>
      <c r="BU90" s="21"/>
      <c r="BV90" s="22"/>
      <c r="BW90" s="21"/>
      <c r="BX90" s="63">
        <f t="shared" si="101"/>
        <v>0</v>
      </c>
      <c r="BY90" s="21"/>
      <c r="BZ90" s="21"/>
      <c r="CA90" s="21"/>
      <c r="CB90" s="21"/>
    </row>
    <row r="91" spans="1:80" s="23" customFormat="1" x14ac:dyDescent="0.25">
      <c r="A91" s="37"/>
      <c r="B91" s="38"/>
      <c r="C91" s="39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1"/>
      <c r="R91" s="41"/>
      <c r="S91" s="41"/>
      <c r="T91" s="41"/>
      <c r="U91" s="40"/>
      <c r="V91" s="40"/>
      <c r="W91" s="40"/>
      <c r="X91" s="40"/>
      <c r="Y91" s="42"/>
      <c r="Z91" s="40"/>
      <c r="AA91" s="40"/>
      <c r="AB91" s="42"/>
      <c r="AC91" s="40"/>
      <c r="AD91" s="40"/>
      <c r="AE91" s="40"/>
      <c r="AF91" s="40"/>
      <c r="AG91" s="40"/>
      <c r="AH91" s="40"/>
      <c r="AI91" s="40"/>
      <c r="AJ91" s="40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4"/>
      <c r="BR91" s="20">
        <f t="shared" si="99"/>
        <v>0</v>
      </c>
      <c r="BS91" s="20">
        <f t="shared" si="102"/>
        <v>0</v>
      </c>
      <c r="BV91" s="22"/>
      <c r="BX91" s="63">
        <f t="shared" si="101"/>
        <v>0</v>
      </c>
    </row>
    <row r="92" spans="1:80" s="23" customFormat="1" x14ac:dyDescent="0.25">
      <c r="A92" s="82" t="s">
        <v>75</v>
      </c>
      <c r="B92" s="82"/>
      <c r="C92" s="82"/>
      <c r="D92" s="45">
        <f t="shared" ref="D92:AJ92" si="113">SUM(D89:D90)</f>
        <v>1</v>
      </c>
      <c r="E92" s="46">
        <f t="shared" si="113"/>
        <v>1</v>
      </c>
      <c r="F92" s="46">
        <f t="shared" si="113"/>
        <v>1</v>
      </c>
      <c r="G92" s="46">
        <f t="shared" si="113"/>
        <v>0</v>
      </c>
      <c r="H92" s="46">
        <f t="shared" si="113"/>
        <v>0</v>
      </c>
      <c r="I92" s="46">
        <f t="shared" si="113"/>
        <v>250</v>
      </c>
      <c r="J92" s="46">
        <f t="shared" si="113"/>
        <v>0</v>
      </c>
      <c r="K92" s="46">
        <f t="shared" si="113"/>
        <v>0</v>
      </c>
      <c r="L92" s="46">
        <f t="shared" si="113"/>
        <v>390000</v>
      </c>
      <c r="M92" s="46">
        <f t="shared" si="113"/>
        <v>0</v>
      </c>
      <c r="N92" s="46">
        <f t="shared" si="113"/>
        <v>11888</v>
      </c>
      <c r="O92" s="46">
        <f t="shared" si="113"/>
        <v>0</v>
      </c>
      <c r="P92" s="46">
        <f t="shared" si="113"/>
        <v>0</v>
      </c>
      <c r="Q92" s="47">
        <f t="shared" si="113"/>
        <v>375427</v>
      </c>
      <c r="R92" s="47">
        <f t="shared" si="113"/>
        <v>16456</v>
      </c>
      <c r="S92" s="47">
        <f t="shared" si="113"/>
        <v>18257</v>
      </c>
      <c r="T92" s="47">
        <f t="shared" si="113"/>
        <v>1670</v>
      </c>
      <c r="U92" s="17">
        <f t="shared" si="113"/>
        <v>55380</v>
      </c>
      <c r="V92" s="17">
        <f t="shared" si="113"/>
        <v>0</v>
      </c>
      <c r="W92" s="17">
        <f t="shared" si="113"/>
        <v>87017</v>
      </c>
      <c r="X92" s="17">
        <f t="shared" si="113"/>
        <v>2259</v>
      </c>
      <c r="Y92" s="17">
        <f t="shared" si="113"/>
        <v>142397</v>
      </c>
      <c r="Z92" s="17">
        <f t="shared" si="113"/>
        <v>3557</v>
      </c>
      <c r="AA92" s="17">
        <f t="shared" si="113"/>
        <v>7701</v>
      </c>
      <c r="AB92" s="17">
        <f t="shared" si="113"/>
        <v>2259</v>
      </c>
      <c r="AC92" s="17">
        <f t="shared" si="113"/>
        <v>0</v>
      </c>
      <c r="AD92" s="17">
        <f t="shared" si="113"/>
        <v>0</v>
      </c>
      <c r="AE92" s="17">
        <f t="shared" si="113"/>
        <v>0</v>
      </c>
      <c r="AF92" s="17">
        <f t="shared" si="113"/>
        <v>0</v>
      </c>
      <c r="AG92" s="17">
        <f t="shared" si="113"/>
        <v>0</v>
      </c>
      <c r="AH92" s="17">
        <f t="shared" si="113"/>
        <v>0</v>
      </c>
      <c r="AI92" s="17">
        <f t="shared" si="113"/>
        <v>0</v>
      </c>
      <c r="AJ92" s="17">
        <f t="shared" si="113"/>
        <v>0</v>
      </c>
      <c r="AK92" s="17">
        <f t="shared" ref="AK92:BB92" si="114">SUM(AK89:AK90)</f>
        <v>11888</v>
      </c>
      <c r="AL92" s="17">
        <f t="shared" si="114"/>
        <v>411810</v>
      </c>
      <c r="AM92" s="17">
        <f t="shared" si="114"/>
        <v>155914</v>
      </c>
      <c r="AN92" s="17">
        <f t="shared" si="114"/>
        <v>0</v>
      </c>
      <c r="AO92" s="17">
        <f t="shared" si="114"/>
        <v>0</v>
      </c>
      <c r="AP92" s="17">
        <f t="shared" si="114"/>
        <v>0</v>
      </c>
      <c r="AQ92" s="17">
        <f t="shared" si="114"/>
        <v>0</v>
      </c>
      <c r="AR92" s="17">
        <f t="shared" si="114"/>
        <v>0</v>
      </c>
      <c r="AS92" s="17">
        <f t="shared" si="114"/>
        <v>517824</v>
      </c>
      <c r="AT92" s="17">
        <f t="shared" si="114"/>
        <v>20013</v>
      </c>
      <c r="AU92" s="17">
        <f t="shared" si="114"/>
        <v>25958</v>
      </c>
      <c r="AV92" s="17">
        <f t="shared" si="114"/>
        <v>3929</v>
      </c>
      <c r="AW92" s="17">
        <f t="shared" si="114"/>
        <v>567724</v>
      </c>
      <c r="AX92" s="17">
        <f t="shared" si="114"/>
        <v>517824</v>
      </c>
      <c r="AY92" s="17">
        <f t="shared" si="114"/>
        <v>20013</v>
      </c>
      <c r="AZ92" s="17">
        <f t="shared" si="114"/>
        <v>25958</v>
      </c>
      <c r="BA92" s="17">
        <f t="shared" si="114"/>
        <v>3929</v>
      </c>
      <c r="BB92" s="17">
        <f t="shared" si="114"/>
        <v>567724</v>
      </c>
      <c r="BC92" s="17">
        <f>IF(ISERR(+E92*100/D92)=1,"",E92*100/D92)</f>
        <v>100</v>
      </c>
      <c r="BD92" s="17">
        <f>IF(ISERR(+F92*100/D92)=1,"",F92*100/D92)</f>
        <v>100</v>
      </c>
      <c r="BE92" s="17">
        <f>IF(ISERR(+J92*100/D92)=1,"",J92*100/D92)</f>
        <v>0</v>
      </c>
      <c r="BF92" s="17">
        <f>IF(ISERR(+N92*100/AK92)=1,"",N92*100/AK92)</f>
        <v>100</v>
      </c>
      <c r="BG92" s="17">
        <f>IF(ISERR(+O92*100/AK92)=1,"",O92*100/AK92)</f>
        <v>0</v>
      </c>
      <c r="BH92" s="17">
        <f>IF(ISERR(+AR92*100/AM92)=1,"",AR92*100/AM92)</f>
        <v>0</v>
      </c>
      <c r="BI92" s="17">
        <f>IF(ISERR((+AR92-AD92-AF92-AJ92)*100/AM92)=1,"",(AR92-AD92-AF92-AJ92)*100/AM92)</f>
        <v>0</v>
      </c>
      <c r="BJ92" s="17">
        <f>IF(ISERR(+BB92/AM92)=1,"",BB92/AM92)</f>
        <v>3.6412637736187898</v>
      </c>
      <c r="BK92" s="17">
        <f>IF(ISERR(+W92/AK92)=1,"",W92/AK92)</f>
        <v>7.3197341857335125</v>
      </c>
      <c r="BL92" s="17">
        <f>IF(ISERR(+AR92/AK92)=1,"",AR92/AK92)</f>
        <v>0</v>
      </c>
      <c r="BM92" s="17">
        <f>IF(ISERR((+AR92-AD92-AF92-AJ92)/AK92)=1,"",(AR92-AD92-AF92-AJ92)/AK92)</f>
        <v>0</v>
      </c>
      <c r="BN92" s="17">
        <f>IF(ISERR(+AK92/D92)=1,"",AK92/D92)</f>
        <v>11888</v>
      </c>
      <c r="BO92" s="17" t="e">
        <f>IF(ISERR(+BK92*100/M92)=1,"",BK92*100/M92)</f>
        <v>#DIV/0!</v>
      </c>
      <c r="BP92" s="18">
        <f>IF(ISERR(+Y92/AK92)=1,"",Y92/AK92)</f>
        <v>11.9782133243607</v>
      </c>
      <c r="BQ92" s="19"/>
      <c r="BR92" s="20">
        <f t="shared" si="99"/>
        <v>0</v>
      </c>
      <c r="BS92" s="20">
        <f t="shared" si="102"/>
        <v>0</v>
      </c>
      <c r="BT92" s="21"/>
      <c r="BU92" s="21"/>
      <c r="BV92" s="22"/>
      <c r="BW92" s="21"/>
      <c r="BX92" s="63">
        <f t="shared" si="101"/>
        <v>0</v>
      </c>
      <c r="BY92" s="21"/>
      <c r="BZ92" s="21"/>
      <c r="CA92" s="21"/>
      <c r="CB92" s="21"/>
    </row>
    <row r="93" spans="1:80" s="23" customFormat="1" x14ac:dyDescent="0.25">
      <c r="A93" s="37"/>
      <c r="B93" s="38"/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1"/>
      <c r="R93" s="41"/>
      <c r="S93" s="41"/>
      <c r="T93" s="41"/>
      <c r="U93" s="40"/>
      <c r="V93" s="40"/>
      <c r="W93" s="40"/>
      <c r="X93" s="40"/>
      <c r="Y93" s="42"/>
      <c r="Z93" s="40"/>
      <c r="AA93" s="40"/>
      <c r="AB93" s="42"/>
      <c r="AC93" s="40"/>
      <c r="AD93" s="40"/>
      <c r="AE93" s="40"/>
      <c r="AF93" s="40"/>
      <c r="AG93" s="40"/>
      <c r="AH93" s="40"/>
      <c r="AI93" s="40"/>
      <c r="AJ93" s="40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4"/>
      <c r="BR93" s="20">
        <f t="shared" si="99"/>
        <v>0</v>
      </c>
      <c r="BS93" s="20">
        <f t="shared" si="102"/>
        <v>0</v>
      </c>
      <c r="BV93" s="22"/>
      <c r="BX93" s="63">
        <f t="shared" si="101"/>
        <v>0</v>
      </c>
    </row>
    <row r="94" spans="1:80" s="23" customFormat="1" x14ac:dyDescent="0.25">
      <c r="A94" s="82" t="s">
        <v>83</v>
      </c>
      <c r="B94" s="82"/>
      <c r="C94" s="82"/>
      <c r="D94" s="45">
        <f t="shared" ref="D94:BB94" si="115">D92+D87+D83</f>
        <v>38</v>
      </c>
      <c r="E94" s="46">
        <f t="shared" si="115"/>
        <v>38</v>
      </c>
      <c r="F94" s="46">
        <f t="shared" si="115"/>
        <v>38</v>
      </c>
      <c r="G94" s="46">
        <f t="shared" si="115"/>
        <v>0</v>
      </c>
      <c r="H94" s="46">
        <f t="shared" si="115"/>
        <v>0</v>
      </c>
      <c r="I94" s="46">
        <f t="shared" si="115"/>
        <v>20323</v>
      </c>
      <c r="J94" s="46">
        <f t="shared" si="115"/>
        <v>0</v>
      </c>
      <c r="K94" s="46">
        <f t="shared" si="115"/>
        <v>0</v>
      </c>
      <c r="L94" s="46">
        <f t="shared" si="115"/>
        <v>72307401</v>
      </c>
      <c r="M94" s="46">
        <f t="shared" si="115"/>
        <v>0</v>
      </c>
      <c r="N94" s="46">
        <f t="shared" si="115"/>
        <v>1908878</v>
      </c>
      <c r="O94" s="46">
        <f t="shared" si="115"/>
        <v>0</v>
      </c>
      <c r="P94" s="46">
        <f t="shared" si="115"/>
        <v>2870000</v>
      </c>
      <c r="Q94" s="47">
        <f t="shared" si="115"/>
        <v>2251121.8600000003</v>
      </c>
      <c r="R94" s="47">
        <f t="shared" si="115"/>
        <v>56845</v>
      </c>
      <c r="S94" s="47">
        <f t="shared" si="115"/>
        <v>18257</v>
      </c>
      <c r="T94" s="47">
        <f t="shared" si="115"/>
        <v>1670</v>
      </c>
      <c r="U94" s="17">
        <f t="shared" si="115"/>
        <v>4695358</v>
      </c>
      <c r="V94" s="17">
        <f t="shared" si="115"/>
        <v>0</v>
      </c>
      <c r="W94" s="17">
        <f t="shared" si="115"/>
        <v>14373684</v>
      </c>
      <c r="X94" s="17">
        <f t="shared" si="115"/>
        <v>362682</v>
      </c>
      <c r="Y94" s="17">
        <f t="shared" si="115"/>
        <v>19069042</v>
      </c>
      <c r="Z94" s="17">
        <f t="shared" si="115"/>
        <v>57300</v>
      </c>
      <c r="AA94" s="17">
        <f t="shared" si="115"/>
        <v>2196146</v>
      </c>
      <c r="AB94" s="17">
        <f t="shared" si="115"/>
        <v>362682</v>
      </c>
      <c r="AC94" s="17">
        <f t="shared" si="115"/>
        <v>19086653.199999999</v>
      </c>
      <c r="AD94" s="17">
        <f t="shared" si="115"/>
        <v>0</v>
      </c>
      <c r="AE94" s="17">
        <f t="shared" si="115"/>
        <v>12131</v>
      </c>
      <c r="AF94" s="17">
        <f t="shared" si="115"/>
        <v>0</v>
      </c>
      <c r="AG94" s="17">
        <f t="shared" si="115"/>
        <v>2188445</v>
      </c>
      <c r="AH94" s="17">
        <f t="shared" si="115"/>
        <v>0</v>
      </c>
      <c r="AI94" s="17">
        <f t="shared" si="115"/>
        <v>360423</v>
      </c>
      <c r="AJ94" s="17">
        <f t="shared" si="115"/>
        <v>0</v>
      </c>
      <c r="AK94" s="17">
        <f t="shared" si="115"/>
        <v>1908878</v>
      </c>
      <c r="AL94" s="17">
        <f t="shared" si="115"/>
        <v>2327893.8600000003</v>
      </c>
      <c r="AM94" s="17">
        <f t="shared" si="115"/>
        <v>21685170</v>
      </c>
      <c r="AN94" s="17">
        <f t="shared" si="115"/>
        <v>19086653.199999999</v>
      </c>
      <c r="AO94" s="17">
        <f t="shared" si="115"/>
        <v>12131</v>
      </c>
      <c r="AP94" s="17">
        <f t="shared" si="115"/>
        <v>2188445</v>
      </c>
      <c r="AQ94" s="17">
        <f t="shared" si="115"/>
        <v>360423</v>
      </c>
      <c r="AR94" s="17">
        <f t="shared" si="115"/>
        <v>21647652.199999999</v>
      </c>
      <c r="AS94" s="17">
        <f t="shared" si="115"/>
        <v>21320163.859999999</v>
      </c>
      <c r="AT94" s="17">
        <f t="shared" si="115"/>
        <v>114145</v>
      </c>
      <c r="AU94" s="17">
        <f t="shared" si="115"/>
        <v>2214403</v>
      </c>
      <c r="AV94" s="17">
        <f t="shared" si="115"/>
        <v>364352</v>
      </c>
      <c r="AW94" s="17">
        <f t="shared" si="115"/>
        <v>24013063.859999999</v>
      </c>
      <c r="AX94" s="17">
        <f t="shared" si="115"/>
        <v>2233510.6600000011</v>
      </c>
      <c r="AY94" s="17">
        <f t="shared" si="115"/>
        <v>102014</v>
      </c>
      <c r="AZ94" s="17">
        <f t="shared" si="115"/>
        <v>25958</v>
      </c>
      <c r="BA94" s="17">
        <f t="shared" si="115"/>
        <v>3929</v>
      </c>
      <c r="BB94" s="17">
        <f t="shared" si="115"/>
        <v>2365411.6600000011</v>
      </c>
      <c r="BC94" s="17">
        <f>IF(ISERR(+E94*100/D94)=1,"",E94*100/D94)</f>
        <v>100</v>
      </c>
      <c r="BD94" s="17">
        <f>IF(ISERR(+F94*100/D94)=1,"",F94*100/D94)</f>
        <v>100</v>
      </c>
      <c r="BE94" s="17">
        <f>IF(ISERR(+J94*100/D94)=1,"",J94*100/D94)</f>
        <v>0</v>
      </c>
      <c r="BF94" s="17">
        <f>IF(ISERR(+N94*100/AK94)=1,"",N94*100/AK94)</f>
        <v>100</v>
      </c>
      <c r="BG94" s="17">
        <f>IF(ISERR(+O94*100/AK94)=1,"",O94*100/AK94)</f>
        <v>0</v>
      </c>
      <c r="BH94" s="17">
        <f>IF(ISERR(+AR94*100/AM94)=1,"",AR94*100/AM94)</f>
        <v>99.826988674748691</v>
      </c>
      <c r="BI94" s="17">
        <f>IF(ISERR((+AR94-AD94-AF94-AJ94)*100/AM94)=1,"",(AR94-AD94-AF94-AJ94)*100/AM94)</f>
        <v>99.826988674748691</v>
      </c>
      <c r="BJ94" s="17">
        <f>IF(ISERR(+BB94/AM94)=1,"",BB94/AM94)</f>
        <v>0.10907969178936577</v>
      </c>
      <c r="BK94" s="17">
        <f>IF(ISERR(+W94/AK94)=1,"",W94/AK94)</f>
        <v>7.5299123359376559</v>
      </c>
      <c r="BL94" s="17">
        <f>IF(ISERR(+AR94/AK94)=1,"",AR94/AK94)</f>
        <v>11.340511127479074</v>
      </c>
      <c r="BM94" s="17">
        <f>IF(ISERR((+AR94-AD94-AF94-AJ94)/AK94)=1,"",(AR94-AD94-AF94-AJ94)/AK94)</f>
        <v>11.340511127479074</v>
      </c>
      <c r="BN94" s="17">
        <f>IF(ISERR(+AK94/D94)=1,"",AK94/D94)</f>
        <v>50233.631578947367</v>
      </c>
      <c r="BO94" s="17" t="e">
        <f>IF(ISERR(+BK94*100/M94)=1,"",BK94*100/M94)</f>
        <v>#DIV/0!</v>
      </c>
      <c r="BP94" s="18">
        <f>IF(ISERR(+Y94/AK94)=1,"",Y94/AK94)</f>
        <v>9.9896598944510853</v>
      </c>
      <c r="BQ94" s="19"/>
      <c r="BR94" s="20">
        <f t="shared" si="99"/>
        <v>0</v>
      </c>
      <c r="BS94" s="20">
        <f t="shared" si="102"/>
        <v>0</v>
      </c>
      <c r="BT94" s="21"/>
      <c r="BU94" s="21"/>
      <c r="BV94" s="22"/>
      <c r="BW94" s="21"/>
      <c r="BX94" s="63">
        <f t="shared" si="101"/>
        <v>0</v>
      </c>
      <c r="BY94" s="21"/>
      <c r="BZ94" s="21"/>
      <c r="CA94" s="21"/>
      <c r="CB94" s="21"/>
    </row>
    <row r="95" spans="1:80" s="23" customFormat="1" x14ac:dyDescent="0.25">
      <c r="A95" s="37"/>
      <c r="B95" s="38"/>
      <c r="C95" s="39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1"/>
      <c r="R95" s="41"/>
      <c r="S95" s="41"/>
      <c r="T95" s="41"/>
      <c r="U95" s="40"/>
      <c r="V95" s="40"/>
      <c r="W95" s="40"/>
      <c r="X95" s="40"/>
      <c r="Y95" s="42"/>
      <c r="Z95" s="40"/>
      <c r="AA95" s="40"/>
      <c r="AB95" s="42"/>
      <c r="AC95" s="40"/>
      <c r="AD95" s="40"/>
      <c r="AE95" s="40"/>
      <c r="AF95" s="40"/>
      <c r="AG95" s="40"/>
      <c r="AH95" s="40"/>
      <c r="AI95" s="40"/>
      <c r="AJ95" s="40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4"/>
      <c r="BR95" s="20">
        <f t="shared" si="99"/>
        <v>0</v>
      </c>
      <c r="BS95" s="20">
        <f t="shared" si="102"/>
        <v>0</v>
      </c>
      <c r="BV95" s="22"/>
      <c r="BX95" s="63">
        <f t="shared" si="101"/>
        <v>0</v>
      </c>
    </row>
    <row r="97" spans="1:80" s="23" customFormat="1" x14ac:dyDescent="0.25">
      <c r="A97" s="83">
        <v>16</v>
      </c>
      <c r="B97" s="84" t="s">
        <v>70</v>
      </c>
      <c r="C97" s="9" t="s">
        <v>71</v>
      </c>
      <c r="D97" s="24">
        <v>33</v>
      </c>
      <c r="E97" s="25">
        <v>33</v>
      </c>
      <c r="F97" s="25">
        <v>33</v>
      </c>
      <c r="G97" s="25">
        <v>0</v>
      </c>
      <c r="H97" s="25">
        <v>0</v>
      </c>
      <c r="I97" s="25">
        <f>13523+405</f>
        <v>13928</v>
      </c>
      <c r="J97" s="25"/>
      <c r="K97" s="25"/>
      <c r="L97" s="26">
        <v>44743945</v>
      </c>
      <c r="M97" s="25"/>
      <c r="N97" s="25">
        <v>1640321</v>
      </c>
      <c r="O97" s="25"/>
      <c r="P97" s="25">
        <v>1090000</v>
      </c>
      <c r="Q97" s="28">
        <v>-2554580.1999999993</v>
      </c>
      <c r="R97" s="28">
        <v>0</v>
      </c>
      <c r="S97" s="28">
        <v>0</v>
      </c>
      <c r="T97" s="28">
        <v>0</v>
      </c>
      <c r="U97" s="13">
        <v>3161185</v>
      </c>
      <c r="V97" s="13"/>
      <c r="W97" s="13">
        <v>12207983.24</v>
      </c>
      <c r="X97" s="14">
        <v>311657</v>
      </c>
      <c r="Y97" s="29">
        <f t="shared" ref="Y97:Y100" si="116">SUM(U97:W97)</f>
        <v>15369168.24</v>
      </c>
      <c r="Z97" s="14">
        <v>17343</v>
      </c>
      <c r="AA97" s="14">
        <v>1807096</v>
      </c>
      <c r="AB97" s="29">
        <f t="shared" ref="AB97:AB100" si="117">X97</f>
        <v>311657</v>
      </c>
      <c r="AC97" s="61">
        <v>15096294.800000001</v>
      </c>
      <c r="AD97" s="31"/>
      <c r="AE97" s="14">
        <f>Z97</f>
        <v>17343</v>
      </c>
      <c r="AF97" s="31"/>
      <c r="AG97" s="31">
        <f>AA97</f>
        <v>1807096</v>
      </c>
      <c r="AH97" s="31"/>
      <c r="AI97" s="30">
        <f>AB97</f>
        <v>311657</v>
      </c>
      <c r="AJ97" s="31"/>
      <c r="AK97" s="17">
        <f>N97+O97</f>
        <v>1640321</v>
      </c>
      <c r="AL97" s="17">
        <f>SUM(Q97:T97)</f>
        <v>-2554580.1999999993</v>
      </c>
      <c r="AM97" s="17">
        <f>SUM(Y97:AB97)</f>
        <v>17505264.240000002</v>
      </c>
      <c r="AN97" s="17">
        <f>AC97+AD97</f>
        <v>15096294.800000001</v>
      </c>
      <c r="AO97" s="17">
        <f>AE97+AF97</f>
        <v>17343</v>
      </c>
      <c r="AP97" s="17">
        <f>AG97+AH97</f>
        <v>1807096</v>
      </c>
      <c r="AQ97" s="17">
        <f>AI97+AJ97</f>
        <v>311657</v>
      </c>
      <c r="AR97" s="17">
        <f t="shared" ref="AR97:AR100" si="118">SUM(AN97:AQ97)</f>
        <v>17232390.800000001</v>
      </c>
      <c r="AS97" s="17">
        <f t="shared" ref="AS97:AV100" si="119">Q97+Y97</f>
        <v>12814588.040000001</v>
      </c>
      <c r="AT97" s="17">
        <f t="shared" si="119"/>
        <v>17343</v>
      </c>
      <c r="AU97" s="17">
        <f t="shared" si="119"/>
        <v>1807096</v>
      </c>
      <c r="AV97" s="17">
        <f t="shared" si="119"/>
        <v>311657</v>
      </c>
      <c r="AW97" s="17">
        <f t="shared" ref="AW97:AW100" si="120">SUM(AS97:AV97)</f>
        <v>14950684.040000001</v>
      </c>
      <c r="AX97" s="17">
        <f t="shared" ref="AX97:BA100" si="121">AS97-AN97</f>
        <v>-2281706.7599999998</v>
      </c>
      <c r="AY97" s="17">
        <f t="shared" si="121"/>
        <v>0</v>
      </c>
      <c r="AZ97" s="17">
        <f t="shared" si="121"/>
        <v>0</v>
      </c>
      <c r="BA97" s="17">
        <f t="shared" si="121"/>
        <v>0</v>
      </c>
      <c r="BB97" s="17">
        <f t="shared" ref="BB97:BB100" si="122">SUM(AX97:BA97)</f>
        <v>-2281706.7599999998</v>
      </c>
      <c r="BC97" s="17">
        <f>IF(ISERR(+E97*100/D97)=1,"",E97*100/D97)</f>
        <v>100</v>
      </c>
      <c r="BD97" s="17">
        <f>IF(ISERR(+F97*100/D97)=1,"",F97*100/D97)</f>
        <v>100</v>
      </c>
      <c r="BE97" s="17">
        <f>IF(ISERR(+J97*100/D97)=1,"",J97*100/D97)</f>
        <v>0</v>
      </c>
      <c r="BF97" s="17">
        <f>IF(ISERR(+N97*100/AK97)=1,"",N97*100/AK97)</f>
        <v>100</v>
      </c>
      <c r="BG97" s="17">
        <f>IF(ISERR(+O97*100/AK97)=1,"",O97*100/AK97)</f>
        <v>0</v>
      </c>
      <c r="BH97" s="17">
        <f>IF(ISERR(+AR97*100/AM97)=1,"",AR97*100/AM97)</f>
        <v>98.441192110790993</v>
      </c>
      <c r="BI97" s="17">
        <f>IF(ISERR((+AR97-AD97-AF97-AJ97)*100/AM97)=1,"",(AR97-AD97-AF97-AJ97)*100/AM97)</f>
        <v>98.441192110790993</v>
      </c>
      <c r="BJ97" s="17">
        <f>IF(ISERR(+BB97/AM97)=1,"",BB97/AM97)</f>
        <v>-0.13034403415552209</v>
      </c>
      <c r="BK97" s="17">
        <f>IF(ISERR(+W97/AK97)=1,"",W97/AK97)</f>
        <v>7.4424354989053976</v>
      </c>
      <c r="BL97" s="17">
        <f>IF(ISERR(+AR97/AK97)=1,"",AR97/AK97)</f>
        <v>10.505499106577311</v>
      </c>
      <c r="BM97" s="17">
        <f>IF(ISERR((+AR97-AD97-AF97-AJ97)/AK97)=1,"",(AR97-AD97-AF97-AJ97)/AK97)</f>
        <v>10.505499106577311</v>
      </c>
      <c r="BN97" s="17">
        <f>IF(ISERR(+AK97/D97)=1,"",AK97/D97)</f>
        <v>49706.696969696968</v>
      </c>
      <c r="BO97" s="17" t="e">
        <f>IF(ISERR(+BK97*100/M97)=1,"",BK97*100/M97)</f>
        <v>#DIV/0!</v>
      </c>
      <c r="BP97" s="18">
        <f>IF(ISERR(+Y97/AK97)=1,"",Y97/AK97)</f>
        <v>9.3696101189950021</v>
      </c>
      <c r="BQ97" s="19">
        <f>BP97-7.64</f>
        <v>1.7296101189950024</v>
      </c>
      <c r="BR97" s="20">
        <f t="shared" ref="BR97:BR113" si="123">E97-F97</f>
        <v>0</v>
      </c>
      <c r="BS97" s="20">
        <f t="shared" ref="BS97:BS98" si="124">D97-E97</f>
        <v>0</v>
      </c>
      <c r="BT97" s="21"/>
      <c r="BU97" s="21"/>
      <c r="BV97" s="22"/>
      <c r="BW97" s="21"/>
      <c r="BX97" s="63">
        <f t="shared" ref="BX97:BX113" si="125">D97-E97</f>
        <v>0</v>
      </c>
      <c r="BY97" s="21"/>
      <c r="BZ97" s="21"/>
      <c r="CA97" s="21"/>
      <c r="CB97" s="21"/>
    </row>
    <row r="98" spans="1:80" s="23" customFormat="1" x14ac:dyDescent="0.25">
      <c r="A98" s="83"/>
      <c r="B98" s="84" t="s">
        <v>70</v>
      </c>
      <c r="C98" s="9" t="s">
        <v>72</v>
      </c>
      <c r="D98" s="32"/>
      <c r="E98" s="26"/>
      <c r="F98" s="26"/>
      <c r="G98" s="26">
        <v>0</v>
      </c>
      <c r="H98" s="26">
        <v>0</v>
      </c>
      <c r="I98" s="26"/>
      <c r="J98" s="26"/>
      <c r="K98" s="26"/>
      <c r="L98" s="26">
        <v>0</v>
      </c>
      <c r="M98" s="26"/>
      <c r="N98" s="25"/>
      <c r="O98" s="25"/>
      <c r="P98" s="25"/>
      <c r="Q98" s="28">
        <v>0</v>
      </c>
      <c r="R98" s="28">
        <v>0</v>
      </c>
      <c r="S98" s="28">
        <v>0</v>
      </c>
      <c r="T98" s="28">
        <v>0</v>
      </c>
      <c r="U98" s="13"/>
      <c r="V98" s="13"/>
      <c r="W98" s="13"/>
      <c r="X98" s="14"/>
      <c r="Y98" s="29">
        <f t="shared" si="116"/>
        <v>0</v>
      </c>
      <c r="Z98" s="33"/>
      <c r="AA98" s="33"/>
      <c r="AB98" s="34">
        <f t="shared" si="117"/>
        <v>0</v>
      </c>
      <c r="AC98" s="33"/>
      <c r="AD98" s="33"/>
      <c r="AE98" s="33"/>
      <c r="AF98" s="33"/>
      <c r="AG98" s="33"/>
      <c r="AH98" s="33"/>
      <c r="AI98" s="33"/>
      <c r="AJ98" s="35"/>
      <c r="AK98" s="17">
        <f>N98+O98</f>
        <v>0</v>
      </c>
      <c r="AL98" s="17">
        <f>SUM(Q98:T98)</f>
        <v>0</v>
      </c>
      <c r="AM98" s="17">
        <f>SUM(Y98:AB98)</f>
        <v>0</v>
      </c>
      <c r="AN98" s="17">
        <f>AC98+AD98</f>
        <v>0</v>
      </c>
      <c r="AO98" s="17">
        <f>AE98+AF98</f>
        <v>0</v>
      </c>
      <c r="AP98" s="17">
        <f>AG98+AH98</f>
        <v>0</v>
      </c>
      <c r="AQ98" s="17">
        <f>AI98+AJ98</f>
        <v>0</v>
      </c>
      <c r="AR98" s="17">
        <f t="shared" si="118"/>
        <v>0</v>
      </c>
      <c r="AS98" s="17">
        <f t="shared" si="119"/>
        <v>0</v>
      </c>
      <c r="AT98" s="17">
        <f t="shared" si="119"/>
        <v>0</v>
      </c>
      <c r="AU98" s="17">
        <f t="shared" si="119"/>
        <v>0</v>
      </c>
      <c r="AV98" s="17">
        <f t="shared" si="119"/>
        <v>0</v>
      </c>
      <c r="AW98" s="17">
        <f t="shared" si="120"/>
        <v>0</v>
      </c>
      <c r="AX98" s="17">
        <f t="shared" si="121"/>
        <v>0</v>
      </c>
      <c r="AY98" s="17">
        <f t="shared" si="121"/>
        <v>0</v>
      </c>
      <c r="AZ98" s="17">
        <f t="shared" si="121"/>
        <v>0</v>
      </c>
      <c r="BA98" s="17">
        <f t="shared" si="121"/>
        <v>0</v>
      </c>
      <c r="BB98" s="17">
        <f t="shared" si="122"/>
        <v>0</v>
      </c>
      <c r="BC98" s="17" t="e">
        <f>IF(ISERR(+E98*100/D98)=1,"",E98*100/D98)</f>
        <v>#DIV/0!</v>
      </c>
      <c r="BD98" s="17" t="e">
        <f>IF(ISERR(+F98*100/D98)=1,"",F98*100/D98)</f>
        <v>#DIV/0!</v>
      </c>
      <c r="BE98" s="17" t="e">
        <f>IF(ISERR(+J98*100/D98)=1,"",J98*100/D98)</f>
        <v>#DIV/0!</v>
      </c>
      <c r="BF98" s="17" t="e">
        <f>IF(ISERR(+N98*100/AK98)=1,"",N98*100/AK98)</f>
        <v>#DIV/0!</v>
      </c>
      <c r="BG98" s="17" t="e">
        <f>IF(ISERR(+O98*100/AK98)=1,"",O98*100/AK98)</f>
        <v>#DIV/0!</v>
      </c>
      <c r="BH98" s="17" t="e">
        <f>IF(ISERR(+AR98*100/AM98)=1,"",AR98*100/AM98)</f>
        <v>#DIV/0!</v>
      </c>
      <c r="BI98" s="17" t="e">
        <f>IF(ISERR((+AR98-AD98-AF98-AJ98)*100/AM98)=1,"",(AR98-AD98-AF98-AJ98)*100/AM98)</f>
        <v>#DIV/0!</v>
      </c>
      <c r="BJ98" s="17" t="e">
        <f>IF(ISERR(+BB98/AM98)=1,"",BB98/AM98)</f>
        <v>#DIV/0!</v>
      </c>
      <c r="BK98" s="17" t="e">
        <f>IF(ISERR(+W98/AK98)=1,"",W98/AK98)</f>
        <v>#DIV/0!</v>
      </c>
      <c r="BL98" s="17" t="e">
        <f>IF(ISERR(+AR98/AK98)=1,"",AR98/AK98)</f>
        <v>#DIV/0!</v>
      </c>
      <c r="BM98" s="17" t="e">
        <f>IF(ISERR((+AR98-AD98-AF98-AJ98)/AK98)=1,"",(AR98-AD98-AF98-AJ98)/AK98)</f>
        <v>#DIV/0!</v>
      </c>
      <c r="BN98" s="17" t="e">
        <f>IF(ISERR(+AK98/D98)=1,"",AK98/D98)</f>
        <v>#DIV/0!</v>
      </c>
      <c r="BO98" s="17" t="e">
        <f>IF(ISERR(+BK98*100/M98)=1,"",BK98*100/M98)</f>
        <v>#DIV/0!</v>
      </c>
      <c r="BP98" s="18" t="e">
        <f>IF(ISERR(+Y98/AK98)=1,"",Y98/AK98)</f>
        <v>#DIV/0!</v>
      </c>
      <c r="BQ98" s="19" t="e">
        <f>BP98-7.64</f>
        <v>#DIV/0!</v>
      </c>
      <c r="BR98" s="20">
        <f t="shared" si="123"/>
        <v>0</v>
      </c>
      <c r="BS98" s="20">
        <f t="shared" si="124"/>
        <v>0</v>
      </c>
      <c r="BT98" s="21"/>
      <c r="BU98" s="21"/>
      <c r="BV98" s="22"/>
      <c r="BW98" s="21"/>
      <c r="BX98" s="63">
        <f t="shared" si="125"/>
        <v>0</v>
      </c>
      <c r="BY98" s="21"/>
      <c r="BZ98" s="21"/>
      <c r="CA98" s="21"/>
      <c r="CB98" s="21"/>
    </row>
    <row r="99" spans="1:80" s="23" customFormat="1" x14ac:dyDescent="0.25">
      <c r="A99" s="83"/>
      <c r="B99" s="84" t="s">
        <v>70</v>
      </c>
      <c r="C99" s="9" t="s">
        <v>73</v>
      </c>
      <c r="D99" s="32">
        <v>1</v>
      </c>
      <c r="E99" s="26">
        <v>1</v>
      </c>
      <c r="F99" s="26">
        <v>1</v>
      </c>
      <c r="G99" s="26">
        <v>0</v>
      </c>
      <c r="H99" s="26">
        <v>0</v>
      </c>
      <c r="I99" s="26">
        <v>6000</v>
      </c>
      <c r="J99" s="26"/>
      <c r="K99" s="26"/>
      <c r="L99" s="26">
        <v>25325008</v>
      </c>
      <c r="M99" s="26"/>
      <c r="N99" s="25">
        <v>76090</v>
      </c>
      <c r="O99" s="25"/>
      <c r="P99" s="25">
        <v>2180000</v>
      </c>
      <c r="Q99" s="28">
        <v>3699</v>
      </c>
      <c r="R99" s="28">
        <v>0</v>
      </c>
      <c r="S99" s="28">
        <v>0</v>
      </c>
      <c r="T99" s="28">
        <v>0</v>
      </c>
      <c r="U99" s="13">
        <v>1438685</v>
      </c>
      <c r="V99" s="13"/>
      <c r="W99" s="13">
        <f>559260-12833</f>
        <v>546427</v>
      </c>
      <c r="X99" s="14">
        <v>14457</v>
      </c>
      <c r="Y99" s="29">
        <f t="shared" si="116"/>
        <v>1985112</v>
      </c>
      <c r="Z99" s="33"/>
      <c r="AA99" s="33">
        <v>499268</v>
      </c>
      <c r="AB99" s="34">
        <f t="shared" si="117"/>
        <v>14457</v>
      </c>
      <c r="AC99" s="30">
        <v>1980965</v>
      </c>
      <c r="AD99" s="31"/>
      <c r="AE99" s="30"/>
      <c r="AF99" s="31"/>
      <c r="AG99" s="30">
        <f>AA99</f>
        <v>499268</v>
      </c>
      <c r="AH99" s="31"/>
      <c r="AI99" s="30">
        <f>AB99</f>
        <v>14457</v>
      </c>
      <c r="AJ99" s="31"/>
      <c r="AK99" s="17">
        <f>N99+O99</f>
        <v>76090</v>
      </c>
      <c r="AL99" s="17">
        <f>SUM(Q99:T99)</f>
        <v>3699</v>
      </c>
      <c r="AM99" s="17">
        <f>SUM(Y99:AB99)</f>
        <v>2498837</v>
      </c>
      <c r="AN99" s="17">
        <f>AC99+AD99</f>
        <v>1980965</v>
      </c>
      <c r="AO99" s="17">
        <f>AE99+AF99</f>
        <v>0</v>
      </c>
      <c r="AP99" s="17">
        <f>AG99+AH99</f>
        <v>499268</v>
      </c>
      <c r="AQ99" s="17">
        <f>AI99+AJ99</f>
        <v>14457</v>
      </c>
      <c r="AR99" s="17">
        <f t="shared" si="118"/>
        <v>2494690</v>
      </c>
      <c r="AS99" s="17">
        <f t="shared" si="119"/>
        <v>1988811</v>
      </c>
      <c r="AT99" s="17">
        <f t="shared" si="119"/>
        <v>0</v>
      </c>
      <c r="AU99" s="17">
        <f t="shared" si="119"/>
        <v>499268</v>
      </c>
      <c r="AV99" s="17">
        <f t="shared" si="119"/>
        <v>14457</v>
      </c>
      <c r="AW99" s="17">
        <f t="shared" si="120"/>
        <v>2502536</v>
      </c>
      <c r="AX99" s="17">
        <f t="shared" si="121"/>
        <v>7846</v>
      </c>
      <c r="AY99" s="17">
        <f t="shared" si="121"/>
        <v>0</v>
      </c>
      <c r="AZ99" s="17">
        <f t="shared" si="121"/>
        <v>0</v>
      </c>
      <c r="BA99" s="17">
        <f t="shared" si="121"/>
        <v>0</v>
      </c>
      <c r="BB99" s="17">
        <f t="shared" si="122"/>
        <v>7846</v>
      </c>
      <c r="BC99" s="17">
        <f>IF(ISERR(+E99*100/D99)=1,"",E99*100/D99)</f>
        <v>100</v>
      </c>
      <c r="BD99" s="17">
        <f>IF(ISERR(+F99*100/D99)=1,"",F99*100/D99)</f>
        <v>100</v>
      </c>
      <c r="BE99" s="17">
        <f>IF(ISERR(+J99*100/D99)=1,"",J99*100/D99)</f>
        <v>0</v>
      </c>
      <c r="BF99" s="17">
        <f>IF(ISERR(+N99*100/AK99)=1,"",N99*100/AK99)</f>
        <v>100</v>
      </c>
      <c r="BG99" s="17">
        <f>IF(ISERR(+O99*100/AK99)=1,"",O99*100/AK99)</f>
        <v>0</v>
      </c>
      <c r="BH99" s="17">
        <f>IF(ISERR(+AR99*100/AM99)=1,"",AR99*100/AM99)</f>
        <v>99.834042796709028</v>
      </c>
      <c r="BI99" s="17">
        <f>IF(ISERR((+AR99-AD99-AF99-AJ99)*100/AM99)=1,"",(AR99-AD99-AF99-AJ99)*100/AM99)</f>
        <v>99.834042796709028</v>
      </c>
      <c r="BJ99" s="17">
        <f>IF(ISERR(+BB99/AM99)=1,"",BB99/AM99)</f>
        <v>3.1398606631805118E-3</v>
      </c>
      <c r="BK99" s="17">
        <f>IF(ISERR(+W99/AK99)=1,"",W99/AK99)</f>
        <v>7.1813247470101196</v>
      </c>
      <c r="BL99" s="17">
        <f>IF(ISERR(+AR99/AK99)=1,"",AR99/AK99)</f>
        <v>32.786042844000526</v>
      </c>
      <c r="BM99" s="17">
        <f>IF(ISERR((+AR99-AD99-AF99-AJ99)/AK99)=1,"",(AR99-AD99-AF99-AJ99)/AK99)</f>
        <v>32.786042844000526</v>
      </c>
      <c r="BN99" s="17">
        <f>IF(ISERR(+AK99/D99)=1,"",AK99/D99)</f>
        <v>76090</v>
      </c>
      <c r="BO99" s="17" t="e">
        <f>IF(ISERR(+BK99*100/M99)=1,"",BK99*100/M99)</f>
        <v>#DIV/0!</v>
      </c>
      <c r="BP99" s="18">
        <f>IF(ISERR(+Y99/AK99)=1,"",Y99/AK99)</f>
        <v>26.088999868576686</v>
      </c>
      <c r="BQ99" s="19">
        <f>BP99-7.64</f>
        <v>18.448999868576685</v>
      </c>
      <c r="BR99" s="20">
        <f t="shared" si="123"/>
        <v>0</v>
      </c>
      <c r="BS99" s="20"/>
      <c r="BT99" s="21"/>
      <c r="BU99" s="21">
        <f>[4]sheet1!$AV$13</f>
        <v>-2273860.7599999998</v>
      </c>
      <c r="BV99" s="22">
        <f>BB97+BB99</f>
        <v>-2273860.7599999998</v>
      </c>
      <c r="BW99" s="22">
        <f>BU99-BV99</f>
        <v>0</v>
      </c>
      <c r="BX99" s="63">
        <f t="shared" si="125"/>
        <v>0</v>
      </c>
      <c r="BY99" s="21"/>
      <c r="BZ99" s="64"/>
      <c r="CA99" s="21"/>
      <c r="CB99" s="21"/>
    </row>
    <row r="100" spans="1:80" s="23" customFormat="1" x14ac:dyDescent="0.25">
      <c r="A100" s="83"/>
      <c r="B100" s="36" t="s">
        <v>70</v>
      </c>
      <c r="C100" s="9" t="s">
        <v>74</v>
      </c>
      <c r="D100" s="10"/>
      <c r="E100" s="11"/>
      <c r="F100" s="11"/>
      <c r="G100" s="11">
        <v>0</v>
      </c>
      <c r="H100" s="11">
        <v>0</v>
      </c>
      <c r="I100" s="11"/>
      <c r="J100" s="11"/>
      <c r="K100" s="11"/>
      <c r="L100" s="11"/>
      <c r="M100" s="11"/>
      <c r="N100" s="25"/>
      <c r="O100" s="25"/>
      <c r="P100" s="25"/>
      <c r="Q100" s="28">
        <v>0</v>
      </c>
      <c r="R100" s="28">
        <v>0</v>
      </c>
      <c r="S100" s="28">
        <v>0</v>
      </c>
      <c r="T100" s="28">
        <v>0</v>
      </c>
      <c r="U100" s="13"/>
      <c r="V100" s="13"/>
      <c r="W100" s="13"/>
      <c r="X100" s="14"/>
      <c r="Y100" s="29">
        <f t="shared" si="116"/>
        <v>0</v>
      </c>
      <c r="Z100" s="13"/>
      <c r="AA100" s="13"/>
      <c r="AB100" s="15">
        <f t="shared" si="117"/>
        <v>0</v>
      </c>
      <c r="AC100" s="13"/>
      <c r="AD100" s="13"/>
      <c r="AE100" s="13"/>
      <c r="AF100" s="13"/>
      <c r="AG100" s="13"/>
      <c r="AH100" s="13"/>
      <c r="AI100" s="13"/>
      <c r="AJ100" s="16"/>
      <c r="AK100" s="17">
        <f>N100+O100</f>
        <v>0</v>
      </c>
      <c r="AL100" s="17">
        <f>SUM(Q100:T100)</f>
        <v>0</v>
      </c>
      <c r="AM100" s="17">
        <f>SUM(Y100:AB100)</f>
        <v>0</v>
      </c>
      <c r="AN100" s="17">
        <f>AC100+AD100</f>
        <v>0</v>
      </c>
      <c r="AO100" s="17">
        <f>AE100+AF100</f>
        <v>0</v>
      </c>
      <c r="AP100" s="17">
        <f>AG100+AH100</f>
        <v>0</v>
      </c>
      <c r="AQ100" s="17">
        <f>AI100+AJ100</f>
        <v>0</v>
      </c>
      <c r="AR100" s="17">
        <f t="shared" si="118"/>
        <v>0</v>
      </c>
      <c r="AS100" s="17">
        <f t="shared" si="119"/>
        <v>0</v>
      </c>
      <c r="AT100" s="17">
        <f t="shared" si="119"/>
        <v>0</v>
      </c>
      <c r="AU100" s="17">
        <f t="shared" si="119"/>
        <v>0</v>
      </c>
      <c r="AV100" s="17">
        <f t="shared" si="119"/>
        <v>0</v>
      </c>
      <c r="AW100" s="17">
        <f t="shared" si="120"/>
        <v>0</v>
      </c>
      <c r="AX100" s="17">
        <f t="shared" si="121"/>
        <v>0</v>
      </c>
      <c r="AY100" s="17">
        <f t="shared" si="121"/>
        <v>0</v>
      </c>
      <c r="AZ100" s="17">
        <f t="shared" si="121"/>
        <v>0</v>
      </c>
      <c r="BA100" s="17">
        <f t="shared" si="121"/>
        <v>0</v>
      </c>
      <c r="BB100" s="17">
        <f t="shared" si="122"/>
        <v>0</v>
      </c>
      <c r="BC100" s="17" t="e">
        <f>IF(ISERR(+E100*100/D100)=1,"",E100*100/D100)</f>
        <v>#DIV/0!</v>
      </c>
      <c r="BD100" s="17" t="e">
        <f>IF(ISERR(+F100*100/D100)=1,"",F100*100/D100)</f>
        <v>#DIV/0!</v>
      </c>
      <c r="BE100" s="17" t="e">
        <f>IF(ISERR(+J100*100/D100)=1,"",J100*100/D100)</f>
        <v>#DIV/0!</v>
      </c>
      <c r="BF100" s="17" t="e">
        <f>IF(ISERR(+N100*100/AK100)=1,"",N100*100/AK100)</f>
        <v>#DIV/0!</v>
      </c>
      <c r="BG100" s="17" t="e">
        <f>IF(ISERR(+O100*100/AK100)=1,"",O100*100/AK100)</f>
        <v>#DIV/0!</v>
      </c>
      <c r="BH100" s="17" t="e">
        <f>IF(ISERR(+AR100*100/AM100)=1,"",AR100*100/AM100)</f>
        <v>#DIV/0!</v>
      </c>
      <c r="BI100" s="17" t="e">
        <f>IF(ISERR((+AR100-AD100-AF100-AJ100)*100/AM100)=1,"",(AR100-AD100-AF100-AJ100)*100/AM100)</f>
        <v>#DIV/0!</v>
      </c>
      <c r="BJ100" s="17" t="e">
        <f>IF(ISERR(+BB100/AM100)=1,"",BB100/AM100)</f>
        <v>#DIV/0!</v>
      </c>
      <c r="BK100" s="17" t="e">
        <f>IF(ISERR(+W100/AK100)=1,"",W100/AK100)</f>
        <v>#DIV/0!</v>
      </c>
      <c r="BL100" s="17" t="e">
        <f>IF(ISERR(+AR100/AK100)=1,"",AR100/AK100)</f>
        <v>#DIV/0!</v>
      </c>
      <c r="BM100" s="17" t="e">
        <f>IF(ISERR((+AR100-AD100-AF100-AJ100)/AK100)=1,"",(AR100-AD100-AF100-AJ100)/AK100)</f>
        <v>#DIV/0!</v>
      </c>
      <c r="BN100" s="17" t="e">
        <f>IF(ISERR(+AK100/D100)=1,"",AK100/D100)</f>
        <v>#DIV/0!</v>
      </c>
      <c r="BO100" s="17" t="e">
        <f>IF(ISERR(+BK100*100/M100)=1,"",BK100*100/M100)</f>
        <v>#DIV/0!</v>
      </c>
      <c r="BP100" s="18" t="e">
        <f>IF(ISERR(+Y100/AK100)=1,"",Y100/AK100)</f>
        <v>#DIV/0!</v>
      </c>
      <c r="BQ100" s="19" t="e">
        <f>BP100-7.64</f>
        <v>#DIV/0!</v>
      </c>
      <c r="BR100" s="20">
        <f t="shared" si="123"/>
        <v>0</v>
      </c>
      <c r="BS100" s="20">
        <f t="shared" ref="BS100:BS113" si="126">D100-E100</f>
        <v>0</v>
      </c>
      <c r="BT100" s="21"/>
      <c r="BU100" s="21"/>
      <c r="BV100" s="22"/>
      <c r="BW100" s="21"/>
      <c r="BX100" s="63">
        <f t="shared" si="125"/>
        <v>0</v>
      </c>
      <c r="BY100" s="21"/>
      <c r="BZ100" s="21"/>
      <c r="CA100" s="21"/>
      <c r="CB100" s="21"/>
    </row>
    <row r="101" spans="1:80" s="23" customFormat="1" x14ac:dyDescent="0.25">
      <c r="A101" s="37"/>
      <c r="B101" s="38"/>
      <c r="C101" s="39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1"/>
      <c r="R101" s="41"/>
      <c r="S101" s="41"/>
      <c r="T101" s="41"/>
      <c r="U101" s="40"/>
      <c r="V101" s="40"/>
      <c r="W101" s="40"/>
      <c r="X101" s="40"/>
      <c r="Y101" s="42"/>
      <c r="Z101" s="40"/>
      <c r="AA101" s="40"/>
      <c r="AB101" s="42"/>
      <c r="AC101" s="40"/>
      <c r="AD101" s="40"/>
      <c r="AE101" s="40"/>
      <c r="AF101" s="40"/>
      <c r="AG101" s="40"/>
      <c r="AH101" s="40"/>
      <c r="AI101" s="40"/>
      <c r="AJ101" s="40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4"/>
      <c r="BR101" s="20">
        <f t="shared" si="123"/>
        <v>0</v>
      </c>
      <c r="BS101" s="20">
        <f t="shared" si="126"/>
        <v>0</v>
      </c>
      <c r="BV101" s="22"/>
      <c r="BW101" s="62"/>
      <c r="BX101" s="63">
        <f t="shared" si="125"/>
        <v>0</v>
      </c>
    </row>
    <row r="102" spans="1:80" s="23" customFormat="1" x14ac:dyDescent="0.25">
      <c r="A102" s="82" t="s">
        <v>75</v>
      </c>
      <c r="B102" s="82"/>
      <c r="C102" s="82"/>
      <c r="D102" s="45">
        <f>SUM(D97:D100)</f>
        <v>34</v>
      </c>
      <c r="E102" s="46">
        <f t="shared" ref="E102:BA102" si="127">SUM(E97:E100)</f>
        <v>34</v>
      </c>
      <c r="F102" s="46">
        <f t="shared" si="127"/>
        <v>34</v>
      </c>
      <c r="G102" s="46">
        <f t="shared" si="127"/>
        <v>0</v>
      </c>
      <c r="H102" s="46">
        <f t="shared" si="127"/>
        <v>0</v>
      </c>
      <c r="I102" s="46">
        <f t="shared" si="127"/>
        <v>19928</v>
      </c>
      <c r="J102" s="46">
        <f t="shared" si="127"/>
        <v>0</v>
      </c>
      <c r="K102" s="46">
        <f t="shared" si="127"/>
        <v>0</v>
      </c>
      <c r="L102" s="46">
        <f t="shared" si="127"/>
        <v>70068953</v>
      </c>
      <c r="M102" s="46">
        <f t="shared" si="127"/>
        <v>0</v>
      </c>
      <c r="N102" s="46">
        <f t="shared" si="127"/>
        <v>1716411</v>
      </c>
      <c r="O102" s="46">
        <f t="shared" si="127"/>
        <v>0</v>
      </c>
      <c r="P102" s="46">
        <f t="shared" si="127"/>
        <v>3270000</v>
      </c>
      <c r="Q102" s="47">
        <f t="shared" si="127"/>
        <v>-2550881.1999999993</v>
      </c>
      <c r="R102" s="47">
        <f t="shared" si="127"/>
        <v>0</v>
      </c>
      <c r="S102" s="47">
        <f t="shared" si="127"/>
        <v>0</v>
      </c>
      <c r="T102" s="47">
        <f t="shared" si="127"/>
        <v>0</v>
      </c>
      <c r="U102" s="17">
        <f t="shared" si="127"/>
        <v>4599870</v>
      </c>
      <c r="V102" s="17">
        <f t="shared" si="127"/>
        <v>0</v>
      </c>
      <c r="W102" s="17">
        <f t="shared" si="127"/>
        <v>12754410.24</v>
      </c>
      <c r="X102" s="17">
        <f t="shared" si="127"/>
        <v>326114</v>
      </c>
      <c r="Y102" s="17">
        <f t="shared" si="127"/>
        <v>17354280.240000002</v>
      </c>
      <c r="Z102" s="17">
        <f t="shared" si="127"/>
        <v>17343</v>
      </c>
      <c r="AA102" s="17">
        <f t="shared" si="127"/>
        <v>2306364</v>
      </c>
      <c r="AB102" s="17">
        <f t="shared" si="127"/>
        <v>326114</v>
      </c>
      <c r="AC102" s="17">
        <f t="shared" si="127"/>
        <v>17077259.800000001</v>
      </c>
      <c r="AD102" s="17">
        <f>SUM(AD97:AD100)</f>
        <v>0</v>
      </c>
      <c r="AE102" s="17">
        <f t="shared" si="127"/>
        <v>17343</v>
      </c>
      <c r="AF102" s="17">
        <f t="shared" si="127"/>
        <v>0</v>
      </c>
      <c r="AG102" s="17">
        <f t="shared" si="127"/>
        <v>2306364</v>
      </c>
      <c r="AH102" s="17">
        <f t="shared" si="127"/>
        <v>0</v>
      </c>
      <c r="AI102" s="17">
        <f t="shared" si="127"/>
        <v>326114</v>
      </c>
      <c r="AJ102" s="17">
        <f t="shared" si="127"/>
        <v>0</v>
      </c>
      <c r="AK102" s="17">
        <f t="shared" si="127"/>
        <v>1716411</v>
      </c>
      <c r="AL102" s="17">
        <f t="shared" si="127"/>
        <v>-2550881.1999999993</v>
      </c>
      <c r="AM102" s="17">
        <f t="shared" si="127"/>
        <v>20004101.240000002</v>
      </c>
      <c r="AN102" s="17">
        <f t="shared" si="127"/>
        <v>17077259.800000001</v>
      </c>
      <c r="AO102" s="17">
        <f t="shared" si="127"/>
        <v>17343</v>
      </c>
      <c r="AP102" s="17">
        <f t="shared" si="127"/>
        <v>2306364</v>
      </c>
      <c r="AQ102" s="17">
        <f t="shared" si="127"/>
        <v>326114</v>
      </c>
      <c r="AR102" s="17">
        <f t="shared" si="127"/>
        <v>19727080.800000001</v>
      </c>
      <c r="AS102" s="17">
        <f t="shared" si="127"/>
        <v>14803399.040000001</v>
      </c>
      <c r="AT102" s="17">
        <f t="shared" si="127"/>
        <v>17343</v>
      </c>
      <c r="AU102" s="17">
        <f t="shared" si="127"/>
        <v>2306364</v>
      </c>
      <c r="AV102" s="17">
        <f t="shared" si="127"/>
        <v>326114</v>
      </c>
      <c r="AW102" s="17">
        <f t="shared" si="127"/>
        <v>17453220.039999999</v>
      </c>
      <c r="AX102" s="17">
        <f t="shared" si="127"/>
        <v>-2273860.7599999998</v>
      </c>
      <c r="AY102" s="17">
        <f t="shared" si="127"/>
        <v>0</v>
      </c>
      <c r="AZ102" s="17">
        <f t="shared" si="127"/>
        <v>0</v>
      </c>
      <c r="BA102" s="17">
        <f t="shared" si="127"/>
        <v>0</v>
      </c>
      <c r="BB102" s="17">
        <f>SUM(BB97:BB100)</f>
        <v>-2273860.7599999998</v>
      </c>
      <c r="BC102" s="17">
        <f>IF(ISERR(+E102*100/D102)=1,"",E102*100/D102)</f>
        <v>100</v>
      </c>
      <c r="BD102" s="17">
        <f>IF(ISERR(+F102*100/D102)=1,"",F102*100/D102)</f>
        <v>100</v>
      </c>
      <c r="BE102" s="17">
        <f>IF(ISERR(+J102*100/D102)=1,"",J102*100/D102)</f>
        <v>0</v>
      </c>
      <c r="BF102" s="17">
        <f>IF(ISERR(+N102*100/AK102)=1,"",N102*100/AK102)</f>
        <v>100</v>
      </c>
      <c r="BG102" s="17">
        <f>IF(ISERR(+O102*100/AK102)=1,"",O102*100/AK102)</f>
        <v>0</v>
      </c>
      <c r="BH102" s="17">
        <f>IF(ISERR(+AR102*100/AM102)=1,"",AR102*100/AM102)</f>
        <v>98.61518177359514</v>
      </c>
      <c r="BI102" s="17">
        <f>IF(ISERR((+AR102-AD102-AF102-AJ102)*100/AM102)=1,"",(AR102-AD102-AF102-AJ102)*100/AM102)</f>
        <v>98.61518177359514</v>
      </c>
      <c r="BJ102" s="17">
        <f>IF(ISERR(+BB102/AM102)=1,"",BB102/AM102)</f>
        <v>-0.11366972865810189</v>
      </c>
      <c r="BK102" s="17">
        <f>IF(ISERR(+W102/AK102)=1,"",W102/AK102)</f>
        <v>7.4308602310285821</v>
      </c>
      <c r="BL102" s="17">
        <f>IF(ISERR(+AR102/AK102)=1,"",AR102/AK102)</f>
        <v>11.493215086596393</v>
      </c>
      <c r="BM102" s="17">
        <f>IF(ISERR((+AR102-AD102-AF102-AJ102)/AK102)=1,"",(AR102-AD102-AF102-AJ102)/AK102)</f>
        <v>11.493215086596393</v>
      </c>
      <c r="BN102" s="17">
        <f>IF(ISERR(+AK102/D102)=1,"",AK102/D102)</f>
        <v>50482.676470588238</v>
      </c>
      <c r="BO102" s="17" t="e">
        <f>IF(ISERR(+BK102*100/M102)=1,"",BK102*100/M102)</f>
        <v>#DIV/0!</v>
      </c>
      <c r="BP102" s="18">
        <f>IF(ISERR(+Y102/AK102)=1,"",Y102/AK102)</f>
        <v>10.1107952815497</v>
      </c>
      <c r="BQ102" s="19">
        <f>BP102-7.64</f>
        <v>2.4707952815497007</v>
      </c>
      <c r="BR102" s="20">
        <f t="shared" si="123"/>
        <v>0</v>
      </c>
      <c r="BS102" s="20">
        <f t="shared" si="126"/>
        <v>0</v>
      </c>
      <c r="BT102" s="21"/>
      <c r="BU102" s="21"/>
      <c r="BV102" s="22"/>
      <c r="BW102" s="21"/>
      <c r="BX102" s="63">
        <f t="shared" si="125"/>
        <v>0</v>
      </c>
      <c r="BY102" s="21"/>
      <c r="BZ102" s="21"/>
      <c r="CA102" s="21"/>
      <c r="CB102" s="21"/>
    </row>
    <row r="103" spans="1:80" s="23" customFormat="1" x14ac:dyDescent="0.25">
      <c r="A103" s="37"/>
      <c r="B103" s="38"/>
      <c r="C103" s="39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1"/>
      <c r="R103" s="41"/>
      <c r="S103" s="41"/>
      <c r="T103" s="41"/>
      <c r="U103" s="40"/>
      <c r="V103" s="40"/>
      <c r="W103" s="40"/>
      <c r="X103" s="40"/>
      <c r="Y103" s="42"/>
      <c r="Z103" s="40"/>
      <c r="AA103" s="40"/>
      <c r="AB103" s="42"/>
      <c r="AC103" s="40"/>
      <c r="AD103" s="40"/>
      <c r="AE103" s="40"/>
      <c r="AF103" s="40"/>
      <c r="AG103" s="40"/>
      <c r="AH103" s="40"/>
      <c r="AI103" s="40"/>
      <c r="AJ103" s="40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4"/>
      <c r="BR103" s="20">
        <f t="shared" si="123"/>
        <v>0</v>
      </c>
      <c r="BS103" s="20">
        <f t="shared" si="126"/>
        <v>0</v>
      </c>
      <c r="BV103" s="22"/>
      <c r="BX103" s="63">
        <f t="shared" si="125"/>
        <v>0</v>
      </c>
    </row>
    <row r="104" spans="1:80" s="23" customFormat="1" x14ac:dyDescent="0.25">
      <c r="A104" s="48">
        <v>17</v>
      </c>
      <c r="B104" s="8" t="s">
        <v>76</v>
      </c>
      <c r="C104" s="9" t="s">
        <v>77</v>
      </c>
      <c r="D104" s="49">
        <v>3</v>
      </c>
      <c r="E104" s="50">
        <v>3</v>
      </c>
      <c r="F104" s="50">
        <v>3</v>
      </c>
      <c r="G104" s="50">
        <v>0</v>
      </c>
      <c r="H104" s="50">
        <v>0</v>
      </c>
      <c r="I104" s="50">
        <v>550</v>
      </c>
      <c r="J104" s="50">
        <v>0</v>
      </c>
      <c r="K104" s="50">
        <v>0</v>
      </c>
      <c r="L104" s="50">
        <v>1933948</v>
      </c>
      <c r="M104" s="50">
        <v>0</v>
      </c>
      <c r="N104" s="25">
        <v>89139</v>
      </c>
      <c r="O104" s="25"/>
      <c r="P104" s="25"/>
      <c r="Q104" s="28">
        <v>4266567.8600000003</v>
      </c>
      <c r="R104" s="28">
        <v>82001</v>
      </c>
      <c r="S104" s="28">
        <v>0</v>
      </c>
      <c r="T104" s="28">
        <v>0</v>
      </c>
      <c r="U104" s="13">
        <v>135720</v>
      </c>
      <c r="V104" s="13"/>
      <c r="W104" s="13">
        <v>806708</v>
      </c>
      <c r="X104" s="14">
        <v>16935</v>
      </c>
      <c r="Y104" s="29">
        <f t="shared" ref="Y104" si="128">SUM(U104:W104)</f>
        <v>942428</v>
      </c>
      <c r="Z104" s="33">
        <f>43284+100</f>
        <v>43384</v>
      </c>
      <c r="AA104" s="51">
        <v>72604</v>
      </c>
      <c r="AB104" s="52">
        <f>X104</f>
        <v>16935</v>
      </c>
      <c r="AC104" s="30">
        <v>941538</v>
      </c>
      <c r="AD104" s="31"/>
      <c r="AE104" s="30"/>
      <c r="AF104" s="31"/>
      <c r="AG104" s="31">
        <f>AA104</f>
        <v>72604</v>
      </c>
      <c r="AH104" s="31"/>
      <c r="AI104" s="30">
        <f>AB104</f>
        <v>16935</v>
      </c>
      <c r="AJ104" s="31"/>
      <c r="AK104" s="17">
        <f>N104+O104</f>
        <v>89139</v>
      </c>
      <c r="AL104" s="17">
        <f>SUM(Q104:T104)</f>
        <v>4348568.8600000003</v>
      </c>
      <c r="AM104" s="17">
        <f>SUM(Y104:AB104)</f>
        <v>1075351</v>
      </c>
      <c r="AN104" s="17">
        <f>AC104+AD104</f>
        <v>941538</v>
      </c>
      <c r="AO104" s="17">
        <f>AE104+AF104</f>
        <v>0</v>
      </c>
      <c r="AP104" s="17">
        <f>AG104+AH104</f>
        <v>72604</v>
      </c>
      <c r="AQ104" s="17">
        <f>AI104+AJ104</f>
        <v>16935</v>
      </c>
      <c r="AR104" s="17">
        <f>SUM(AN104:AQ104)</f>
        <v>1031077</v>
      </c>
      <c r="AS104" s="17">
        <f>Q104+Y104</f>
        <v>5208995.8600000003</v>
      </c>
      <c r="AT104" s="17">
        <f>R104+Z104</f>
        <v>125385</v>
      </c>
      <c r="AU104" s="17">
        <f>S104+AA104</f>
        <v>72604</v>
      </c>
      <c r="AV104" s="17">
        <f>T104+AB104</f>
        <v>16935</v>
      </c>
      <c r="AW104" s="17">
        <f>SUM(AS104:AV104)</f>
        <v>5423919.8600000003</v>
      </c>
      <c r="AX104" s="17">
        <f>AS104-AN104</f>
        <v>4267457.8600000003</v>
      </c>
      <c r="AY104" s="17">
        <f>AT104-AO104</f>
        <v>125385</v>
      </c>
      <c r="AZ104" s="17">
        <f>AU104-AP104</f>
        <v>0</v>
      </c>
      <c r="BA104" s="17">
        <f>AV104-AQ104</f>
        <v>0</v>
      </c>
      <c r="BB104" s="17">
        <f>SUM(AX104:BA104)</f>
        <v>4392842.8600000003</v>
      </c>
      <c r="BC104" s="17">
        <f>IF(ISERR(+E104*100/D104)=1,"",E104*100/D104)</f>
        <v>100</v>
      </c>
      <c r="BD104" s="17">
        <f>IF(ISERR(+F104*100/D104)=1,"",F104*100/D104)</f>
        <v>100</v>
      </c>
      <c r="BE104" s="17">
        <f>IF(ISERR(+J104*100/D104)=1,"",J104*100/D104)</f>
        <v>0</v>
      </c>
      <c r="BF104" s="17">
        <f>IF(ISERR(+N104*100/AK104)=1,"",N104*100/AK104)</f>
        <v>100</v>
      </c>
      <c r="BG104" s="17">
        <f>IF(ISERR(+O104*100/AK104)=1,"",O104*100/AK104)</f>
        <v>0</v>
      </c>
      <c r="BH104" s="17">
        <f>IF(ISERR(+AR104*100/AM104)=1,"",AR104*100/AM104)</f>
        <v>95.882832675098641</v>
      </c>
      <c r="BI104" s="17">
        <f>IF(ISERR((+AR104-AD104-AF104-AJ104)*100/AM104)=1,"",(AR104-AD104-AF104-AJ104)*100/AM104)</f>
        <v>95.882832675098641</v>
      </c>
      <c r="BJ104" s="17">
        <f>IF(ISERR(+BB104/AM104)=1,"",BB104/AM104)</f>
        <v>4.0850316408316916</v>
      </c>
      <c r="BK104" s="17">
        <f>IF(ISERR(+W104/AK104)=1,"",W104/AK104)</f>
        <v>9.0500005609217062</v>
      </c>
      <c r="BL104" s="17">
        <f>IF(ISERR(+AR104/AK104)=1,"",AR104/AK104)</f>
        <v>11.567069408451967</v>
      </c>
      <c r="BM104" s="17">
        <f>IF(ISERR((+AR104-AD104-AF104-AJ104)/AK104)=1,"",(AR104-AD104-AF104-AJ104)/AK104)</f>
        <v>11.567069408451967</v>
      </c>
      <c r="BN104" s="17">
        <f>IF(ISERR(+AK104/D104)=1,"",AK104/D104)</f>
        <v>29713</v>
      </c>
      <c r="BO104" s="17" t="e">
        <f>IF(ISERR(+BK104*100/M104)=1,"",BK104*100/M104)</f>
        <v>#DIV/0!</v>
      </c>
      <c r="BP104" s="18">
        <f>IF(ISERR(+Y104/AK104)=1,"",Y104/AK104)</f>
        <v>10.572566441176141</v>
      </c>
      <c r="BQ104" s="19">
        <f>BP104-9.61</f>
        <v>0.96256644117614165</v>
      </c>
      <c r="BR104" s="20">
        <f t="shared" si="123"/>
        <v>0</v>
      </c>
      <c r="BS104" s="20">
        <f t="shared" si="126"/>
        <v>0</v>
      </c>
      <c r="BT104" s="21"/>
      <c r="BU104">
        <f>[4]sheet1!$AV$15</f>
        <v>4392843</v>
      </c>
      <c r="BV104" s="22">
        <f>BB104-BU104</f>
        <v>-0.13999999966472387</v>
      </c>
      <c r="BW104" s="21"/>
      <c r="BX104" s="63">
        <f t="shared" si="125"/>
        <v>0</v>
      </c>
      <c r="BY104" s="21"/>
      <c r="BZ104" s="21"/>
      <c r="CA104" s="21"/>
      <c r="CB104" s="21"/>
    </row>
    <row r="105" spans="1:80" s="23" customFormat="1" x14ac:dyDescent="0.25">
      <c r="A105" s="37"/>
      <c r="B105" s="38"/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1"/>
      <c r="R105" s="41"/>
      <c r="S105" s="41"/>
      <c r="T105" s="41"/>
      <c r="U105" s="40"/>
      <c r="V105" s="40"/>
      <c r="W105" s="40"/>
      <c r="X105" s="40"/>
      <c r="Y105" s="42"/>
      <c r="Z105" s="40"/>
      <c r="AA105" s="40"/>
      <c r="AB105" s="42"/>
      <c r="AC105" s="40"/>
      <c r="AD105" s="40"/>
      <c r="AE105" s="40"/>
      <c r="AF105" s="40"/>
      <c r="AG105" s="40"/>
      <c r="AH105" s="40"/>
      <c r="AI105" s="40"/>
      <c r="AJ105" s="40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4"/>
      <c r="BR105" s="20">
        <f t="shared" si="123"/>
        <v>0</v>
      </c>
      <c r="BS105" s="20">
        <f t="shared" si="126"/>
        <v>0</v>
      </c>
      <c r="BV105" s="22"/>
      <c r="BX105" s="63">
        <f t="shared" si="125"/>
        <v>0</v>
      </c>
    </row>
    <row r="106" spans="1:80" s="23" customFormat="1" x14ac:dyDescent="0.25">
      <c r="A106" s="82" t="s">
        <v>78</v>
      </c>
      <c r="B106" s="82"/>
      <c r="C106" s="82"/>
      <c r="D106" s="45">
        <f>D104</f>
        <v>3</v>
      </c>
      <c r="E106" s="46">
        <f t="shared" ref="E106:BB106" si="129">E104</f>
        <v>3</v>
      </c>
      <c r="F106" s="46">
        <f t="shared" si="129"/>
        <v>3</v>
      </c>
      <c r="G106" s="46">
        <f t="shared" si="129"/>
        <v>0</v>
      </c>
      <c r="H106" s="46">
        <f t="shared" si="129"/>
        <v>0</v>
      </c>
      <c r="I106" s="46">
        <f t="shared" si="129"/>
        <v>550</v>
      </c>
      <c r="J106" s="46">
        <f t="shared" si="129"/>
        <v>0</v>
      </c>
      <c r="K106" s="46">
        <f t="shared" si="129"/>
        <v>0</v>
      </c>
      <c r="L106" s="46">
        <f t="shared" si="129"/>
        <v>1933948</v>
      </c>
      <c r="M106" s="46">
        <f t="shared" si="129"/>
        <v>0</v>
      </c>
      <c r="N106" s="46">
        <f t="shared" si="129"/>
        <v>89139</v>
      </c>
      <c r="O106" s="46">
        <f t="shared" si="129"/>
        <v>0</v>
      </c>
      <c r="P106" s="46">
        <f t="shared" si="129"/>
        <v>0</v>
      </c>
      <c r="Q106" s="47">
        <f t="shared" si="129"/>
        <v>4266567.8600000003</v>
      </c>
      <c r="R106" s="47">
        <f t="shared" si="129"/>
        <v>82001</v>
      </c>
      <c r="S106" s="47">
        <f t="shared" si="129"/>
        <v>0</v>
      </c>
      <c r="T106" s="47">
        <f t="shared" si="129"/>
        <v>0</v>
      </c>
      <c r="U106" s="17">
        <f t="shared" si="129"/>
        <v>135720</v>
      </c>
      <c r="V106" s="17">
        <f t="shared" si="129"/>
        <v>0</v>
      </c>
      <c r="W106" s="17">
        <f t="shared" si="129"/>
        <v>806708</v>
      </c>
      <c r="X106" s="17">
        <f t="shared" si="129"/>
        <v>16935</v>
      </c>
      <c r="Y106" s="17">
        <f t="shared" si="129"/>
        <v>942428</v>
      </c>
      <c r="Z106" s="17">
        <f t="shared" si="129"/>
        <v>43384</v>
      </c>
      <c r="AA106" s="17">
        <f t="shared" si="129"/>
        <v>72604</v>
      </c>
      <c r="AB106" s="17">
        <f t="shared" si="129"/>
        <v>16935</v>
      </c>
      <c r="AC106" s="17">
        <f t="shared" si="129"/>
        <v>941538</v>
      </c>
      <c r="AD106" s="17">
        <f t="shared" si="129"/>
        <v>0</v>
      </c>
      <c r="AE106" s="17">
        <f t="shared" si="129"/>
        <v>0</v>
      </c>
      <c r="AF106" s="17">
        <f t="shared" si="129"/>
        <v>0</v>
      </c>
      <c r="AG106" s="17">
        <f t="shared" si="129"/>
        <v>72604</v>
      </c>
      <c r="AH106" s="17">
        <f t="shared" si="129"/>
        <v>0</v>
      </c>
      <c r="AI106" s="17">
        <f t="shared" si="129"/>
        <v>16935</v>
      </c>
      <c r="AJ106" s="17">
        <f t="shared" si="129"/>
        <v>0</v>
      </c>
      <c r="AK106" s="17">
        <f t="shared" si="129"/>
        <v>89139</v>
      </c>
      <c r="AL106" s="17">
        <f t="shared" si="129"/>
        <v>4348568.8600000003</v>
      </c>
      <c r="AM106" s="17">
        <f t="shared" si="129"/>
        <v>1075351</v>
      </c>
      <c r="AN106" s="17">
        <f t="shared" si="129"/>
        <v>941538</v>
      </c>
      <c r="AO106" s="17">
        <f t="shared" si="129"/>
        <v>0</v>
      </c>
      <c r="AP106" s="17">
        <f t="shared" si="129"/>
        <v>72604</v>
      </c>
      <c r="AQ106" s="17">
        <f t="shared" si="129"/>
        <v>16935</v>
      </c>
      <c r="AR106" s="17">
        <f t="shared" si="129"/>
        <v>1031077</v>
      </c>
      <c r="AS106" s="17">
        <f t="shared" si="129"/>
        <v>5208995.8600000003</v>
      </c>
      <c r="AT106" s="17">
        <f t="shared" si="129"/>
        <v>125385</v>
      </c>
      <c r="AU106" s="17">
        <f t="shared" si="129"/>
        <v>72604</v>
      </c>
      <c r="AV106" s="17">
        <f t="shared" si="129"/>
        <v>16935</v>
      </c>
      <c r="AW106" s="17">
        <f t="shared" si="129"/>
        <v>5423919.8600000003</v>
      </c>
      <c r="AX106" s="17">
        <f t="shared" si="129"/>
        <v>4267457.8600000003</v>
      </c>
      <c r="AY106" s="17">
        <f t="shared" si="129"/>
        <v>125385</v>
      </c>
      <c r="AZ106" s="17">
        <f t="shared" si="129"/>
        <v>0</v>
      </c>
      <c r="BA106" s="17">
        <f t="shared" si="129"/>
        <v>0</v>
      </c>
      <c r="BB106" s="17">
        <f t="shared" si="129"/>
        <v>4392842.8600000003</v>
      </c>
      <c r="BC106" s="17">
        <f>IF(ISERR(+E106*100/D106)=1,"",E106*100/D106)</f>
        <v>100</v>
      </c>
      <c r="BD106" s="17">
        <f>IF(ISERR(+F106*100/D106)=1,"",F106*100/D106)</f>
        <v>100</v>
      </c>
      <c r="BE106" s="17">
        <f>IF(ISERR(+J106*100/D106)=1,"",J106*100/D106)</f>
        <v>0</v>
      </c>
      <c r="BF106" s="17">
        <f>IF(ISERR(+N106*100/AK106)=1,"",N106*100/AK106)</f>
        <v>100</v>
      </c>
      <c r="BG106" s="17">
        <f>IF(ISERR(+O106*100/AK106)=1,"",O106*100/AK106)</f>
        <v>0</v>
      </c>
      <c r="BH106" s="17">
        <f>IF(ISERR(+AR106*100/AM106)=1,"",AR106*100/AM106)</f>
        <v>95.882832675098641</v>
      </c>
      <c r="BI106" s="17">
        <f>IF(ISERR((+AR106-AD106-AF106-AJ106)*100/AM106)=1,"",(AR106-AD106-AF106-AJ106)*100/AM106)</f>
        <v>95.882832675098641</v>
      </c>
      <c r="BJ106" s="17">
        <f>IF(ISERR(+BB106/AM106)=1,"",BB106/AM106)</f>
        <v>4.0850316408316916</v>
      </c>
      <c r="BK106" s="17">
        <f>IF(ISERR(+W106/AK106)=1,"",W106/AK106)</f>
        <v>9.0500005609217062</v>
      </c>
      <c r="BL106" s="17">
        <f>IF(ISERR(+AR106/AK106)=1,"",AR106/AK106)</f>
        <v>11.567069408451967</v>
      </c>
      <c r="BM106" s="17">
        <f>IF(ISERR((+AR106-AD106-AF106-AJ106)/AK106)=1,"",(AR106-AD106-AF106-AJ106)/AK106)</f>
        <v>11.567069408451967</v>
      </c>
      <c r="BN106" s="17">
        <f>IF(ISERR(+AK106/D106)=1,"",AK106/D106)</f>
        <v>29713</v>
      </c>
      <c r="BO106" s="17" t="e">
        <f>IF(ISERR(+BK106*100/M106)=1,"",BK106*100/M106)</f>
        <v>#DIV/0!</v>
      </c>
      <c r="BP106" s="18">
        <f>IF(ISERR(+Y106/AK106)=1,"",Y106/AK106)</f>
        <v>10.572566441176141</v>
      </c>
      <c r="BQ106" s="19">
        <f>BP106-9.61</f>
        <v>0.96256644117614165</v>
      </c>
      <c r="BR106" s="20">
        <f t="shared" si="123"/>
        <v>0</v>
      </c>
      <c r="BS106" s="20">
        <f t="shared" si="126"/>
        <v>0</v>
      </c>
      <c r="BT106" s="21"/>
      <c r="BU106" s="21"/>
      <c r="BV106" s="22"/>
      <c r="BW106" s="21"/>
      <c r="BX106" s="63">
        <f t="shared" si="125"/>
        <v>0</v>
      </c>
      <c r="BY106" s="21"/>
      <c r="BZ106" s="21"/>
      <c r="CA106" s="21"/>
      <c r="CB106" s="21"/>
    </row>
    <row r="107" spans="1:80" s="23" customFormat="1" x14ac:dyDescent="0.25">
      <c r="A107" s="37"/>
      <c r="B107" s="38"/>
      <c r="C107" s="39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1"/>
      <c r="R107" s="41"/>
      <c r="S107" s="41"/>
      <c r="T107" s="41"/>
      <c r="U107" s="40"/>
      <c r="V107" s="40"/>
      <c r="W107" s="40"/>
      <c r="X107" s="40"/>
      <c r="Y107" s="42"/>
      <c r="Z107" s="40"/>
      <c r="AA107" s="40"/>
      <c r="AB107" s="42"/>
      <c r="AC107" s="40"/>
      <c r="AD107" s="40"/>
      <c r="AE107" s="40"/>
      <c r="AF107" s="40"/>
      <c r="AG107" s="40"/>
      <c r="AH107" s="40"/>
      <c r="AI107" s="40"/>
      <c r="AJ107" s="40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4"/>
      <c r="BR107" s="20">
        <f t="shared" si="123"/>
        <v>0</v>
      </c>
      <c r="BS107" s="20">
        <f t="shared" si="126"/>
        <v>0</v>
      </c>
      <c r="BV107" s="22"/>
      <c r="BX107" s="63">
        <f t="shared" si="125"/>
        <v>0</v>
      </c>
    </row>
    <row r="108" spans="1:80" s="23" customFormat="1" x14ac:dyDescent="0.25">
      <c r="A108" s="83">
        <v>18</v>
      </c>
      <c r="B108" s="53" t="s">
        <v>79</v>
      </c>
      <c r="C108" s="54" t="s">
        <v>80</v>
      </c>
      <c r="D108" s="55">
        <v>1</v>
      </c>
      <c r="E108" s="25">
        <v>1</v>
      </c>
      <c r="F108" s="25">
        <v>1</v>
      </c>
      <c r="G108" s="25"/>
      <c r="H108" s="25"/>
      <c r="I108" s="25">
        <v>250</v>
      </c>
      <c r="J108" s="25">
        <v>0</v>
      </c>
      <c r="K108" s="25">
        <v>0</v>
      </c>
      <c r="L108" s="50">
        <v>390000</v>
      </c>
      <c r="M108" s="25">
        <v>0</v>
      </c>
      <c r="N108" s="25">
        <v>3663</v>
      </c>
      <c r="O108" s="25"/>
      <c r="P108" s="25"/>
      <c r="Q108" s="28">
        <v>517824</v>
      </c>
      <c r="R108" s="28">
        <v>20013</v>
      </c>
      <c r="S108" s="28">
        <v>25958</v>
      </c>
      <c r="T108" s="28">
        <v>3929</v>
      </c>
      <c r="U108" s="13">
        <v>55380</v>
      </c>
      <c r="V108" s="13"/>
      <c r="W108" s="13">
        <v>28898</v>
      </c>
      <c r="X108" s="14">
        <v>696</v>
      </c>
      <c r="Y108" s="56">
        <f t="shared" ref="Y108:Y109" si="130">SUM(U108:W108)</f>
        <v>84278</v>
      </c>
      <c r="Z108" s="14">
        <v>5017</v>
      </c>
      <c r="AA108" s="14">
        <v>2373</v>
      </c>
      <c r="AB108" s="56">
        <f t="shared" ref="AB108:AB109" si="131">X108</f>
        <v>696</v>
      </c>
      <c r="AC108" s="14"/>
      <c r="AD108" s="14"/>
      <c r="AE108" s="14"/>
      <c r="AF108" s="14"/>
      <c r="AG108" s="14"/>
      <c r="AH108" s="14"/>
      <c r="AI108" s="14"/>
      <c r="AJ108" s="57"/>
      <c r="AK108" s="17">
        <f>N108+O108</f>
        <v>3663</v>
      </c>
      <c r="AL108" s="17">
        <f>SUM(Q108:T108)</f>
        <v>567724</v>
      </c>
      <c r="AM108" s="17">
        <f>SUM(Y108:AB108)</f>
        <v>92364</v>
      </c>
      <c r="AN108" s="17">
        <f>AC108+AD108</f>
        <v>0</v>
      </c>
      <c r="AO108" s="17">
        <f>AE108+AF108</f>
        <v>0</v>
      </c>
      <c r="AP108" s="17">
        <f>AG108+AH108</f>
        <v>0</v>
      </c>
      <c r="AQ108" s="17">
        <f>AI108+AJ108</f>
        <v>0</v>
      </c>
      <c r="AR108" s="17">
        <f t="shared" ref="AR108:AR109" si="132">SUM(AN108:AQ108)</f>
        <v>0</v>
      </c>
      <c r="AS108" s="17">
        <f t="shared" ref="AS108:AV109" si="133">Q108+Y108</f>
        <v>602102</v>
      </c>
      <c r="AT108" s="17">
        <f t="shared" si="133"/>
        <v>25030</v>
      </c>
      <c r="AU108" s="17">
        <f t="shared" si="133"/>
        <v>28331</v>
      </c>
      <c r="AV108" s="17">
        <f t="shared" si="133"/>
        <v>4625</v>
      </c>
      <c r="AW108" s="17">
        <f t="shared" ref="AW108:AW109" si="134">SUM(AS108:AV108)</f>
        <v>660088</v>
      </c>
      <c r="AX108" s="17">
        <f t="shared" ref="AX108:BA109" si="135">AS108-AN108</f>
        <v>602102</v>
      </c>
      <c r="AY108" s="17">
        <f t="shared" si="135"/>
        <v>25030</v>
      </c>
      <c r="AZ108" s="17">
        <f t="shared" si="135"/>
        <v>28331</v>
      </c>
      <c r="BA108" s="17">
        <f t="shared" si="135"/>
        <v>4625</v>
      </c>
      <c r="BB108" s="17">
        <f t="shared" ref="BB108:BB109" si="136">SUM(AX108:BA108)</f>
        <v>660088</v>
      </c>
      <c r="BC108" s="17">
        <f>IF(ISERR(+E108*100/D108)=1,"",E108*100/D108)</f>
        <v>100</v>
      </c>
      <c r="BD108" s="17">
        <f>IF(ISERR(+F108*100/D108)=1,"",F108*100/D108)</f>
        <v>100</v>
      </c>
      <c r="BE108" s="17">
        <f>IF(ISERR(+J108*100/D108)=1,"",J108*100/D108)</f>
        <v>0</v>
      </c>
      <c r="BF108" s="17">
        <f>IF(ISERR(+N108*100/AK108)=1,"",N108*100/AK108)</f>
        <v>100</v>
      </c>
      <c r="BG108" s="17">
        <f>IF(ISERR(+O108*100/AK108)=1,"",O108*100/AK108)</f>
        <v>0</v>
      </c>
      <c r="BH108" s="17">
        <f>IF(ISERR(+AR108*100/AM108)=1,"",AR108*100/AM108)</f>
        <v>0</v>
      </c>
      <c r="BI108" s="17">
        <f>IF(ISERR((+AR108-AD108-AF108-AJ108)*100/AM108)=1,"",(AR108-AD108-AF108-AJ108)*100/AM108)</f>
        <v>0</v>
      </c>
      <c r="BJ108" s="17">
        <f>IF(ISERR(+BB108/AM108)=1,"",BB108/AM108)</f>
        <v>7.146593911047594</v>
      </c>
      <c r="BK108" s="17">
        <f>IF(ISERR(+W108/AK108)=1,"",W108/AK108)</f>
        <v>7.8891618891618895</v>
      </c>
      <c r="BL108" s="17">
        <f>IF(ISERR(+AR108/AK108)=1,"",AR108/AK108)</f>
        <v>0</v>
      </c>
      <c r="BM108" s="17">
        <f>IF(ISERR((+AR108-AD108-AF108-AJ108)/AK108)=1,"",(AR108-AD108-AF108-AJ108)/AK108)</f>
        <v>0</v>
      </c>
      <c r="BN108" s="17">
        <f>IF(ISERR(+AK108/D108)=1,"",AK108/D108)</f>
        <v>3663</v>
      </c>
      <c r="BO108" s="17" t="e">
        <f>IF(ISERR(+BK108*100/M108)=1,"",BK108*100/M108)</f>
        <v>#DIV/0!</v>
      </c>
      <c r="BP108" s="18">
        <f>IF(ISERR(+Y108/AK108)=1,"",Y108/AK108)</f>
        <v>23.007917007917008</v>
      </c>
      <c r="BQ108" s="19">
        <f>BP108-7.85</f>
        <v>15.157917007917009</v>
      </c>
      <c r="BR108" s="20">
        <f t="shared" si="123"/>
        <v>0</v>
      </c>
      <c r="BS108" s="20">
        <f t="shared" si="126"/>
        <v>0</v>
      </c>
      <c r="BT108" s="21"/>
      <c r="BU108" s="21">
        <f>[4]sheet1!$AV$17</f>
        <v>660088</v>
      </c>
      <c r="BV108" s="22">
        <f>BB108-BU108</f>
        <v>0</v>
      </c>
      <c r="BW108" s="21"/>
      <c r="BX108" s="63">
        <f t="shared" si="125"/>
        <v>0</v>
      </c>
      <c r="BY108" s="21"/>
      <c r="BZ108" s="21"/>
      <c r="CA108" s="21"/>
      <c r="CB108" s="21"/>
    </row>
    <row r="109" spans="1:80" s="23" customFormat="1" ht="25.5" x14ac:dyDescent="0.25">
      <c r="A109" s="83"/>
      <c r="B109" s="53" t="s">
        <v>81</v>
      </c>
      <c r="C109" s="54" t="s">
        <v>82</v>
      </c>
      <c r="D109" s="10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25"/>
      <c r="O109" s="25"/>
      <c r="P109" s="25"/>
      <c r="Q109" s="28">
        <v>0</v>
      </c>
      <c r="R109" s="28">
        <v>0</v>
      </c>
      <c r="S109" s="28">
        <v>0</v>
      </c>
      <c r="T109" s="28">
        <v>0</v>
      </c>
      <c r="U109" s="13"/>
      <c r="V109" s="13"/>
      <c r="W109" s="13"/>
      <c r="X109" s="14"/>
      <c r="Y109" s="58">
        <f t="shared" si="130"/>
        <v>0</v>
      </c>
      <c r="Z109" s="13"/>
      <c r="AA109" s="13"/>
      <c r="AB109" s="58">
        <f t="shared" si="131"/>
        <v>0</v>
      </c>
      <c r="AC109" s="13"/>
      <c r="AD109" s="13"/>
      <c r="AE109" s="13"/>
      <c r="AF109" s="13"/>
      <c r="AG109" s="13"/>
      <c r="AH109" s="13"/>
      <c r="AI109" s="13"/>
      <c r="AJ109" s="16"/>
      <c r="AK109" s="17">
        <f>N109+O109</f>
        <v>0</v>
      </c>
      <c r="AL109" s="17">
        <f>SUM(Q109:T109)</f>
        <v>0</v>
      </c>
      <c r="AM109" s="17">
        <f>SUM(Y109:AB109)</f>
        <v>0</v>
      </c>
      <c r="AN109" s="17">
        <f>AC109+AD109</f>
        <v>0</v>
      </c>
      <c r="AO109" s="17">
        <f>AE109+AF109</f>
        <v>0</v>
      </c>
      <c r="AP109" s="17">
        <f>AG109+AH109</f>
        <v>0</v>
      </c>
      <c r="AQ109" s="17">
        <f>AI109+AJ109</f>
        <v>0</v>
      </c>
      <c r="AR109" s="17">
        <f t="shared" si="132"/>
        <v>0</v>
      </c>
      <c r="AS109" s="17">
        <f t="shared" si="133"/>
        <v>0</v>
      </c>
      <c r="AT109" s="17">
        <f t="shared" si="133"/>
        <v>0</v>
      </c>
      <c r="AU109" s="17">
        <f t="shared" si="133"/>
        <v>0</v>
      </c>
      <c r="AV109" s="17">
        <f t="shared" si="133"/>
        <v>0</v>
      </c>
      <c r="AW109" s="17">
        <f t="shared" si="134"/>
        <v>0</v>
      </c>
      <c r="AX109" s="17">
        <f t="shared" si="135"/>
        <v>0</v>
      </c>
      <c r="AY109" s="17">
        <f t="shared" si="135"/>
        <v>0</v>
      </c>
      <c r="AZ109" s="17">
        <f t="shared" si="135"/>
        <v>0</v>
      </c>
      <c r="BA109" s="17">
        <f t="shared" si="135"/>
        <v>0</v>
      </c>
      <c r="BB109" s="17">
        <f t="shared" si="136"/>
        <v>0</v>
      </c>
      <c r="BC109" s="17" t="e">
        <f>IF(ISERR(+E109*100/D109)=1,"",E109*100/D109)</f>
        <v>#DIV/0!</v>
      </c>
      <c r="BD109" s="17" t="e">
        <f>IF(ISERR(+F109*100/D109)=1,"",F109*100/D109)</f>
        <v>#DIV/0!</v>
      </c>
      <c r="BE109" s="17" t="e">
        <f>IF(ISERR(+J109*100/D109)=1,"",J109*100/D109)</f>
        <v>#DIV/0!</v>
      </c>
      <c r="BF109" s="17" t="e">
        <f>IF(ISERR(+N109*100/AK109)=1,"",N109*100/AK109)</f>
        <v>#DIV/0!</v>
      </c>
      <c r="BG109" s="17" t="e">
        <f>IF(ISERR(+O109*100/AK109)=1,"",O109*100/AK109)</f>
        <v>#DIV/0!</v>
      </c>
      <c r="BH109" s="17" t="e">
        <f>IF(ISERR(+AR109*100/AM109)=1,"",AR109*100/AM109)</f>
        <v>#DIV/0!</v>
      </c>
      <c r="BI109" s="17" t="e">
        <f>IF(ISERR((+AR109-AD109-AF109-AJ109)*100/AM109)=1,"",(AR109-AD109-AF109-AJ109)*100/AM109)</f>
        <v>#DIV/0!</v>
      </c>
      <c r="BJ109" s="17" t="e">
        <f>IF(ISERR(+BB109/AM109)=1,"",BB109/AM109)</f>
        <v>#DIV/0!</v>
      </c>
      <c r="BK109" s="17" t="e">
        <f>IF(ISERR(+W109/AK109)=1,"",W109/AK109)</f>
        <v>#DIV/0!</v>
      </c>
      <c r="BL109" s="17" t="e">
        <f>IF(ISERR(+AR109/AK109)=1,"",AR109/AK109)</f>
        <v>#DIV/0!</v>
      </c>
      <c r="BM109" s="17" t="e">
        <f>IF(ISERR((+AR109-AD109-AF109-AJ109)/AK109)=1,"",(AR109-AD109-AF109-AJ109)/AK109)</f>
        <v>#DIV/0!</v>
      </c>
      <c r="BN109" s="17" t="e">
        <f>IF(ISERR(+AK109/D109)=1,"",AK109/D109)</f>
        <v>#DIV/0!</v>
      </c>
      <c r="BO109" s="17" t="e">
        <f>IF(ISERR(+BK109*100/M109)=1,"",BK109*100/M109)</f>
        <v>#DIV/0!</v>
      </c>
      <c r="BP109" s="18" t="e">
        <f>IF(ISERR(+Y109/AK109)=1,"",Y109/AK109)</f>
        <v>#DIV/0!</v>
      </c>
      <c r="BQ109" s="19" t="e">
        <f>BP109-8.25</f>
        <v>#DIV/0!</v>
      </c>
      <c r="BR109" s="20">
        <f t="shared" si="123"/>
        <v>0</v>
      </c>
      <c r="BS109" s="20">
        <f t="shared" si="126"/>
        <v>0</v>
      </c>
      <c r="BT109" s="21"/>
      <c r="BU109" s="21"/>
      <c r="BV109" s="22"/>
      <c r="BW109" s="21"/>
      <c r="BX109" s="63">
        <f t="shared" si="125"/>
        <v>0</v>
      </c>
      <c r="BY109" s="21"/>
      <c r="BZ109" s="21"/>
      <c r="CA109" s="21"/>
      <c r="CB109" s="21"/>
    </row>
    <row r="110" spans="1:80" s="23" customFormat="1" x14ac:dyDescent="0.25">
      <c r="A110" s="37"/>
      <c r="B110" s="38"/>
      <c r="C110" s="39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1"/>
      <c r="R110" s="41"/>
      <c r="S110" s="41"/>
      <c r="T110" s="41"/>
      <c r="U110" s="40"/>
      <c r="V110" s="40"/>
      <c r="W110" s="40"/>
      <c r="X110" s="40"/>
      <c r="Y110" s="42"/>
      <c r="Z110" s="40"/>
      <c r="AA110" s="40"/>
      <c r="AB110" s="42"/>
      <c r="AC110" s="40"/>
      <c r="AD110" s="40"/>
      <c r="AE110" s="40"/>
      <c r="AF110" s="40"/>
      <c r="AG110" s="40"/>
      <c r="AH110" s="40"/>
      <c r="AI110" s="40"/>
      <c r="AJ110" s="40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4"/>
      <c r="BR110" s="20">
        <f t="shared" si="123"/>
        <v>0</v>
      </c>
      <c r="BS110" s="20">
        <f t="shared" si="126"/>
        <v>0</v>
      </c>
      <c r="BV110" s="22"/>
      <c r="BX110" s="63">
        <f t="shared" si="125"/>
        <v>0</v>
      </c>
    </row>
    <row r="111" spans="1:80" s="23" customFormat="1" x14ac:dyDescent="0.25">
      <c r="A111" s="82" t="s">
        <v>75</v>
      </c>
      <c r="B111" s="82"/>
      <c r="C111" s="82"/>
      <c r="D111" s="45">
        <f t="shared" ref="D111:AJ111" si="137">SUM(D108:D109)</f>
        <v>1</v>
      </c>
      <c r="E111" s="46">
        <f t="shared" si="137"/>
        <v>1</v>
      </c>
      <c r="F111" s="46">
        <f t="shared" si="137"/>
        <v>1</v>
      </c>
      <c r="G111" s="46">
        <f t="shared" si="137"/>
        <v>0</v>
      </c>
      <c r="H111" s="46">
        <f t="shared" si="137"/>
        <v>0</v>
      </c>
      <c r="I111" s="46">
        <f t="shared" si="137"/>
        <v>250</v>
      </c>
      <c r="J111" s="46">
        <f t="shared" si="137"/>
        <v>0</v>
      </c>
      <c r="K111" s="46">
        <f t="shared" si="137"/>
        <v>0</v>
      </c>
      <c r="L111" s="46">
        <f t="shared" si="137"/>
        <v>390000</v>
      </c>
      <c r="M111" s="46">
        <f t="shared" si="137"/>
        <v>0</v>
      </c>
      <c r="N111" s="46">
        <f t="shared" si="137"/>
        <v>3663</v>
      </c>
      <c r="O111" s="46">
        <f t="shared" si="137"/>
        <v>0</v>
      </c>
      <c r="P111" s="46">
        <f t="shared" si="137"/>
        <v>0</v>
      </c>
      <c r="Q111" s="47">
        <f t="shared" si="137"/>
        <v>517824</v>
      </c>
      <c r="R111" s="47">
        <f t="shared" si="137"/>
        <v>20013</v>
      </c>
      <c r="S111" s="47">
        <f t="shared" si="137"/>
        <v>25958</v>
      </c>
      <c r="T111" s="47">
        <f t="shared" si="137"/>
        <v>3929</v>
      </c>
      <c r="U111" s="17">
        <f t="shared" si="137"/>
        <v>55380</v>
      </c>
      <c r="V111" s="17">
        <f t="shared" si="137"/>
        <v>0</v>
      </c>
      <c r="W111" s="17">
        <f t="shared" si="137"/>
        <v>28898</v>
      </c>
      <c r="X111" s="17">
        <f t="shared" si="137"/>
        <v>696</v>
      </c>
      <c r="Y111" s="17">
        <f t="shared" si="137"/>
        <v>84278</v>
      </c>
      <c r="Z111" s="17">
        <f t="shared" si="137"/>
        <v>5017</v>
      </c>
      <c r="AA111" s="17">
        <f t="shared" si="137"/>
        <v>2373</v>
      </c>
      <c r="AB111" s="17">
        <f t="shared" si="137"/>
        <v>696</v>
      </c>
      <c r="AC111" s="17">
        <f t="shared" si="137"/>
        <v>0</v>
      </c>
      <c r="AD111" s="17">
        <f t="shared" si="137"/>
        <v>0</v>
      </c>
      <c r="AE111" s="17">
        <f t="shared" si="137"/>
        <v>0</v>
      </c>
      <c r="AF111" s="17">
        <f t="shared" si="137"/>
        <v>0</v>
      </c>
      <c r="AG111" s="17">
        <f t="shared" si="137"/>
        <v>0</v>
      </c>
      <c r="AH111" s="17">
        <f t="shared" si="137"/>
        <v>0</v>
      </c>
      <c r="AI111" s="17">
        <f t="shared" si="137"/>
        <v>0</v>
      </c>
      <c r="AJ111" s="17">
        <f t="shared" si="137"/>
        <v>0</v>
      </c>
      <c r="AK111" s="17">
        <f t="shared" ref="AK111:BB111" si="138">SUM(AK108:AK109)</f>
        <v>3663</v>
      </c>
      <c r="AL111" s="17">
        <f t="shared" si="138"/>
        <v>567724</v>
      </c>
      <c r="AM111" s="17">
        <f t="shared" si="138"/>
        <v>92364</v>
      </c>
      <c r="AN111" s="17">
        <f t="shared" si="138"/>
        <v>0</v>
      </c>
      <c r="AO111" s="17">
        <f t="shared" si="138"/>
        <v>0</v>
      </c>
      <c r="AP111" s="17">
        <f t="shared" si="138"/>
        <v>0</v>
      </c>
      <c r="AQ111" s="17">
        <f t="shared" si="138"/>
        <v>0</v>
      </c>
      <c r="AR111" s="17">
        <f t="shared" si="138"/>
        <v>0</v>
      </c>
      <c r="AS111" s="17">
        <f t="shared" si="138"/>
        <v>602102</v>
      </c>
      <c r="AT111" s="17">
        <f t="shared" si="138"/>
        <v>25030</v>
      </c>
      <c r="AU111" s="17">
        <f t="shared" si="138"/>
        <v>28331</v>
      </c>
      <c r="AV111" s="17">
        <f t="shared" si="138"/>
        <v>4625</v>
      </c>
      <c r="AW111" s="17">
        <f t="shared" si="138"/>
        <v>660088</v>
      </c>
      <c r="AX111" s="17">
        <f t="shared" si="138"/>
        <v>602102</v>
      </c>
      <c r="AY111" s="17">
        <f t="shared" si="138"/>
        <v>25030</v>
      </c>
      <c r="AZ111" s="17">
        <f t="shared" si="138"/>
        <v>28331</v>
      </c>
      <c r="BA111" s="17">
        <f t="shared" si="138"/>
        <v>4625</v>
      </c>
      <c r="BB111" s="17">
        <f t="shared" si="138"/>
        <v>660088</v>
      </c>
      <c r="BC111" s="17">
        <f>IF(ISERR(+E111*100/D111)=1,"",E111*100/D111)</f>
        <v>100</v>
      </c>
      <c r="BD111" s="17">
        <f>IF(ISERR(+F111*100/D111)=1,"",F111*100/D111)</f>
        <v>100</v>
      </c>
      <c r="BE111" s="17">
        <f>IF(ISERR(+J111*100/D111)=1,"",J111*100/D111)</f>
        <v>0</v>
      </c>
      <c r="BF111" s="17">
        <f>IF(ISERR(+N111*100/AK111)=1,"",N111*100/AK111)</f>
        <v>100</v>
      </c>
      <c r="BG111" s="17">
        <f>IF(ISERR(+O111*100/AK111)=1,"",O111*100/AK111)</f>
        <v>0</v>
      </c>
      <c r="BH111" s="17">
        <f>IF(ISERR(+AR111*100/AM111)=1,"",AR111*100/AM111)</f>
        <v>0</v>
      </c>
      <c r="BI111" s="17">
        <f>IF(ISERR((+AR111-AD111-AF111-AJ111)*100/AM111)=1,"",(AR111-AD111-AF111-AJ111)*100/AM111)</f>
        <v>0</v>
      </c>
      <c r="BJ111" s="17">
        <f>IF(ISERR(+BB111/AM111)=1,"",BB111/AM111)</f>
        <v>7.146593911047594</v>
      </c>
      <c r="BK111" s="17">
        <f>IF(ISERR(+W111/AK111)=1,"",W111/AK111)</f>
        <v>7.8891618891618895</v>
      </c>
      <c r="BL111" s="17">
        <f>IF(ISERR(+AR111/AK111)=1,"",AR111/AK111)</f>
        <v>0</v>
      </c>
      <c r="BM111" s="17">
        <f>IF(ISERR((+AR111-AD111-AF111-AJ111)/AK111)=1,"",(AR111-AD111-AF111-AJ111)/AK111)</f>
        <v>0</v>
      </c>
      <c r="BN111" s="17">
        <f>IF(ISERR(+AK111/D111)=1,"",AK111/D111)</f>
        <v>3663</v>
      </c>
      <c r="BO111" s="17" t="e">
        <f>IF(ISERR(+BK111*100/M111)=1,"",BK111*100/M111)</f>
        <v>#DIV/0!</v>
      </c>
      <c r="BP111" s="18">
        <f>IF(ISERR(+Y111/AK111)=1,"",Y111/AK111)</f>
        <v>23.007917007917008</v>
      </c>
      <c r="BQ111" s="19"/>
      <c r="BR111" s="20">
        <f t="shared" si="123"/>
        <v>0</v>
      </c>
      <c r="BS111" s="20">
        <f t="shared" si="126"/>
        <v>0</v>
      </c>
      <c r="BT111" s="21"/>
      <c r="BU111" s="21"/>
      <c r="BV111" s="22"/>
      <c r="BW111" s="21"/>
      <c r="BX111" s="63">
        <f t="shared" si="125"/>
        <v>0</v>
      </c>
      <c r="BY111" s="21"/>
      <c r="BZ111" s="21"/>
      <c r="CA111" s="21"/>
      <c r="CB111" s="21"/>
    </row>
    <row r="112" spans="1:80" s="23" customFormat="1" x14ac:dyDescent="0.25">
      <c r="A112" s="37"/>
      <c r="B112" s="38"/>
      <c r="C112" s="39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1"/>
      <c r="R112" s="41"/>
      <c r="S112" s="41"/>
      <c r="T112" s="41"/>
      <c r="U112" s="40"/>
      <c r="V112" s="40"/>
      <c r="W112" s="40"/>
      <c r="X112" s="40"/>
      <c r="Y112" s="42"/>
      <c r="Z112" s="40"/>
      <c r="AA112" s="40"/>
      <c r="AB112" s="42"/>
      <c r="AC112" s="40"/>
      <c r="AD112" s="40"/>
      <c r="AE112" s="40"/>
      <c r="AF112" s="40"/>
      <c r="AG112" s="40"/>
      <c r="AH112" s="40"/>
      <c r="AI112" s="40"/>
      <c r="AJ112" s="40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4"/>
      <c r="BR112" s="20">
        <f t="shared" si="123"/>
        <v>0</v>
      </c>
      <c r="BS112" s="20">
        <f t="shared" si="126"/>
        <v>0</v>
      </c>
      <c r="BV112" s="22"/>
      <c r="BX112" s="63">
        <f t="shared" si="125"/>
        <v>0</v>
      </c>
    </row>
    <row r="113" spans="1:80" s="23" customFormat="1" x14ac:dyDescent="0.25">
      <c r="A113" s="82" t="s">
        <v>83</v>
      </c>
      <c r="B113" s="82"/>
      <c r="C113" s="82"/>
      <c r="D113" s="45">
        <f t="shared" ref="D113:BB113" si="139">D111+D106+D102</f>
        <v>38</v>
      </c>
      <c r="E113" s="46">
        <f t="shared" si="139"/>
        <v>38</v>
      </c>
      <c r="F113" s="46">
        <f t="shared" si="139"/>
        <v>38</v>
      </c>
      <c r="G113" s="46">
        <f t="shared" si="139"/>
        <v>0</v>
      </c>
      <c r="H113" s="46">
        <f t="shared" si="139"/>
        <v>0</v>
      </c>
      <c r="I113" s="46">
        <f t="shared" si="139"/>
        <v>20728</v>
      </c>
      <c r="J113" s="46">
        <f t="shared" si="139"/>
        <v>0</v>
      </c>
      <c r="K113" s="46">
        <f t="shared" si="139"/>
        <v>0</v>
      </c>
      <c r="L113" s="46">
        <f t="shared" si="139"/>
        <v>72392901</v>
      </c>
      <c r="M113" s="46">
        <f t="shared" si="139"/>
        <v>0</v>
      </c>
      <c r="N113" s="46">
        <f t="shared" si="139"/>
        <v>1809213</v>
      </c>
      <c r="O113" s="46">
        <f t="shared" si="139"/>
        <v>0</v>
      </c>
      <c r="P113" s="46">
        <f t="shared" si="139"/>
        <v>3270000</v>
      </c>
      <c r="Q113" s="47">
        <f t="shared" si="139"/>
        <v>2233510.6600000011</v>
      </c>
      <c r="R113" s="47">
        <f t="shared" si="139"/>
        <v>102014</v>
      </c>
      <c r="S113" s="47">
        <f t="shared" si="139"/>
        <v>25958</v>
      </c>
      <c r="T113" s="47">
        <f t="shared" si="139"/>
        <v>3929</v>
      </c>
      <c r="U113" s="17">
        <f t="shared" si="139"/>
        <v>4790970</v>
      </c>
      <c r="V113" s="17">
        <f t="shared" si="139"/>
        <v>0</v>
      </c>
      <c r="W113" s="17">
        <f t="shared" si="139"/>
        <v>13590016.24</v>
      </c>
      <c r="X113" s="17">
        <f t="shared" si="139"/>
        <v>343745</v>
      </c>
      <c r="Y113" s="17">
        <f t="shared" si="139"/>
        <v>18380986.240000002</v>
      </c>
      <c r="Z113" s="17">
        <f t="shared" si="139"/>
        <v>65744</v>
      </c>
      <c r="AA113" s="17">
        <f t="shared" si="139"/>
        <v>2381341</v>
      </c>
      <c r="AB113" s="17">
        <f t="shared" si="139"/>
        <v>343745</v>
      </c>
      <c r="AC113" s="17">
        <f t="shared" si="139"/>
        <v>18018797.800000001</v>
      </c>
      <c r="AD113" s="17">
        <f t="shared" si="139"/>
        <v>0</v>
      </c>
      <c r="AE113" s="17">
        <f t="shared" si="139"/>
        <v>17343</v>
      </c>
      <c r="AF113" s="17">
        <f t="shared" si="139"/>
        <v>0</v>
      </c>
      <c r="AG113" s="17">
        <f t="shared" si="139"/>
        <v>2378968</v>
      </c>
      <c r="AH113" s="17">
        <f t="shared" si="139"/>
        <v>0</v>
      </c>
      <c r="AI113" s="17">
        <f t="shared" si="139"/>
        <v>343049</v>
      </c>
      <c r="AJ113" s="17">
        <f t="shared" si="139"/>
        <v>0</v>
      </c>
      <c r="AK113" s="17">
        <f t="shared" si="139"/>
        <v>1809213</v>
      </c>
      <c r="AL113" s="17">
        <f t="shared" si="139"/>
        <v>2365411.6600000011</v>
      </c>
      <c r="AM113" s="17">
        <f t="shared" si="139"/>
        <v>21171816.240000002</v>
      </c>
      <c r="AN113" s="17">
        <f t="shared" si="139"/>
        <v>18018797.800000001</v>
      </c>
      <c r="AO113" s="17">
        <f t="shared" si="139"/>
        <v>17343</v>
      </c>
      <c r="AP113" s="17">
        <f t="shared" si="139"/>
        <v>2378968</v>
      </c>
      <c r="AQ113" s="17">
        <f t="shared" si="139"/>
        <v>343049</v>
      </c>
      <c r="AR113" s="17">
        <f t="shared" si="139"/>
        <v>20758157.800000001</v>
      </c>
      <c r="AS113" s="17">
        <f t="shared" si="139"/>
        <v>20614496.900000002</v>
      </c>
      <c r="AT113" s="17">
        <f t="shared" si="139"/>
        <v>167758</v>
      </c>
      <c r="AU113" s="17">
        <f t="shared" si="139"/>
        <v>2407299</v>
      </c>
      <c r="AV113" s="17">
        <f t="shared" si="139"/>
        <v>347674</v>
      </c>
      <c r="AW113" s="17">
        <f t="shared" si="139"/>
        <v>23537227.899999999</v>
      </c>
      <c r="AX113" s="17">
        <f t="shared" si="139"/>
        <v>2595699.1000000006</v>
      </c>
      <c r="AY113" s="17">
        <f t="shared" si="139"/>
        <v>150415</v>
      </c>
      <c r="AZ113" s="17">
        <f t="shared" si="139"/>
        <v>28331</v>
      </c>
      <c r="BA113" s="17">
        <f t="shared" si="139"/>
        <v>4625</v>
      </c>
      <c r="BB113" s="17">
        <f t="shared" si="139"/>
        <v>2779070.1000000006</v>
      </c>
      <c r="BC113" s="17">
        <f>IF(ISERR(+E113*100/D113)=1,"",E113*100/D113)</f>
        <v>100</v>
      </c>
      <c r="BD113" s="17">
        <f>IF(ISERR(+F113*100/D113)=1,"",F113*100/D113)</f>
        <v>100</v>
      </c>
      <c r="BE113" s="17">
        <f>IF(ISERR(+J113*100/D113)=1,"",J113*100/D113)</f>
        <v>0</v>
      </c>
      <c r="BF113" s="17">
        <f>IF(ISERR(+N113*100/AK113)=1,"",N113*100/AK113)</f>
        <v>100</v>
      </c>
      <c r="BG113" s="17">
        <f>IF(ISERR(+O113*100/AK113)=1,"",O113*100/AK113)</f>
        <v>0</v>
      </c>
      <c r="BH113" s="17">
        <f>IF(ISERR(+AR113*100/AM113)=1,"",AR113*100/AM113)</f>
        <v>98.046183495497772</v>
      </c>
      <c r="BI113" s="17">
        <f>IF(ISERR((+AR113-AD113-AF113-AJ113)*100/AM113)=1,"",(AR113-AD113-AF113-AJ113)*100/AM113)</f>
        <v>98.046183495497772</v>
      </c>
      <c r="BJ113" s="17">
        <f>IF(ISERR(+BB113/AM113)=1,"",BB113/AM113)</f>
        <v>0.13126271589064201</v>
      </c>
      <c r="BK113" s="17">
        <f>IF(ISERR(+W113/AK113)=1,"",W113/AK113)</f>
        <v>7.5115623423002154</v>
      </c>
      <c r="BL113" s="17">
        <f>IF(ISERR(+AR113/AK113)=1,"",AR113/AK113)</f>
        <v>11.473584260117521</v>
      </c>
      <c r="BM113" s="17">
        <f>IF(ISERR((+AR113-AD113-AF113-AJ113)/AK113)=1,"",(AR113-AD113-AF113-AJ113)/AK113)</f>
        <v>11.473584260117521</v>
      </c>
      <c r="BN113" s="17">
        <f>IF(ISERR(+AK113/D113)=1,"",AK113/D113)</f>
        <v>47610.868421052633</v>
      </c>
      <c r="BO113" s="17" t="e">
        <f>IF(ISERR(+BK113*100/M113)=1,"",BK113*100/M113)</f>
        <v>#DIV/0!</v>
      </c>
      <c r="BP113" s="18">
        <f>IF(ISERR(+Y113/AK113)=1,"",Y113/AK113)</f>
        <v>10.159658503448739</v>
      </c>
      <c r="BQ113" s="19"/>
      <c r="BR113" s="20">
        <f t="shared" si="123"/>
        <v>0</v>
      </c>
      <c r="BS113" s="20">
        <f t="shared" si="126"/>
        <v>0</v>
      </c>
      <c r="BT113" s="21"/>
      <c r="BU113" s="21"/>
      <c r="BV113" s="22"/>
      <c r="BW113" s="21"/>
      <c r="BX113" s="63">
        <f t="shared" si="125"/>
        <v>0</v>
      </c>
      <c r="BY113" s="21"/>
      <c r="BZ113" s="21"/>
      <c r="CA113" s="21"/>
      <c r="CB113" s="21"/>
    </row>
    <row r="115" spans="1:80" s="23" customFormat="1" x14ac:dyDescent="0.25">
      <c r="A115" s="83">
        <v>16</v>
      </c>
      <c r="B115" s="84" t="s">
        <v>70</v>
      </c>
      <c r="C115" s="9" t="s">
        <v>71</v>
      </c>
      <c r="D115" s="24">
        <v>33</v>
      </c>
      <c r="E115" s="25">
        <v>33</v>
      </c>
      <c r="F115" s="25">
        <v>33</v>
      </c>
      <c r="G115" s="25">
        <v>0</v>
      </c>
      <c r="H115" s="25">
        <v>0</v>
      </c>
      <c r="I115" s="25">
        <f>13523+405</f>
        <v>13928</v>
      </c>
      <c r="J115" s="25"/>
      <c r="K115" s="25"/>
      <c r="L115" s="26">
        <v>44743945</v>
      </c>
      <c r="M115" s="25"/>
      <c r="N115" s="25">
        <v>1633871</v>
      </c>
      <c r="O115" s="25"/>
      <c r="P115" s="25">
        <v>985000</v>
      </c>
      <c r="Q115" s="28">
        <v>-2281706.7599999998</v>
      </c>
      <c r="R115" s="28">
        <v>0</v>
      </c>
      <c r="S115" s="28">
        <v>0</v>
      </c>
      <c r="T115" s="28">
        <v>0</v>
      </c>
      <c r="U115" s="13">
        <v>3173905</v>
      </c>
      <c r="V115" s="13"/>
      <c r="W115" s="13">
        <v>12162758</v>
      </c>
      <c r="X115" s="14">
        <v>865979</v>
      </c>
      <c r="Y115" s="29">
        <f t="shared" ref="Y115:Y118" si="140">SUM(U115:W115)</f>
        <v>15336663</v>
      </c>
      <c r="Z115" s="14">
        <v>9408</v>
      </c>
      <c r="AA115" s="14">
        <v>1749327</v>
      </c>
      <c r="AB115" s="29">
        <f t="shared" ref="AB115:AB118" si="141">X115</f>
        <v>865979</v>
      </c>
      <c r="AC115" s="61">
        <f>15592356.1</f>
        <v>15592356.1</v>
      </c>
      <c r="AD115" s="31"/>
      <c r="AE115" s="14">
        <f>Z115</f>
        <v>9408</v>
      </c>
      <c r="AF115" s="31"/>
      <c r="AG115" s="31">
        <f>AA115</f>
        <v>1749327</v>
      </c>
      <c r="AH115" s="31"/>
      <c r="AI115" s="30">
        <f>AB115</f>
        <v>865979</v>
      </c>
      <c r="AJ115" s="31"/>
      <c r="AK115" s="17">
        <f>N115+O115</f>
        <v>1633871</v>
      </c>
      <c r="AL115" s="17">
        <f>SUM(Q115:T115)</f>
        <v>-2281706.7599999998</v>
      </c>
      <c r="AM115" s="17">
        <f>SUM(Y115:AB115)</f>
        <v>17961377</v>
      </c>
      <c r="AN115" s="17">
        <f>AC115+AD115</f>
        <v>15592356.1</v>
      </c>
      <c r="AO115" s="17">
        <f>AE115+AF115</f>
        <v>9408</v>
      </c>
      <c r="AP115" s="17">
        <f>AG115+AH115</f>
        <v>1749327</v>
      </c>
      <c r="AQ115" s="17">
        <f>AI115+AJ115</f>
        <v>865979</v>
      </c>
      <c r="AR115" s="17">
        <f t="shared" ref="AR115:AR118" si="142">SUM(AN115:AQ115)</f>
        <v>18217070.100000001</v>
      </c>
      <c r="AS115" s="17">
        <f t="shared" ref="AS115:AV118" si="143">Q115+Y115</f>
        <v>13054956.24</v>
      </c>
      <c r="AT115" s="17">
        <f t="shared" si="143"/>
        <v>9408</v>
      </c>
      <c r="AU115" s="17">
        <f t="shared" si="143"/>
        <v>1749327</v>
      </c>
      <c r="AV115" s="17">
        <f t="shared" si="143"/>
        <v>865979</v>
      </c>
      <c r="AW115" s="17">
        <f t="shared" ref="AW115:AW118" si="144">SUM(AS115:AV115)</f>
        <v>15679670.24</v>
      </c>
      <c r="AX115" s="17">
        <f t="shared" ref="AX115:BA118" si="145">AS115-AN115</f>
        <v>-2537399.8599999994</v>
      </c>
      <c r="AY115" s="17">
        <f t="shared" si="145"/>
        <v>0</v>
      </c>
      <c r="AZ115" s="17">
        <f t="shared" si="145"/>
        <v>0</v>
      </c>
      <c r="BA115" s="17">
        <f t="shared" si="145"/>
        <v>0</v>
      </c>
      <c r="BB115" s="17">
        <f t="shared" ref="BB115:BB118" si="146">SUM(AX115:BA115)</f>
        <v>-2537399.8599999994</v>
      </c>
      <c r="BC115" s="17">
        <f>IF(ISERR(+E115*100/D115)=1,"",E115*100/D115)</f>
        <v>100</v>
      </c>
      <c r="BD115" s="17">
        <f>IF(ISERR(+F115*100/D115)=1,"",F115*100/D115)</f>
        <v>100</v>
      </c>
      <c r="BE115" s="17">
        <f>IF(ISERR(+J115*100/D115)=1,"",J115*100/D115)</f>
        <v>0</v>
      </c>
      <c r="BF115" s="17">
        <f>IF(ISERR(+N115*100/AK115)=1,"",N115*100/AK115)</f>
        <v>100</v>
      </c>
      <c r="BG115" s="17">
        <f>IF(ISERR(+O115*100/AK115)=1,"",O115*100/AK115)</f>
        <v>0</v>
      </c>
      <c r="BH115" s="17">
        <f>IF(ISERR(+AR115*100/AM115)=1,"",AR115*100/AM115)</f>
        <v>101.42357181189395</v>
      </c>
      <c r="BI115" s="17">
        <f>IF(ISERR((+AR115-AD115-AF115-AJ115)*100/AM115)=1,"",(AR115-AD115-AF115-AJ115)*100/AM115)</f>
        <v>101.42357181189395</v>
      </c>
      <c r="BJ115" s="17">
        <f>IF(ISERR(+BB115/AM115)=1,"",BB115/AM115)</f>
        <v>-0.14126978460504444</v>
      </c>
      <c r="BK115" s="17">
        <f>IF(ISERR(+W115/AK115)=1,"",W115/AK115)</f>
        <v>7.4441360425639482</v>
      </c>
      <c r="BL115" s="17">
        <f>IF(ISERR(+AR115/AK115)=1,"",AR115/AK115)</f>
        <v>11.149637945712973</v>
      </c>
      <c r="BM115" s="17">
        <f>IF(ISERR((+AR115-AD115-AF115-AJ115)/AK115)=1,"",(AR115-AD115-AF115-AJ115)/AK115)</f>
        <v>11.149637945712973</v>
      </c>
      <c r="BN115" s="17">
        <f>IF(ISERR(+AK115/D115)=1,"",AK115/D115)</f>
        <v>49511.242424242424</v>
      </c>
      <c r="BO115" s="17" t="e">
        <f>IF(ISERR(+BK115*100/M115)=1,"",BK115*100/M115)</f>
        <v>#DIV/0!</v>
      </c>
      <c r="BP115" s="18">
        <f>IF(ISERR(+Y115/AK115)=1,"",Y115/AK115)</f>
        <v>9.3867037238558009</v>
      </c>
      <c r="BQ115" s="19">
        <f>BP115-7.64</f>
        <v>1.7467037238558012</v>
      </c>
      <c r="BR115" s="20">
        <f t="shared" ref="BR115:BR131" si="147">E115-F115</f>
        <v>0</v>
      </c>
      <c r="BS115" s="20">
        <f t="shared" ref="BS115:BS116" si="148">D115-E115</f>
        <v>0</v>
      </c>
      <c r="BT115" s="21"/>
      <c r="BU115" s="21"/>
      <c r="BV115" s="22"/>
      <c r="BW115" s="21"/>
      <c r="BX115" s="63">
        <f t="shared" ref="BX115:BX131" si="149">D115-E115</f>
        <v>0</v>
      </c>
      <c r="BY115" s="21"/>
      <c r="BZ115" s="21"/>
      <c r="CA115" s="21"/>
      <c r="CB115" s="21"/>
    </row>
    <row r="116" spans="1:80" s="23" customFormat="1" x14ac:dyDescent="0.25">
      <c r="A116" s="83"/>
      <c r="B116" s="84" t="s">
        <v>70</v>
      </c>
      <c r="C116" s="9" t="s">
        <v>72</v>
      </c>
      <c r="D116" s="32"/>
      <c r="E116" s="26"/>
      <c r="F116" s="26"/>
      <c r="G116" s="26">
        <v>0</v>
      </c>
      <c r="H116" s="26">
        <v>0</v>
      </c>
      <c r="I116" s="26"/>
      <c r="J116" s="26"/>
      <c r="K116" s="26"/>
      <c r="L116" s="26">
        <v>0</v>
      </c>
      <c r="M116" s="26"/>
      <c r="N116" s="25"/>
      <c r="O116" s="25"/>
      <c r="P116" s="25"/>
      <c r="Q116" s="28">
        <v>0</v>
      </c>
      <c r="R116" s="28">
        <v>0</v>
      </c>
      <c r="S116" s="28">
        <v>0</v>
      </c>
      <c r="T116" s="28">
        <v>0</v>
      </c>
      <c r="U116" s="13"/>
      <c r="V116" s="13"/>
      <c r="W116" s="13"/>
      <c r="X116" s="14"/>
      <c r="Y116" s="29">
        <f t="shared" si="140"/>
        <v>0</v>
      </c>
      <c r="Z116" s="33"/>
      <c r="AA116" s="33"/>
      <c r="AB116" s="34">
        <f t="shared" si="141"/>
        <v>0</v>
      </c>
      <c r="AC116" s="33"/>
      <c r="AD116" s="33"/>
      <c r="AE116" s="33"/>
      <c r="AF116" s="33"/>
      <c r="AG116" s="33"/>
      <c r="AH116" s="33"/>
      <c r="AI116" s="33"/>
      <c r="AJ116" s="35"/>
      <c r="AK116" s="17">
        <f>N116+O116</f>
        <v>0</v>
      </c>
      <c r="AL116" s="17">
        <f>SUM(Q116:T116)</f>
        <v>0</v>
      </c>
      <c r="AM116" s="17">
        <f>SUM(Y116:AB116)</f>
        <v>0</v>
      </c>
      <c r="AN116" s="17">
        <f>AC116+AD116</f>
        <v>0</v>
      </c>
      <c r="AO116" s="17">
        <f>AE116+AF116</f>
        <v>0</v>
      </c>
      <c r="AP116" s="17">
        <f>AG116+AH116</f>
        <v>0</v>
      </c>
      <c r="AQ116" s="17">
        <f>AI116+AJ116</f>
        <v>0</v>
      </c>
      <c r="AR116" s="17">
        <f t="shared" si="142"/>
        <v>0</v>
      </c>
      <c r="AS116" s="17">
        <f t="shared" si="143"/>
        <v>0</v>
      </c>
      <c r="AT116" s="17">
        <f t="shared" si="143"/>
        <v>0</v>
      </c>
      <c r="AU116" s="17">
        <f t="shared" si="143"/>
        <v>0</v>
      </c>
      <c r="AV116" s="17">
        <f t="shared" si="143"/>
        <v>0</v>
      </c>
      <c r="AW116" s="17">
        <f t="shared" si="144"/>
        <v>0</v>
      </c>
      <c r="AX116" s="17">
        <f t="shared" si="145"/>
        <v>0</v>
      </c>
      <c r="AY116" s="17">
        <f t="shared" si="145"/>
        <v>0</v>
      </c>
      <c r="AZ116" s="17">
        <f t="shared" si="145"/>
        <v>0</v>
      </c>
      <c r="BA116" s="17">
        <f t="shared" si="145"/>
        <v>0</v>
      </c>
      <c r="BB116" s="17">
        <f t="shared" si="146"/>
        <v>0</v>
      </c>
      <c r="BC116" s="17" t="e">
        <f>IF(ISERR(+E116*100/D116)=1,"",E116*100/D116)</f>
        <v>#DIV/0!</v>
      </c>
      <c r="BD116" s="17" t="e">
        <f>IF(ISERR(+F116*100/D116)=1,"",F116*100/D116)</f>
        <v>#DIV/0!</v>
      </c>
      <c r="BE116" s="17" t="e">
        <f>IF(ISERR(+J116*100/D116)=1,"",J116*100/D116)</f>
        <v>#DIV/0!</v>
      </c>
      <c r="BF116" s="17" t="e">
        <f>IF(ISERR(+N116*100/AK116)=1,"",N116*100/AK116)</f>
        <v>#DIV/0!</v>
      </c>
      <c r="BG116" s="17" t="e">
        <f>IF(ISERR(+O116*100/AK116)=1,"",O116*100/AK116)</f>
        <v>#DIV/0!</v>
      </c>
      <c r="BH116" s="17" t="e">
        <f>IF(ISERR(+AR116*100/AM116)=1,"",AR116*100/AM116)</f>
        <v>#DIV/0!</v>
      </c>
      <c r="BI116" s="17" t="e">
        <f>IF(ISERR((+AR116-AD116-AF116-AJ116)*100/AM116)=1,"",(AR116-AD116-AF116-AJ116)*100/AM116)</f>
        <v>#DIV/0!</v>
      </c>
      <c r="BJ116" s="17" t="e">
        <f>IF(ISERR(+BB116/AM116)=1,"",BB116/AM116)</f>
        <v>#DIV/0!</v>
      </c>
      <c r="BK116" s="17" t="e">
        <f>IF(ISERR(+W116/AK116)=1,"",W116/AK116)</f>
        <v>#DIV/0!</v>
      </c>
      <c r="BL116" s="17" t="e">
        <f>IF(ISERR(+AR116/AK116)=1,"",AR116/AK116)</f>
        <v>#DIV/0!</v>
      </c>
      <c r="BM116" s="17" t="e">
        <f>IF(ISERR((+AR116-AD116-AF116-AJ116)/AK116)=1,"",(AR116-AD116-AF116-AJ116)/AK116)</f>
        <v>#DIV/0!</v>
      </c>
      <c r="BN116" s="17" t="e">
        <f>IF(ISERR(+AK116/D116)=1,"",AK116/D116)</f>
        <v>#DIV/0!</v>
      </c>
      <c r="BO116" s="17" t="e">
        <f>IF(ISERR(+BK116*100/M116)=1,"",BK116*100/M116)</f>
        <v>#DIV/0!</v>
      </c>
      <c r="BP116" s="18" t="e">
        <f>IF(ISERR(+Y116/AK116)=1,"",Y116/AK116)</f>
        <v>#DIV/0!</v>
      </c>
      <c r="BQ116" s="19" t="e">
        <f>BP116-7.64</f>
        <v>#DIV/0!</v>
      </c>
      <c r="BR116" s="20">
        <f t="shared" si="147"/>
        <v>0</v>
      </c>
      <c r="BS116" s="20">
        <f t="shared" si="148"/>
        <v>0</v>
      </c>
      <c r="BT116" s="21"/>
      <c r="BU116" s="21"/>
      <c r="BV116" s="22"/>
      <c r="BW116" s="21"/>
      <c r="BX116" s="63">
        <f t="shared" si="149"/>
        <v>0</v>
      </c>
      <c r="BY116" s="21"/>
      <c r="BZ116" s="21"/>
      <c r="CA116" s="21"/>
      <c r="CB116" s="21"/>
    </row>
    <row r="117" spans="1:80" s="23" customFormat="1" x14ac:dyDescent="0.25">
      <c r="A117" s="83"/>
      <c r="B117" s="84" t="s">
        <v>70</v>
      </c>
      <c r="C117" s="9" t="s">
        <v>73</v>
      </c>
      <c r="D117" s="32">
        <v>1</v>
      </c>
      <c r="E117" s="26">
        <v>1</v>
      </c>
      <c r="F117" s="26">
        <v>1</v>
      </c>
      <c r="G117" s="26">
        <v>0</v>
      </c>
      <c r="H117" s="26">
        <v>0</v>
      </c>
      <c r="I117" s="26">
        <v>6000</v>
      </c>
      <c r="J117" s="26"/>
      <c r="K117" s="26"/>
      <c r="L117" s="26">
        <v>25325008</v>
      </c>
      <c r="M117" s="26"/>
      <c r="N117" s="25">
        <v>73446</v>
      </c>
      <c r="O117" s="25"/>
      <c r="P117" s="25">
        <v>2200000</v>
      </c>
      <c r="Q117" s="28">
        <v>7846</v>
      </c>
      <c r="R117" s="28">
        <v>0</v>
      </c>
      <c r="S117" s="28">
        <v>0</v>
      </c>
      <c r="T117" s="28">
        <v>0</v>
      </c>
      <c r="U117" s="13">
        <v>1400525</v>
      </c>
      <c r="V117" s="13"/>
      <c r="W117" s="13">
        <v>539486</v>
      </c>
      <c r="X117" s="14">
        <v>38926</v>
      </c>
      <c r="Y117" s="29">
        <f t="shared" si="140"/>
        <v>1940011</v>
      </c>
      <c r="Z117" s="33"/>
      <c r="AA117" s="33">
        <v>488585</v>
      </c>
      <c r="AB117" s="34">
        <f t="shared" si="141"/>
        <v>38926</v>
      </c>
      <c r="AC117" s="30">
        <v>1936419</v>
      </c>
      <c r="AD117" s="31"/>
      <c r="AE117" s="30"/>
      <c r="AF117" s="31"/>
      <c r="AG117" s="30">
        <v>488585</v>
      </c>
      <c r="AH117" s="31"/>
      <c r="AI117" s="30">
        <v>38926</v>
      </c>
      <c r="AJ117" s="31"/>
      <c r="AK117" s="17">
        <f>N117+O117</f>
        <v>73446</v>
      </c>
      <c r="AL117" s="17">
        <f>SUM(Q117:T117)</f>
        <v>7846</v>
      </c>
      <c r="AM117" s="17">
        <f>SUM(Y117:AB117)</f>
        <v>2467522</v>
      </c>
      <c r="AN117" s="17">
        <f>AC117+AD117</f>
        <v>1936419</v>
      </c>
      <c r="AO117" s="17">
        <f>AE117+AF117</f>
        <v>0</v>
      </c>
      <c r="AP117" s="17">
        <f>AG117+AH117</f>
        <v>488585</v>
      </c>
      <c r="AQ117" s="17">
        <f>AI117+AJ117</f>
        <v>38926</v>
      </c>
      <c r="AR117" s="17">
        <f t="shared" si="142"/>
        <v>2463930</v>
      </c>
      <c r="AS117" s="17">
        <f t="shared" si="143"/>
        <v>1947857</v>
      </c>
      <c r="AT117" s="17">
        <f t="shared" si="143"/>
        <v>0</v>
      </c>
      <c r="AU117" s="17">
        <f t="shared" si="143"/>
        <v>488585</v>
      </c>
      <c r="AV117" s="17">
        <f t="shared" si="143"/>
        <v>38926</v>
      </c>
      <c r="AW117" s="17">
        <f t="shared" si="144"/>
        <v>2475368</v>
      </c>
      <c r="AX117" s="17">
        <f t="shared" si="145"/>
        <v>11438</v>
      </c>
      <c r="AY117" s="17">
        <f t="shared" si="145"/>
        <v>0</v>
      </c>
      <c r="AZ117" s="17">
        <f t="shared" si="145"/>
        <v>0</v>
      </c>
      <c r="BA117" s="17">
        <f t="shared" si="145"/>
        <v>0</v>
      </c>
      <c r="BB117" s="17">
        <f t="shared" si="146"/>
        <v>11438</v>
      </c>
      <c r="BC117" s="17">
        <f>IF(ISERR(+E117*100/D117)=1,"",E117*100/D117)</f>
        <v>100</v>
      </c>
      <c r="BD117" s="17">
        <f>IF(ISERR(+F117*100/D117)=1,"",F117*100/D117)</f>
        <v>100</v>
      </c>
      <c r="BE117" s="17">
        <f>IF(ISERR(+J117*100/D117)=1,"",J117*100/D117)</f>
        <v>0</v>
      </c>
      <c r="BF117" s="17">
        <f>IF(ISERR(+N117*100/AK117)=1,"",N117*100/AK117)</f>
        <v>100</v>
      </c>
      <c r="BG117" s="17">
        <f>IF(ISERR(+O117*100/AK117)=1,"",O117*100/AK117)</f>
        <v>0</v>
      </c>
      <c r="BH117" s="17">
        <f>IF(ISERR(+AR117*100/AM117)=1,"",AR117*100/AM117)</f>
        <v>99.85442885615609</v>
      </c>
      <c r="BI117" s="17">
        <f>IF(ISERR((+AR117-AD117-AF117-AJ117)*100/AM117)=1,"",(AR117-AD117-AF117-AJ117)*100/AM117)</f>
        <v>99.85442885615609</v>
      </c>
      <c r="BJ117" s="17">
        <f>IF(ISERR(+BB117/AM117)=1,"",BB117/AM117)</f>
        <v>4.6354196639381536E-3</v>
      </c>
      <c r="BK117" s="17">
        <f>IF(ISERR(+W117/AK117)=1,"",W117/AK117)</f>
        <v>7.3453421561419274</v>
      </c>
      <c r="BL117" s="17">
        <f>IF(ISERR(+AR117/AK117)=1,"",AR117/AK117)</f>
        <v>33.547504288865291</v>
      </c>
      <c r="BM117" s="17">
        <f>IF(ISERR((+AR117-AD117-AF117-AJ117)/AK117)=1,"",(AR117-AD117-AF117-AJ117)/AK117)</f>
        <v>33.547504288865291</v>
      </c>
      <c r="BN117" s="17">
        <f>IF(ISERR(+AK117/D117)=1,"",AK117/D117)</f>
        <v>73446</v>
      </c>
      <c r="BO117" s="17" t="e">
        <f>IF(ISERR(+BK117*100/M117)=1,"",BK117*100/M117)</f>
        <v>#DIV/0!</v>
      </c>
      <c r="BP117" s="18">
        <f>IF(ISERR(+Y117/AK117)=1,"",Y117/AK117)</f>
        <v>26.414113770661437</v>
      </c>
      <c r="BQ117" s="19">
        <f>BP117-7.64</f>
        <v>18.774113770661437</v>
      </c>
      <c r="BR117" s="20">
        <f t="shared" si="147"/>
        <v>0</v>
      </c>
      <c r="BS117" s="20"/>
      <c r="BT117" s="21"/>
      <c r="BU117" s="21">
        <f>[11]sheet1!$AV$13</f>
        <v>-2525962.06</v>
      </c>
      <c r="BV117" s="22">
        <f>BB115+BB117</f>
        <v>-2525961.8599999994</v>
      </c>
      <c r="BW117" s="22">
        <f>BU117-BV117</f>
        <v>-0.2000000006519258</v>
      </c>
      <c r="BX117" s="63">
        <f t="shared" si="149"/>
        <v>0</v>
      </c>
      <c r="BY117" s="21"/>
      <c r="BZ117" s="64">
        <f>10311-11438</f>
        <v>-1127</v>
      </c>
      <c r="CA117" s="21"/>
      <c r="CB117" s="21"/>
    </row>
    <row r="118" spans="1:80" s="23" customFormat="1" x14ac:dyDescent="0.25">
      <c r="A118" s="83"/>
      <c r="B118" s="36" t="s">
        <v>70</v>
      </c>
      <c r="C118" s="9" t="s">
        <v>74</v>
      </c>
      <c r="D118" s="10"/>
      <c r="E118" s="11"/>
      <c r="F118" s="11"/>
      <c r="G118" s="11">
        <v>0</v>
      </c>
      <c r="H118" s="11">
        <v>0</v>
      </c>
      <c r="I118" s="11"/>
      <c r="J118" s="11"/>
      <c r="K118" s="11"/>
      <c r="L118" s="11"/>
      <c r="M118" s="11"/>
      <c r="N118" s="25"/>
      <c r="O118" s="25"/>
      <c r="P118" s="25"/>
      <c r="Q118" s="28">
        <v>0</v>
      </c>
      <c r="R118" s="28">
        <v>0</v>
      </c>
      <c r="S118" s="28">
        <v>0</v>
      </c>
      <c r="T118" s="28">
        <v>0</v>
      </c>
      <c r="U118" s="13"/>
      <c r="V118" s="13"/>
      <c r="W118" s="13"/>
      <c r="X118" s="14"/>
      <c r="Y118" s="29">
        <f t="shared" si="140"/>
        <v>0</v>
      </c>
      <c r="Z118" s="13"/>
      <c r="AA118" s="13"/>
      <c r="AB118" s="15">
        <f t="shared" si="141"/>
        <v>0</v>
      </c>
      <c r="AC118" s="13"/>
      <c r="AD118" s="13"/>
      <c r="AE118" s="13"/>
      <c r="AF118" s="13"/>
      <c r="AG118" s="13"/>
      <c r="AH118" s="13"/>
      <c r="AI118" s="13"/>
      <c r="AJ118" s="16"/>
      <c r="AK118" s="17">
        <f>N118+O118</f>
        <v>0</v>
      </c>
      <c r="AL118" s="17">
        <f>SUM(Q118:T118)</f>
        <v>0</v>
      </c>
      <c r="AM118" s="17">
        <f>SUM(Y118:AB118)</f>
        <v>0</v>
      </c>
      <c r="AN118" s="17">
        <f>AC118+AD118</f>
        <v>0</v>
      </c>
      <c r="AO118" s="17">
        <f>AE118+AF118</f>
        <v>0</v>
      </c>
      <c r="AP118" s="17">
        <f>AG118+AH118</f>
        <v>0</v>
      </c>
      <c r="AQ118" s="17">
        <f>AI118+AJ118</f>
        <v>0</v>
      </c>
      <c r="AR118" s="17">
        <f t="shared" si="142"/>
        <v>0</v>
      </c>
      <c r="AS118" s="17">
        <f t="shared" si="143"/>
        <v>0</v>
      </c>
      <c r="AT118" s="17">
        <f t="shared" si="143"/>
        <v>0</v>
      </c>
      <c r="AU118" s="17">
        <f t="shared" si="143"/>
        <v>0</v>
      </c>
      <c r="AV118" s="17">
        <f t="shared" si="143"/>
        <v>0</v>
      </c>
      <c r="AW118" s="17">
        <f t="shared" si="144"/>
        <v>0</v>
      </c>
      <c r="AX118" s="17">
        <f t="shared" si="145"/>
        <v>0</v>
      </c>
      <c r="AY118" s="17">
        <f t="shared" si="145"/>
        <v>0</v>
      </c>
      <c r="AZ118" s="17">
        <f t="shared" si="145"/>
        <v>0</v>
      </c>
      <c r="BA118" s="17">
        <f t="shared" si="145"/>
        <v>0</v>
      </c>
      <c r="BB118" s="17">
        <f t="shared" si="146"/>
        <v>0</v>
      </c>
      <c r="BC118" s="17" t="e">
        <f>IF(ISERR(+E118*100/D118)=1,"",E118*100/D118)</f>
        <v>#DIV/0!</v>
      </c>
      <c r="BD118" s="17" t="e">
        <f>IF(ISERR(+F118*100/D118)=1,"",F118*100/D118)</f>
        <v>#DIV/0!</v>
      </c>
      <c r="BE118" s="17" t="e">
        <f>IF(ISERR(+J118*100/D118)=1,"",J118*100/D118)</f>
        <v>#DIV/0!</v>
      </c>
      <c r="BF118" s="17" t="e">
        <f>IF(ISERR(+N118*100/AK118)=1,"",N118*100/AK118)</f>
        <v>#DIV/0!</v>
      </c>
      <c r="BG118" s="17" t="e">
        <f>IF(ISERR(+O118*100/AK118)=1,"",O118*100/AK118)</f>
        <v>#DIV/0!</v>
      </c>
      <c r="BH118" s="17" t="e">
        <f>IF(ISERR(+AR118*100/AM118)=1,"",AR118*100/AM118)</f>
        <v>#DIV/0!</v>
      </c>
      <c r="BI118" s="17" t="e">
        <f>IF(ISERR((+AR118-AD118-AF118-AJ118)*100/AM118)=1,"",(AR118-AD118-AF118-AJ118)*100/AM118)</f>
        <v>#DIV/0!</v>
      </c>
      <c r="BJ118" s="17" t="e">
        <f>IF(ISERR(+BB118/AM118)=1,"",BB118/AM118)</f>
        <v>#DIV/0!</v>
      </c>
      <c r="BK118" s="17" t="e">
        <f>IF(ISERR(+W118/AK118)=1,"",W118/AK118)</f>
        <v>#DIV/0!</v>
      </c>
      <c r="BL118" s="17" t="e">
        <f>IF(ISERR(+AR118/AK118)=1,"",AR118/AK118)</f>
        <v>#DIV/0!</v>
      </c>
      <c r="BM118" s="17" t="e">
        <f>IF(ISERR((+AR118-AD118-AF118-AJ118)/AK118)=1,"",(AR118-AD118-AF118-AJ118)/AK118)</f>
        <v>#DIV/0!</v>
      </c>
      <c r="BN118" s="17" t="e">
        <f>IF(ISERR(+AK118/D118)=1,"",AK118/D118)</f>
        <v>#DIV/0!</v>
      </c>
      <c r="BO118" s="17" t="e">
        <f>IF(ISERR(+BK118*100/M118)=1,"",BK118*100/M118)</f>
        <v>#DIV/0!</v>
      </c>
      <c r="BP118" s="18" t="e">
        <f>IF(ISERR(+Y118/AK118)=1,"",Y118/AK118)</f>
        <v>#DIV/0!</v>
      </c>
      <c r="BQ118" s="19" t="e">
        <f>BP118-7.64</f>
        <v>#DIV/0!</v>
      </c>
      <c r="BR118" s="20">
        <f t="shared" si="147"/>
        <v>0</v>
      </c>
      <c r="BS118" s="20">
        <f t="shared" ref="BS118:BS131" si="150">D118-E118</f>
        <v>0</v>
      </c>
      <c r="BT118" s="21"/>
      <c r="BU118" s="21"/>
      <c r="BV118" s="22"/>
      <c r="BW118" s="21"/>
      <c r="BX118" s="63">
        <f t="shared" si="149"/>
        <v>0</v>
      </c>
      <c r="BY118" s="21"/>
      <c r="BZ118" s="21"/>
      <c r="CA118" s="21"/>
      <c r="CB118" s="21"/>
    </row>
    <row r="119" spans="1:80" s="23" customFormat="1" x14ac:dyDescent="0.25">
      <c r="A119" s="37"/>
      <c r="B119" s="38"/>
      <c r="C119" s="39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1"/>
      <c r="R119" s="41"/>
      <c r="S119" s="41"/>
      <c r="T119" s="41"/>
      <c r="U119" s="40"/>
      <c r="V119" s="40"/>
      <c r="W119" s="40"/>
      <c r="X119" s="40"/>
      <c r="Y119" s="42"/>
      <c r="Z119" s="40"/>
      <c r="AA119" s="40"/>
      <c r="AB119" s="42"/>
      <c r="AC119" s="40"/>
      <c r="AD119" s="40"/>
      <c r="AE119" s="40"/>
      <c r="AF119" s="40"/>
      <c r="AG119" s="40"/>
      <c r="AH119" s="40"/>
      <c r="AI119" s="40"/>
      <c r="AJ119" s="40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4"/>
      <c r="BR119" s="20">
        <f t="shared" si="147"/>
        <v>0</v>
      </c>
      <c r="BS119" s="20">
        <f t="shared" si="150"/>
        <v>0</v>
      </c>
      <c r="BV119" s="22"/>
      <c r="BW119" s="62"/>
      <c r="BX119" s="63">
        <f t="shared" si="149"/>
        <v>0</v>
      </c>
    </row>
    <row r="120" spans="1:80" s="23" customFormat="1" x14ac:dyDescent="0.25">
      <c r="A120" s="82" t="s">
        <v>75</v>
      </c>
      <c r="B120" s="82"/>
      <c r="C120" s="82"/>
      <c r="D120" s="45">
        <f>SUM(D115:D118)</f>
        <v>34</v>
      </c>
      <c r="E120" s="46">
        <f t="shared" ref="E120:BA120" si="151">SUM(E115:E118)</f>
        <v>34</v>
      </c>
      <c r="F120" s="46">
        <f t="shared" si="151"/>
        <v>34</v>
      </c>
      <c r="G120" s="46">
        <f t="shared" si="151"/>
        <v>0</v>
      </c>
      <c r="H120" s="46">
        <f t="shared" si="151"/>
        <v>0</v>
      </c>
      <c r="I120" s="46">
        <f t="shared" si="151"/>
        <v>19928</v>
      </c>
      <c r="J120" s="46">
        <f t="shared" si="151"/>
        <v>0</v>
      </c>
      <c r="K120" s="46">
        <f t="shared" si="151"/>
        <v>0</v>
      </c>
      <c r="L120" s="46">
        <f t="shared" si="151"/>
        <v>70068953</v>
      </c>
      <c r="M120" s="46">
        <f t="shared" si="151"/>
        <v>0</v>
      </c>
      <c r="N120" s="46">
        <f t="shared" si="151"/>
        <v>1707317</v>
      </c>
      <c r="O120" s="46">
        <f t="shared" si="151"/>
        <v>0</v>
      </c>
      <c r="P120" s="46">
        <f t="shared" si="151"/>
        <v>3185000</v>
      </c>
      <c r="Q120" s="47">
        <f t="shared" si="151"/>
        <v>-2273860.7599999998</v>
      </c>
      <c r="R120" s="47">
        <f t="shared" si="151"/>
        <v>0</v>
      </c>
      <c r="S120" s="47">
        <f t="shared" si="151"/>
        <v>0</v>
      </c>
      <c r="T120" s="47">
        <f t="shared" si="151"/>
        <v>0</v>
      </c>
      <c r="U120" s="17">
        <f t="shared" si="151"/>
        <v>4574430</v>
      </c>
      <c r="V120" s="17">
        <f t="shared" si="151"/>
        <v>0</v>
      </c>
      <c r="W120" s="17">
        <f t="shared" si="151"/>
        <v>12702244</v>
      </c>
      <c r="X120" s="17">
        <f t="shared" si="151"/>
        <v>904905</v>
      </c>
      <c r="Y120" s="17">
        <f t="shared" si="151"/>
        <v>17276674</v>
      </c>
      <c r="Z120" s="17">
        <f t="shared" si="151"/>
        <v>9408</v>
      </c>
      <c r="AA120" s="17">
        <f t="shared" si="151"/>
        <v>2237912</v>
      </c>
      <c r="AB120" s="17">
        <f t="shared" si="151"/>
        <v>904905</v>
      </c>
      <c r="AC120" s="17">
        <f t="shared" si="151"/>
        <v>17528775.100000001</v>
      </c>
      <c r="AD120" s="17">
        <f>SUM(AD115:AD118)</f>
        <v>0</v>
      </c>
      <c r="AE120" s="17">
        <f t="shared" si="151"/>
        <v>9408</v>
      </c>
      <c r="AF120" s="17">
        <f t="shared" si="151"/>
        <v>0</v>
      </c>
      <c r="AG120" s="17">
        <f t="shared" si="151"/>
        <v>2237912</v>
      </c>
      <c r="AH120" s="17">
        <f t="shared" si="151"/>
        <v>0</v>
      </c>
      <c r="AI120" s="17">
        <f t="shared" si="151"/>
        <v>904905</v>
      </c>
      <c r="AJ120" s="17">
        <f t="shared" si="151"/>
        <v>0</v>
      </c>
      <c r="AK120" s="17">
        <f t="shared" si="151"/>
        <v>1707317</v>
      </c>
      <c r="AL120" s="17">
        <f t="shared" si="151"/>
        <v>-2273860.7599999998</v>
      </c>
      <c r="AM120" s="17">
        <f t="shared" si="151"/>
        <v>20428899</v>
      </c>
      <c r="AN120" s="17">
        <f t="shared" si="151"/>
        <v>17528775.100000001</v>
      </c>
      <c r="AO120" s="17">
        <f t="shared" si="151"/>
        <v>9408</v>
      </c>
      <c r="AP120" s="17">
        <f t="shared" si="151"/>
        <v>2237912</v>
      </c>
      <c r="AQ120" s="17">
        <f t="shared" si="151"/>
        <v>904905</v>
      </c>
      <c r="AR120" s="17">
        <f t="shared" si="151"/>
        <v>20681000.100000001</v>
      </c>
      <c r="AS120" s="17">
        <f t="shared" si="151"/>
        <v>15002813.24</v>
      </c>
      <c r="AT120" s="17">
        <f t="shared" si="151"/>
        <v>9408</v>
      </c>
      <c r="AU120" s="17">
        <f t="shared" si="151"/>
        <v>2237912</v>
      </c>
      <c r="AV120" s="17">
        <f t="shared" si="151"/>
        <v>904905</v>
      </c>
      <c r="AW120" s="17">
        <f t="shared" si="151"/>
        <v>18155038.240000002</v>
      </c>
      <c r="AX120" s="17">
        <f t="shared" si="151"/>
        <v>-2525961.8599999994</v>
      </c>
      <c r="AY120" s="17">
        <f t="shared" si="151"/>
        <v>0</v>
      </c>
      <c r="AZ120" s="17">
        <f t="shared" si="151"/>
        <v>0</v>
      </c>
      <c r="BA120" s="17">
        <f t="shared" si="151"/>
        <v>0</v>
      </c>
      <c r="BB120" s="17">
        <f>SUM(BB115:BB118)</f>
        <v>-2525961.8599999994</v>
      </c>
      <c r="BC120" s="17">
        <f>IF(ISERR(+E120*100/D120)=1,"",E120*100/D120)</f>
        <v>100</v>
      </c>
      <c r="BD120" s="17">
        <f>IF(ISERR(+F120*100/D120)=1,"",F120*100/D120)</f>
        <v>100</v>
      </c>
      <c r="BE120" s="17">
        <f>IF(ISERR(+J120*100/D120)=1,"",J120*100/D120)</f>
        <v>0</v>
      </c>
      <c r="BF120" s="17">
        <f>IF(ISERR(+N120*100/AK120)=1,"",N120*100/AK120)</f>
        <v>100</v>
      </c>
      <c r="BG120" s="17">
        <f>IF(ISERR(+O120*100/AK120)=1,"",O120*100/AK120)</f>
        <v>0</v>
      </c>
      <c r="BH120" s="17">
        <f>IF(ISERR(+AR120*100/AM120)=1,"",AR120*100/AM120)</f>
        <v>101.23404154085839</v>
      </c>
      <c r="BI120" s="17">
        <f>IF(ISERR((+AR120-AD120-AF120-AJ120)*100/AM120)=1,"",(AR120-AD120-AF120-AJ120)*100/AM120)</f>
        <v>101.23404154085839</v>
      </c>
      <c r="BJ120" s="17">
        <f>IF(ISERR(+BB120/AM120)=1,"",BB120/AM120)</f>
        <v>-0.12364649999003859</v>
      </c>
      <c r="BK120" s="17">
        <f>IF(ISERR(+W120/AK120)=1,"",W120/AK120)</f>
        <v>7.4398860902808321</v>
      </c>
      <c r="BL120" s="17">
        <f>IF(ISERR(+AR120/AK120)=1,"",AR120/AK120)</f>
        <v>12.113157720563903</v>
      </c>
      <c r="BM120" s="17">
        <f>IF(ISERR((+AR120-AD120-AF120-AJ120)/AK120)=1,"",(AR120-AD120-AF120-AJ120)/AK120)</f>
        <v>12.113157720563903</v>
      </c>
      <c r="BN120" s="17">
        <f>IF(ISERR(+AK120/D120)=1,"",AK120/D120)</f>
        <v>50215.205882352944</v>
      </c>
      <c r="BO120" s="17" t="e">
        <f>IF(ISERR(+BK120*100/M120)=1,"",BK120*100/M120)</f>
        <v>#DIV/0!</v>
      </c>
      <c r="BP120" s="18">
        <f>IF(ISERR(+Y120/AK120)=1,"",Y120/AK120)</f>
        <v>10.119195205108365</v>
      </c>
      <c r="BQ120" s="19">
        <f>BP120-7.64</f>
        <v>2.4791952051083657</v>
      </c>
      <c r="BR120" s="20">
        <f t="shared" si="147"/>
        <v>0</v>
      </c>
      <c r="BS120" s="20">
        <f t="shared" si="150"/>
        <v>0</v>
      </c>
      <c r="BT120" s="21"/>
      <c r="BU120" s="21"/>
      <c r="BV120" s="22"/>
      <c r="BW120" s="21"/>
      <c r="BX120" s="63">
        <f t="shared" si="149"/>
        <v>0</v>
      </c>
      <c r="BY120" s="21"/>
      <c r="BZ120" s="21"/>
      <c r="CA120" s="21"/>
      <c r="CB120" s="21"/>
    </row>
    <row r="121" spans="1:80" s="23" customFormat="1" x14ac:dyDescent="0.25">
      <c r="A121" s="37"/>
      <c r="B121" s="38"/>
      <c r="C121" s="39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1"/>
      <c r="R121" s="41"/>
      <c r="S121" s="41"/>
      <c r="T121" s="41"/>
      <c r="U121" s="40"/>
      <c r="V121" s="40"/>
      <c r="W121" s="40"/>
      <c r="X121" s="40"/>
      <c r="Y121" s="42"/>
      <c r="Z121" s="40"/>
      <c r="AA121" s="40"/>
      <c r="AB121" s="42"/>
      <c r="AC121" s="40"/>
      <c r="AD121" s="40"/>
      <c r="AE121" s="40"/>
      <c r="AF121" s="40"/>
      <c r="AG121" s="40"/>
      <c r="AH121" s="40"/>
      <c r="AI121" s="40"/>
      <c r="AJ121" s="40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4"/>
      <c r="BR121" s="20">
        <f t="shared" si="147"/>
        <v>0</v>
      </c>
      <c r="BS121" s="20">
        <f t="shared" si="150"/>
        <v>0</v>
      </c>
      <c r="BV121" s="22"/>
      <c r="BX121" s="63">
        <f t="shared" si="149"/>
        <v>0</v>
      </c>
    </row>
    <row r="122" spans="1:80" s="23" customFormat="1" x14ac:dyDescent="0.25">
      <c r="A122" s="48">
        <v>17</v>
      </c>
      <c r="B122" s="8" t="s">
        <v>76</v>
      </c>
      <c r="C122" s="9" t="s">
        <v>77</v>
      </c>
      <c r="D122" s="49">
        <v>3</v>
      </c>
      <c r="E122" s="50">
        <v>3</v>
      </c>
      <c r="F122" s="50">
        <v>3</v>
      </c>
      <c r="G122" s="50">
        <v>0</v>
      </c>
      <c r="H122" s="50">
        <v>0</v>
      </c>
      <c r="I122" s="50">
        <v>550</v>
      </c>
      <c r="J122" s="50">
        <v>0</v>
      </c>
      <c r="K122" s="50">
        <v>0</v>
      </c>
      <c r="L122" s="50">
        <v>1933948</v>
      </c>
      <c r="M122" s="50"/>
      <c r="N122" s="25">
        <v>93890</v>
      </c>
      <c r="O122" s="25"/>
      <c r="P122" s="25"/>
      <c r="Q122" s="28">
        <v>4267457.8600000003</v>
      </c>
      <c r="R122" s="28">
        <v>125385</v>
      </c>
      <c r="S122" s="28">
        <v>0</v>
      </c>
      <c r="T122" s="28">
        <v>0</v>
      </c>
      <c r="U122" s="13">
        <v>135720</v>
      </c>
      <c r="V122" s="13"/>
      <c r="W122" s="13">
        <v>849705</v>
      </c>
      <c r="X122" s="14">
        <v>49761</v>
      </c>
      <c r="Y122" s="29">
        <f t="shared" ref="Y122" si="152">SUM(U122:W122)</f>
        <v>985425</v>
      </c>
      <c r="Z122" s="33">
        <f>42764+100</f>
        <v>42864</v>
      </c>
      <c r="AA122" s="51">
        <v>76473</v>
      </c>
      <c r="AB122" s="52">
        <f>X122</f>
        <v>49761</v>
      </c>
      <c r="AC122" s="30">
        <v>5205113</v>
      </c>
      <c r="AD122" s="31"/>
      <c r="AE122" s="30">
        <v>42864</v>
      </c>
      <c r="AF122" s="31"/>
      <c r="AG122" s="31">
        <f>AA122</f>
        <v>76473</v>
      </c>
      <c r="AH122" s="31"/>
      <c r="AI122" s="30">
        <f>AB122</f>
        <v>49761</v>
      </c>
      <c r="AJ122" s="31"/>
      <c r="AK122" s="17">
        <f>N122+O122</f>
        <v>93890</v>
      </c>
      <c r="AL122" s="17">
        <f>SUM(Q122:T122)</f>
        <v>4392842.8600000003</v>
      </c>
      <c r="AM122" s="17">
        <f>SUM(Y122:AB122)</f>
        <v>1154523</v>
      </c>
      <c r="AN122" s="17">
        <f>AC122+AD122</f>
        <v>5205113</v>
      </c>
      <c r="AO122" s="17">
        <f>AE122+AF122</f>
        <v>42864</v>
      </c>
      <c r="AP122" s="17">
        <f>AG122+AH122</f>
        <v>76473</v>
      </c>
      <c r="AQ122" s="17">
        <f>AI122+AJ122</f>
        <v>49761</v>
      </c>
      <c r="AR122" s="17">
        <f>SUM(AN122:AQ122)</f>
        <v>5374211</v>
      </c>
      <c r="AS122" s="17">
        <f>Q122+Y122</f>
        <v>5252882.8600000003</v>
      </c>
      <c r="AT122" s="17">
        <f>R122+Z122</f>
        <v>168249</v>
      </c>
      <c r="AU122" s="17">
        <f>S122+AA122</f>
        <v>76473</v>
      </c>
      <c r="AV122" s="17">
        <f>T122+AB122</f>
        <v>49761</v>
      </c>
      <c r="AW122" s="17">
        <f>SUM(AS122:AV122)</f>
        <v>5547365.8600000003</v>
      </c>
      <c r="AX122" s="17">
        <f>AS122-AN122</f>
        <v>47769.860000000335</v>
      </c>
      <c r="AY122" s="17">
        <f>AT122-AO122</f>
        <v>125385</v>
      </c>
      <c r="AZ122" s="17">
        <f>AU122-AP122</f>
        <v>0</v>
      </c>
      <c r="BA122" s="17">
        <f>AV122-AQ122</f>
        <v>0</v>
      </c>
      <c r="BB122" s="17">
        <f>SUM(AX122:BA122)</f>
        <v>173154.86000000034</v>
      </c>
      <c r="BC122" s="17">
        <f>IF(ISERR(+E122*100/D122)=1,"",E122*100/D122)</f>
        <v>100</v>
      </c>
      <c r="BD122" s="17">
        <f>IF(ISERR(+F122*100/D122)=1,"",F122*100/D122)</f>
        <v>100</v>
      </c>
      <c r="BE122" s="17">
        <f>IF(ISERR(+J122*100/D122)=1,"",J122*100/D122)</f>
        <v>0</v>
      </c>
      <c r="BF122" s="17">
        <f>IF(ISERR(+N122*100/AK122)=1,"",N122*100/AK122)</f>
        <v>100</v>
      </c>
      <c r="BG122" s="17">
        <f>IF(ISERR(+O122*100/AK122)=1,"",O122*100/AK122)</f>
        <v>0</v>
      </c>
      <c r="BH122" s="17">
        <f>IF(ISERR(+AR122*100/AM122)=1,"",AR122*100/AM122)</f>
        <v>465.49189578726453</v>
      </c>
      <c r="BI122" s="17">
        <f>IF(ISERR((+AR122-AD122-AF122-AJ122)*100/AM122)=1,"",(AR122-AD122-AF122-AJ122)*100/AM122)</f>
        <v>465.49189578726453</v>
      </c>
      <c r="BJ122" s="17">
        <f>IF(ISERR(+BB122/AM122)=1,"",BB122/AM122)</f>
        <v>0.14997956731914422</v>
      </c>
      <c r="BK122" s="17">
        <f>IF(ISERR(+W122/AK122)=1,"",W122/AK122)</f>
        <v>9.0500053253807646</v>
      </c>
      <c r="BL122" s="17">
        <f>IF(ISERR(+AR122/AK122)=1,"",AR122/AK122)</f>
        <v>57.239439769943552</v>
      </c>
      <c r="BM122" s="17">
        <f>IF(ISERR((+AR122-AD122-AF122-AJ122)/AK122)=1,"",(AR122-AD122-AF122-AJ122)/AK122)</f>
        <v>57.239439769943552</v>
      </c>
      <c r="BN122" s="17">
        <f>IF(ISERR(+AK122/D122)=1,"",AK122/D122)</f>
        <v>31296.666666666668</v>
      </c>
      <c r="BO122" s="17" t="e">
        <f>IF(ISERR(+BK122*100/M122)=1,"",BK122*100/M122)</f>
        <v>#DIV/0!</v>
      </c>
      <c r="BP122" s="18">
        <f>IF(ISERR(+Y122/AK122)=1,"",Y122/AK122)</f>
        <v>10.495526680157631</v>
      </c>
      <c r="BQ122" s="19">
        <f>BP122-9.61</f>
        <v>0.88552668015763203</v>
      </c>
      <c r="BR122" s="20">
        <f t="shared" si="147"/>
        <v>0</v>
      </c>
      <c r="BS122" s="20">
        <f t="shared" si="150"/>
        <v>0</v>
      </c>
      <c r="BT122" s="21"/>
      <c r="BU122">
        <f>[11]sheet1!$AV$15</f>
        <v>173155</v>
      </c>
      <c r="BV122" s="22">
        <f>BB122-BU122</f>
        <v>-0.13999999966472387</v>
      </c>
      <c r="BW122" s="21"/>
      <c r="BX122" s="63">
        <f t="shared" si="149"/>
        <v>0</v>
      </c>
      <c r="BY122" s="21"/>
      <c r="BZ122" s="21"/>
      <c r="CA122" s="21"/>
      <c r="CB122" s="21"/>
    </row>
    <row r="123" spans="1:80" s="23" customFormat="1" x14ac:dyDescent="0.25">
      <c r="A123" s="37"/>
      <c r="B123" s="38"/>
      <c r="C123" s="39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1"/>
      <c r="R123" s="41"/>
      <c r="S123" s="41"/>
      <c r="T123" s="41"/>
      <c r="U123" s="40"/>
      <c r="V123" s="40"/>
      <c r="W123" s="40"/>
      <c r="X123" s="40"/>
      <c r="Y123" s="42"/>
      <c r="Z123" s="40"/>
      <c r="AA123" s="40"/>
      <c r="AB123" s="42"/>
      <c r="AC123" s="40"/>
      <c r="AD123" s="40"/>
      <c r="AE123" s="40"/>
      <c r="AF123" s="40"/>
      <c r="AG123" s="40"/>
      <c r="AH123" s="40"/>
      <c r="AI123" s="40"/>
      <c r="AJ123" s="40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4"/>
      <c r="BR123" s="20">
        <f t="shared" si="147"/>
        <v>0</v>
      </c>
      <c r="BS123" s="20">
        <f t="shared" si="150"/>
        <v>0</v>
      </c>
      <c r="BV123" s="22"/>
      <c r="BX123" s="63">
        <f t="shared" si="149"/>
        <v>0</v>
      </c>
    </row>
    <row r="124" spans="1:80" s="23" customFormat="1" x14ac:dyDescent="0.25">
      <c r="A124" s="82" t="s">
        <v>78</v>
      </c>
      <c r="B124" s="82"/>
      <c r="C124" s="82"/>
      <c r="D124" s="45">
        <f>D122</f>
        <v>3</v>
      </c>
      <c r="E124" s="46">
        <f t="shared" ref="E124:BB124" si="153">E122</f>
        <v>3</v>
      </c>
      <c r="F124" s="46">
        <f t="shared" si="153"/>
        <v>3</v>
      </c>
      <c r="G124" s="46">
        <f t="shared" si="153"/>
        <v>0</v>
      </c>
      <c r="H124" s="46">
        <f t="shared" si="153"/>
        <v>0</v>
      </c>
      <c r="I124" s="46">
        <f t="shared" si="153"/>
        <v>550</v>
      </c>
      <c r="J124" s="46">
        <f t="shared" si="153"/>
        <v>0</v>
      </c>
      <c r="K124" s="46">
        <f t="shared" si="153"/>
        <v>0</v>
      </c>
      <c r="L124" s="46">
        <f t="shared" si="153"/>
        <v>1933948</v>
      </c>
      <c r="M124" s="46">
        <f t="shared" si="153"/>
        <v>0</v>
      </c>
      <c r="N124" s="46">
        <f t="shared" si="153"/>
        <v>93890</v>
      </c>
      <c r="O124" s="46">
        <f t="shared" si="153"/>
        <v>0</v>
      </c>
      <c r="P124" s="46">
        <f t="shared" si="153"/>
        <v>0</v>
      </c>
      <c r="Q124" s="47">
        <f t="shared" si="153"/>
        <v>4267457.8600000003</v>
      </c>
      <c r="R124" s="47">
        <f t="shared" si="153"/>
        <v>125385</v>
      </c>
      <c r="S124" s="47">
        <f t="shared" si="153"/>
        <v>0</v>
      </c>
      <c r="T124" s="47">
        <f t="shared" si="153"/>
        <v>0</v>
      </c>
      <c r="U124" s="17">
        <f t="shared" si="153"/>
        <v>135720</v>
      </c>
      <c r="V124" s="17">
        <f t="shared" si="153"/>
        <v>0</v>
      </c>
      <c r="W124" s="17">
        <f t="shared" si="153"/>
        <v>849705</v>
      </c>
      <c r="X124" s="17">
        <f t="shared" si="153"/>
        <v>49761</v>
      </c>
      <c r="Y124" s="17">
        <f t="shared" si="153"/>
        <v>985425</v>
      </c>
      <c r="Z124" s="17">
        <f t="shared" si="153"/>
        <v>42864</v>
      </c>
      <c r="AA124" s="17">
        <f t="shared" si="153"/>
        <v>76473</v>
      </c>
      <c r="AB124" s="17">
        <f t="shared" si="153"/>
        <v>49761</v>
      </c>
      <c r="AC124" s="17">
        <f t="shared" si="153"/>
        <v>5205113</v>
      </c>
      <c r="AD124" s="17">
        <f t="shared" si="153"/>
        <v>0</v>
      </c>
      <c r="AE124" s="17">
        <f t="shared" si="153"/>
        <v>42864</v>
      </c>
      <c r="AF124" s="17">
        <f t="shared" si="153"/>
        <v>0</v>
      </c>
      <c r="AG124" s="17">
        <f t="shared" si="153"/>
        <v>76473</v>
      </c>
      <c r="AH124" s="17">
        <f t="shared" si="153"/>
        <v>0</v>
      </c>
      <c r="AI124" s="17">
        <f t="shared" si="153"/>
        <v>49761</v>
      </c>
      <c r="AJ124" s="17">
        <f t="shared" si="153"/>
        <v>0</v>
      </c>
      <c r="AK124" s="17">
        <f t="shared" si="153"/>
        <v>93890</v>
      </c>
      <c r="AL124" s="17">
        <f t="shared" si="153"/>
        <v>4392842.8600000003</v>
      </c>
      <c r="AM124" s="17">
        <f t="shared" si="153"/>
        <v>1154523</v>
      </c>
      <c r="AN124" s="17">
        <f t="shared" si="153"/>
        <v>5205113</v>
      </c>
      <c r="AO124" s="17">
        <f t="shared" si="153"/>
        <v>42864</v>
      </c>
      <c r="AP124" s="17">
        <f t="shared" si="153"/>
        <v>76473</v>
      </c>
      <c r="AQ124" s="17">
        <f t="shared" si="153"/>
        <v>49761</v>
      </c>
      <c r="AR124" s="17">
        <f t="shared" si="153"/>
        <v>5374211</v>
      </c>
      <c r="AS124" s="17">
        <f t="shared" si="153"/>
        <v>5252882.8600000003</v>
      </c>
      <c r="AT124" s="17">
        <f t="shared" si="153"/>
        <v>168249</v>
      </c>
      <c r="AU124" s="17">
        <f t="shared" si="153"/>
        <v>76473</v>
      </c>
      <c r="AV124" s="17">
        <f t="shared" si="153"/>
        <v>49761</v>
      </c>
      <c r="AW124" s="17">
        <f t="shared" si="153"/>
        <v>5547365.8600000003</v>
      </c>
      <c r="AX124" s="17">
        <f t="shared" si="153"/>
        <v>47769.860000000335</v>
      </c>
      <c r="AY124" s="17">
        <f t="shared" si="153"/>
        <v>125385</v>
      </c>
      <c r="AZ124" s="17">
        <f t="shared" si="153"/>
        <v>0</v>
      </c>
      <c r="BA124" s="17">
        <f t="shared" si="153"/>
        <v>0</v>
      </c>
      <c r="BB124" s="17">
        <f t="shared" si="153"/>
        <v>173154.86000000034</v>
      </c>
      <c r="BC124" s="17">
        <f>IF(ISERR(+E124*100/D124)=1,"",E124*100/D124)</f>
        <v>100</v>
      </c>
      <c r="BD124" s="17">
        <f>IF(ISERR(+F124*100/D124)=1,"",F124*100/D124)</f>
        <v>100</v>
      </c>
      <c r="BE124" s="17">
        <f>IF(ISERR(+J124*100/D124)=1,"",J124*100/D124)</f>
        <v>0</v>
      </c>
      <c r="BF124" s="17">
        <f>IF(ISERR(+N124*100/AK124)=1,"",N124*100/AK124)</f>
        <v>100</v>
      </c>
      <c r="BG124" s="17">
        <f>IF(ISERR(+O124*100/AK124)=1,"",O124*100/AK124)</f>
        <v>0</v>
      </c>
      <c r="BH124" s="17">
        <f>IF(ISERR(+AR124*100/AM124)=1,"",AR124*100/AM124)</f>
        <v>465.49189578726453</v>
      </c>
      <c r="BI124" s="17">
        <f>IF(ISERR((+AR124-AD124-AF124-AJ124)*100/AM124)=1,"",(AR124-AD124-AF124-AJ124)*100/AM124)</f>
        <v>465.49189578726453</v>
      </c>
      <c r="BJ124" s="17">
        <f>IF(ISERR(+BB124/AM124)=1,"",BB124/AM124)</f>
        <v>0.14997956731914422</v>
      </c>
      <c r="BK124" s="17">
        <f>IF(ISERR(+W124/AK124)=1,"",W124/AK124)</f>
        <v>9.0500053253807646</v>
      </c>
      <c r="BL124" s="17">
        <f>IF(ISERR(+AR124/AK124)=1,"",AR124/AK124)</f>
        <v>57.239439769943552</v>
      </c>
      <c r="BM124" s="17">
        <f>IF(ISERR((+AR124-AD124-AF124-AJ124)/AK124)=1,"",(AR124-AD124-AF124-AJ124)/AK124)</f>
        <v>57.239439769943552</v>
      </c>
      <c r="BN124" s="17">
        <f>IF(ISERR(+AK124/D124)=1,"",AK124/D124)</f>
        <v>31296.666666666668</v>
      </c>
      <c r="BO124" s="17" t="e">
        <f>IF(ISERR(+BK124*100/M124)=1,"",BK124*100/M124)</f>
        <v>#DIV/0!</v>
      </c>
      <c r="BP124" s="18">
        <f>IF(ISERR(+Y124/AK124)=1,"",Y124/AK124)</f>
        <v>10.495526680157631</v>
      </c>
      <c r="BQ124" s="19">
        <f>BP124-9.61</f>
        <v>0.88552668015763203</v>
      </c>
      <c r="BR124" s="20">
        <f t="shared" si="147"/>
        <v>0</v>
      </c>
      <c r="BS124" s="20">
        <f t="shared" si="150"/>
        <v>0</v>
      </c>
      <c r="BT124" s="21"/>
      <c r="BU124" s="21"/>
      <c r="BV124" s="22"/>
      <c r="BW124" s="21"/>
      <c r="BX124" s="63">
        <f t="shared" si="149"/>
        <v>0</v>
      </c>
      <c r="BY124" s="21"/>
      <c r="BZ124" s="21"/>
      <c r="CA124" s="21"/>
      <c r="CB124" s="21"/>
    </row>
    <row r="125" spans="1:80" s="23" customFormat="1" x14ac:dyDescent="0.25">
      <c r="A125" s="37"/>
      <c r="B125" s="38"/>
      <c r="C125" s="39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1"/>
      <c r="R125" s="41"/>
      <c r="S125" s="41"/>
      <c r="T125" s="41"/>
      <c r="U125" s="40"/>
      <c r="V125" s="40"/>
      <c r="W125" s="40"/>
      <c r="X125" s="40"/>
      <c r="Y125" s="42"/>
      <c r="Z125" s="40"/>
      <c r="AA125" s="40"/>
      <c r="AB125" s="42"/>
      <c r="AC125" s="40"/>
      <c r="AD125" s="40"/>
      <c r="AE125" s="40"/>
      <c r="AF125" s="40"/>
      <c r="AG125" s="40"/>
      <c r="AH125" s="40"/>
      <c r="AI125" s="40"/>
      <c r="AJ125" s="40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4"/>
      <c r="BR125" s="20">
        <f t="shared" si="147"/>
        <v>0</v>
      </c>
      <c r="BS125" s="20">
        <f t="shared" si="150"/>
        <v>0</v>
      </c>
      <c r="BV125" s="22"/>
      <c r="BX125" s="63">
        <f t="shared" si="149"/>
        <v>0</v>
      </c>
    </row>
    <row r="126" spans="1:80" s="23" customFormat="1" x14ac:dyDescent="0.25">
      <c r="A126" s="83">
        <v>18</v>
      </c>
      <c r="B126" s="53" t="s">
        <v>79</v>
      </c>
      <c r="C126" s="54" t="s">
        <v>80</v>
      </c>
      <c r="D126" s="55">
        <v>1</v>
      </c>
      <c r="E126" s="25">
        <v>1</v>
      </c>
      <c r="F126" s="25">
        <v>1</v>
      </c>
      <c r="G126" s="25"/>
      <c r="H126" s="25"/>
      <c r="I126" s="25">
        <v>250</v>
      </c>
      <c r="J126" s="25">
        <v>0</v>
      </c>
      <c r="K126" s="25">
        <v>0</v>
      </c>
      <c r="L126" s="50">
        <v>390000</v>
      </c>
      <c r="M126" s="25"/>
      <c r="N126" s="25">
        <v>2150</v>
      </c>
      <c r="O126" s="25"/>
      <c r="P126" s="25"/>
      <c r="Q126" s="28">
        <v>602102</v>
      </c>
      <c r="R126" s="28">
        <v>25030</v>
      </c>
      <c r="S126" s="28">
        <v>28331</v>
      </c>
      <c r="T126" s="28">
        <v>4625</v>
      </c>
      <c r="U126" s="13">
        <v>55380</v>
      </c>
      <c r="V126" s="13"/>
      <c r="W126" s="13">
        <v>17157</v>
      </c>
      <c r="X126" s="14">
        <v>1139</v>
      </c>
      <c r="Y126" s="56">
        <f t="shared" ref="Y126:Y127" si="154">SUM(U126:W126)</f>
        <v>72537</v>
      </c>
      <c r="Z126" s="14">
        <v>6010</v>
      </c>
      <c r="AA126" s="14">
        <v>1393</v>
      </c>
      <c r="AB126" s="56">
        <f t="shared" ref="AB126:AB127" si="155">X126</f>
        <v>1139</v>
      </c>
      <c r="AC126" s="14"/>
      <c r="AD126" s="14"/>
      <c r="AE126" s="14"/>
      <c r="AF126" s="14"/>
      <c r="AG126" s="14"/>
      <c r="AH126" s="14"/>
      <c r="AI126" s="14"/>
      <c r="AJ126" s="57"/>
      <c r="AK126" s="17">
        <f>N126+O126</f>
        <v>2150</v>
      </c>
      <c r="AL126" s="17">
        <f>SUM(Q126:T126)</f>
        <v>660088</v>
      </c>
      <c r="AM126" s="17">
        <f>SUM(Y126:AB126)</f>
        <v>81079</v>
      </c>
      <c r="AN126" s="17">
        <f>AC126+AD126</f>
        <v>0</v>
      </c>
      <c r="AO126" s="17">
        <f>AE126+AF126</f>
        <v>0</v>
      </c>
      <c r="AP126" s="17">
        <f>AG126+AH126</f>
        <v>0</v>
      </c>
      <c r="AQ126" s="17">
        <f>AI126+AJ126</f>
        <v>0</v>
      </c>
      <c r="AR126" s="17">
        <f t="shared" ref="AR126:AR127" si="156">SUM(AN126:AQ126)</f>
        <v>0</v>
      </c>
      <c r="AS126" s="17">
        <f t="shared" ref="AS126:AV127" si="157">Q126+Y126</f>
        <v>674639</v>
      </c>
      <c r="AT126" s="17">
        <f t="shared" si="157"/>
        <v>31040</v>
      </c>
      <c r="AU126" s="17">
        <f t="shared" si="157"/>
        <v>29724</v>
      </c>
      <c r="AV126" s="17">
        <f t="shared" si="157"/>
        <v>5764</v>
      </c>
      <c r="AW126" s="17">
        <f t="shared" ref="AW126:AW127" si="158">SUM(AS126:AV126)</f>
        <v>741167</v>
      </c>
      <c r="AX126" s="17">
        <f t="shared" ref="AX126:BA127" si="159">AS126-AN126</f>
        <v>674639</v>
      </c>
      <c r="AY126" s="17">
        <f t="shared" si="159"/>
        <v>31040</v>
      </c>
      <c r="AZ126" s="17">
        <f t="shared" si="159"/>
        <v>29724</v>
      </c>
      <c r="BA126" s="17">
        <f t="shared" si="159"/>
        <v>5764</v>
      </c>
      <c r="BB126" s="17">
        <f t="shared" ref="BB126:BB127" si="160">SUM(AX126:BA126)</f>
        <v>741167</v>
      </c>
      <c r="BC126" s="17">
        <f>IF(ISERR(+E126*100/D126)=1,"",E126*100/D126)</f>
        <v>100</v>
      </c>
      <c r="BD126" s="17">
        <f>IF(ISERR(+F126*100/D126)=1,"",F126*100/D126)</f>
        <v>100</v>
      </c>
      <c r="BE126" s="17">
        <f>IF(ISERR(+J126*100/D126)=1,"",J126*100/D126)</f>
        <v>0</v>
      </c>
      <c r="BF126" s="17">
        <f>IF(ISERR(+N126*100/AK126)=1,"",N126*100/AK126)</f>
        <v>100</v>
      </c>
      <c r="BG126" s="17">
        <f>IF(ISERR(+O126*100/AK126)=1,"",O126*100/AK126)</f>
        <v>0</v>
      </c>
      <c r="BH126" s="17">
        <f>IF(ISERR(+AR126*100/AM126)=1,"",AR126*100/AM126)</f>
        <v>0</v>
      </c>
      <c r="BI126" s="17">
        <f>IF(ISERR((+AR126-AD126-AF126-AJ126)*100/AM126)=1,"",(AR126-AD126-AF126-AJ126)*100/AM126)</f>
        <v>0</v>
      </c>
      <c r="BJ126" s="17">
        <f>IF(ISERR(+BB126/AM126)=1,"",BB126/AM126)</f>
        <v>9.1412942932201933</v>
      </c>
      <c r="BK126" s="17">
        <f>IF(ISERR(+W126/AK126)=1,"",W126/AK126)</f>
        <v>7.98</v>
      </c>
      <c r="BL126" s="17">
        <f>IF(ISERR(+AR126/AK126)=1,"",AR126/AK126)</f>
        <v>0</v>
      </c>
      <c r="BM126" s="17">
        <f>IF(ISERR((+AR126-AD126-AF126-AJ126)/AK126)=1,"",(AR126-AD126-AF126-AJ126)/AK126)</f>
        <v>0</v>
      </c>
      <c r="BN126" s="17">
        <f>IF(ISERR(+AK126/D126)=1,"",AK126/D126)</f>
        <v>2150</v>
      </c>
      <c r="BO126" s="17" t="e">
        <f>IF(ISERR(+BK126*100/M126)=1,"",BK126*100/M126)</f>
        <v>#DIV/0!</v>
      </c>
      <c r="BP126" s="18">
        <f>IF(ISERR(+Y126/AK126)=1,"",Y126/AK126)</f>
        <v>33.738139534883722</v>
      </c>
      <c r="BQ126" s="19">
        <f>BP126-7.85</f>
        <v>25.88813953488372</v>
      </c>
      <c r="BR126" s="20">
        <f t="shared" si="147"/>
        <v>0</v>
      </c>
      <c r="BS126" s="20">
        <f t="shared" si="150"/>
        <v>0</v>
      </c>
      <c r="BT126" s="21"/>
      <c r="BU126" s="21">
        <f>[11]sheet1!$AV$17</f>
        <v>741167</v>
      </c>
      <c r="BV126" s="22">
        <f>BB126-BU126</f>
        <v>0</v>
      </c>
      <c r="BW126" s="21"/>
      <c r="BX126" s="63">
        <f t="shared" si="149"/>
        <v>0</v>
      </c>
      <c r="BY126" s="21"/>
      <c r="BZ126" s="21"/>
      <c r="CA126" s="21"/>
      <c r="CB126" s="21"/>
    </row>
    <row r="127" spans="1:80" s="23" customFormat="1" ht="25.5" x14ac:dyDescent="0.25">
      <c r="A127" s="83"/>
      <c r="B127" s="53" t="s">
        <v>81</v>
      </c>
      <c r="C127" s="54" t="s">
        <v>82</v>
      </c>
      <c r="D127" s="10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/>
      <c r="M127" s="11"/>
      <c r="N127" s="25"/>
      <c r="O127" s="25"/>
      <c r="P127" s="25"/>
      <c r="Q127" s="28"/>
      <c r="R127" s="28"/>
      <c r="S127" s="28"/>
      <c r="T127" s="28"/>
      <c r="U127" s="13"/>
      <c r="V127" s="13"/>
      <c r="W127" s="13"/>
      <c r="X127" s="14"/>
      <c r="Y127" s="58">
        <f t="shared" si="154"/>
        <v>0</v>
      </c>
      <c r="Z127" s="13"/>
      <c r="AA127" s="13"/>
      <c r="AB127" s="58">
        <f t="shared" si="155"/>
        <v>0</v>
      </c>
      <c r="AC127" s="13"/>
      <c r="AD127" s="13"/>
      <c r="AE127" s="13"/>
      <c r="AF127" s="13"/>
      <c r="AG127" s="13"/>
      <c r="AH127" s="13"/>
      <c r="AI127" s="13"/>
      <c r="AJ127" s="16"/>
      <c r="AK127" s="17">
        <f>N127+O127</f>
        <v>0</v>
      </c>
      <c r="AL127" s="17">
        <f>SUM(Q127:T127)</f>
        <v>0</v>
      </c>
      <c r="AM127" s="17">
        <f>SUM(Y127:AB127)</f>
        <v>0</v>
      </c>
      <c r="AN127" s="17">
        <f>AC127+AD127</f>
        <v>0</v>
      </c>
      <c r="AO127" s="17">
        <f>AE127+AF127</f>
        <v>0</v>
      </c>
      <c r="AP127" s="17">
        <f>AG127+AH127</f>
        <v>0</v>
      </c>
      <c r="AQ127" s="17">
        <f>AI127+AJ127</f>
        <v>0</v>
      </c>
      <c r="AR127" s="17">
        <f t="shared" si="156"/>
        <v>0</v>
      </c>
      <c r="AS127" s="17">
        <f t="shared" si="157"/>
        <v>0</v>
      </c>
      <c r="AT127" s="17">
        <f t="shared" si="157"/>
        <v>0</v>
      </c>
      <c r="AU127" s="17">
        <f t="shared" si="157"/>
        <v>0</v>
      </c>
      <c r="AV127" s="17">
        <f t="shared" si="157"/>
        <v>0</v>
      </c>
      <c r="AW127" s="17">
        <f t="shared" si="158"/>
        <v>0</v>
      </c>
      <c r="AX127" s="17">
        <f t="shared" si="159"/>
        <v>0</v>
      </c>
      <c r="AY127" s="17">
        <f t="shared" si="159"/>
        <v>0</v>
      </c>
      <c r="AZ127" s="17">
        <f t="shared" si="159"/>
        <v>0</v>
      </c>
      <c r="BA127" s="17">
        <f t="shared" si="159"/>
        <v>0</v>
      </c>
      <c r="BB127" s="17">
        <f t="shared" si="160"/>
        <v>0</v>
      </c>
      <c r="BC127" s="17" t="e">
        <f>IF(ISERR(+E127*100/D127)=1,"",E127*100/D127)</f>
        <v>#DIV/0!</v>
      </c>
      <c r="BD127" s="17" t="e">
        <f>IF(ISERR(+F127*100/D127)=1,"",F127*100/D127)</f>
        <v>#DIV/0!</v>
      </c>
      <c r="BE127" s="17" t="e">
        <f>IF(ISERR(+J127*100/D127)=1,"",J127*100/D127)</f>
        <v>#DIV/0!</v>
      </c>
      <c r="BF127" s="17" t="e">
        <f>IF(ISERR(+N127*100/AK127)=1,"",N127*100/AK127)</f>
        <v>#DIV/0!</v>
      </c>
      <c r="BG127" s="17" t="e">
        <f>IF(ISERR(+O127*100/AK127)=1,"",O127*100/AK127)</f>
        <v>#DIV/0!</v>
      </c>
      <c r="BH127" s="17" t="e">
        <f>IF(ISERR(+AR127*100/AM127)=1,"",AR127*100/AM127)</f>
        <v>#DIV/0!</v>
      </c>
      <c r="BI127" s="17" t="e">
        <f>IF(ISERR((+AR127-AD127-AF127-AJ127)*100/AM127)=1,"",(AR127-AD127-AF127-AJ127)*100/AM127)</f>
        <v>#DIV/0!</v>
      </c>
      <c r="BJ127" s="17" t="e">
        <f>IF(ISERR(+BB127/AM127)=1,"",BB127/AM127)</f>
        <v>#DIV/0!</v>
      </c>
      <c r="BK127" s="17" t="e">
        <f>IF(ISERR(+W127/AK127)=1,"",W127/AK127)</f>
        <v>#DIV/0!</v>
      </c>
      <c r="BL127" s="17" t="e">
        <f>IF(ISERR(+AR127/AK127)=1,"",AR127/AK127)</f>
        <v>#DIV/0!</v>
      </c>
      <c r="BM127" s="17" t="e">
        <f>IF(ISERR((+AR127-AD127-AF127-AJ127)/AK127)=1,"",(AR127-AD127-AF127-AJ127)/AK127)</f>
        <v>#DIV/0!</v>
      </c>
      <c r="BN127" s="17" t="e">
        <f>IF(ISERR(+AK127/D127)=1,"",AK127/D127)</f>
        <v>#DIV/0!</v>
      </c>
      <c r="BO127" s="17" t="e">
        <f>IF(ISERR(+BK127*100/M127)=1,"",BK127*100/M127)</f>
        <v>#DIV/0!</v>
      </c>
      <c r="BP127" s="18" t="e">
        <f>IF(ISERR(+Y127/AK127)=1,"",Y127/AK127)</f>
        <v>#DIV/0!</v>
      </c>
      <c r="BQ127" s="19" t="e">
        <f>BP127-8.25</f>
        <v>#DIV/0!</v>
      </c>
      <c r="BR127" s="20">
        <f t="shared" si="147"/>
        <v>0</v>
      </c>
      <c r="BS127" s="20">
        <f t="shared" si="150"/>
        <v>0</v>
      </c>
      <c r="BT127" s="21"/>
      <c r="BU127" s="21"/>
      <c r="BV127" s="22"/>
      <c r="BW127" s="21"/>
      <c r="BX127" s="63">
        <f t="shared" si="149"/>
        <v>0</v>
      </c>
      <c r="BY127" s="21"/>
      <c r="BZ127" s="21"/>
      <c r="CA127" s="21"/>
      <c r="CB127" s="21"/>
    </row>
    <row r="128" spans="1:80" s="23" customFormat="1" x14ac:dyDescent="0.25">
      <c r="A128" s="37"/>
      <c r="B128" s="38"/>
      <c r="C128" s="39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1"/>
      <c r="R128" s="41"/>
      <c r="S128" s="41"/>
      <c r="T128" s="41"/>
      <c r="U128" s="40"/>
      <c r="V128" s="40"/>
      <c r="W128" s="40"/>
      <c r="X128" s="40"/>
      <c r="Y128" s="42"/>
      <c r="Z128" s="40"/>
      <c r="AA128" s="40"/>
      <c r="AB128" s="42"/>
      <c r="AC128" s="40"/>
      <c r="AD128" s="40"/>
      <c r="AE128" s="40"/>
      <c r="AF128" s="40"/>
      <c r="AG128" s="40"/>
      <c r="AH128" s="40"/>
      <c r="AI128" s="40"/>
      <c r="AJ128" s="40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4"/>
      <c r="BR128" s="20">
        <f t="shared" si="147"/>
        <v>0</v>
      </c>
      <c r="BS128" s="20">
        <f t="shared" si="150"/>
        <v>0</v>
      </c>
      <c r="BV128" s="22"/>
      <c r="BX128" s="63">
        <f t="shared" si="149"/>
        <v>0</v>
      </c>
    </row>
    <row r="129" spans="1:80" s="23" customFormat="1" x14ac:dyDescent="0.25">
      <c r="A129" s="82" t="s">
        <v>75</v>
      </c>
      <c r="B129" s="82"/>
      <c r="C129" s="82"/>
      <c r="D129" s="45">
        <f t="shared" ref="D129:AJ129" si="161">SUM(D126:D127)</f>
        <v>1</v>
      </c>
      <c r="E129" s="46">
        <f t="shared" si="161"/>
        <v>1</v>
      </c>
      <c r="F129" s="46">
        <f t="shared" si="161"/>
        <v>1</v>
      </c>
      <c r="G129" s="46">
        <f t="shared" si="161"/>
        <v>0</v>
      </c>
      <c r="H129" s="46">
        <f t="shared" si="161"/>
        <v>0</v>
      </c>
      <c r="I129" s="46">
        <f t="shared" si="161"/>
        <v>250</v>
      </c>
      <c r="J129" s="46">
        <f t="shared" si="161"/>
        <v>0</v>
      </c>
      <c r="K129" s="46">
        <f t="shared" si="161"/>
        <v>0</v>
      </c>
      <c r="L129" s="46">
        <f t="shared" si="161"/>
        <v>390000</v>
      </c>
      <c r="M129" s="46">
        <f t="shared" si="161"/>
        <v>0</v>
      </c>
      <c r="N129" s="46">
        <f t="shared" si="161"/>
        <v>2150</v>
      </c>
      <c r="O129" s="46">
        <f t="shared" si="161"/>
        <v>0</v>
      </c>
      <c r="P129" s="46">
        <f t="shared" si="161"/>
        <v>0</v>
      </c>
      <c r="Q129" s="47">
        <f t="shared" si="161"/>
        <v>602102</v>
      </c>
      <c r="R129" s="47">
        <f t="shared" si="161"/>
        <v>25030</v>
      </c>
      <c r="S129" s="47">
        <f t="shared" si="161"/>
        <v>28331</v>
      </c>
      <c r="T129" s="47">
        <f t="shared" si="161"/>
        <v>4625</v>
      </c>
      <c r="U129" s="17">
        <f t="shared" si="161"/>
        <v>55380</v>
      </c>
      <c r="V129" s="17">
        <f t="shared" si="161"/>
        <v>0</v>
      </c>
      <c r="W129" s="17">
        <f t="shared" si="161"/>
        <v>17157</v>
      </c>
      <c r="X129" s="17">
        <f t="shared" si="161"/>
        <v>1139</v>
      </c>
      <c r="Y129" s="17">
        <f t="shared" si="161"/>
        <v>72537</v>
      </c>
      <c r="Z129" s="17">
        <f t="shared" si="161"/>
        <v>6010</v>
      </c>
      <c r="AA129" s="17">
        <f t="shared" si="161"/>
        <v>1393</v>
      </c>
      <c r="AB129" s="17">
        <f t="shared" si="161"/>
        <v>1139</v>
      </c>
      <c r="AC129" s="17">
        <f t="shared" si="161"/>
        <v>0</v>
      </c>
      <c r="AD129" s="17">
        <f t="shared" si="161"/>
        <v>0</v>
      </c>
      <c r="AE129" s="17">
        <f t="shared" si="161"/>
        <v>0</v>
      </c>
      <c r="AF129" s="17">
        <f t="shared" si="161"/>
        <v>0</v>
      </c>
      <c r="AG129" s="17">
        <f t="shared" si="161"/>
        <v>0</v>
      </c>
      <c r="AH129" s="17">
        <f t="shared" si="161"/>
        <v>0</v>
      </c>
      <c r="AI129" s="17">
        <f t="shared" si="161"/>
        <v>0</v>
      </c>
      <c r="AJ129" s="17">
        <f t="shared" si="161"/>
        <v>0</v>
      </c>
      <c r="AK129" s="17">
        <f t="shared" ref="AK129:BB129" si="162">SUM(AK126:AK127)</f>
        <v>2150</v>
      </c>
      <c r="AL129" s="17">
        <f t="shared" si="162"/>
        <v>660088</v>
      </c>
      <c r="AM129" s="17">
        <f t="shared" si="162"/>
        <v>81079</v>
      </c>
      <c r="AN129" s="17">
        <f t="shared" si="162"/>
        <v>0</v>
      </c>
      <c r="AO129" s="17">
        <f t="shared" si="162"/>
        <v>0</v>
      </c>
      <c r="AP129" s="17">
        <f t="shared" si="162"/>
        <v>0</v>
      </c>
      <c r="AQ129" s="17">
        <f t="shared" si="162"/>
        <v>0</v>
      </c>
      <c r="AR129" s="17">
        <f t="shared" si="162"/>
        <v>0</v>
      </c>
      <c r="AS129" s="17">
        <f t="shared" si="162"/>
        <v>674639</v>
      </c>
      <c r="AT129" s="17">
        <f t="shared" si="162"/>
        <v>31040</v>
      </c>
      <c r="AU129" s="17">
        <f t="shared" si="162"/>
        <v>29724</v>
      </c>
      <c r="AV129" s="17">
        <f t="shared" si="162"/>
        <v>5764</v>
      </c>
      <c r="AW129" s="17">
        <f t="shared" si="162"/>
        <v>741167</v>
      </c>
      <c r="AX129" s="17">
        <f t="shared" si="162"/>
        <v>674639</v>
      </c>
      <c r="AY129" s="17">
        <f t="shared" si="162"/>
        <v>31040</v>
      </c>
      <c r="AZ129" s="17">
        <f t="shared" si="162"/>
        <v>29724</v>
      </c>
      <c r="BA129" s="17">
        <f t="shared" si="162"/>
        <v>5764</v>
      </c>
      <c r="BB129" s="17">
        <f t="shared" si="162"/>
        <v>741167</v>
      </c>
      <c r="BC129" s="17">
        <f>IF(ISERR(+E129*100/D129)=1,"",E129*100/D129)</f>
        <v>100</v>
      </c>
      <c r="BD129" s="17">
        <f>IF(ISERR(+F129*100/D129)=1,"",F129*100/D129)</f>
        <v>100</v>
      </c>
      <c r="BE129" s="17">
        <f>IF(ISERR(+J129*100/D129)=1,"",J129*100/D129)</f>
        <v>0</v>
      </c>
      <c r="BF129" s="17">
        <f>IF(ISERR(+N129*100/AK129)=1,"",N129*100/AK129)</f>
        <v>100</v>
      </c>
      <c r="BG129" s="17">
        <f>IF(ISERR(+O129*100/AK129)=1,"",O129*100/AK129)</f>
        <v>0</v>
      </c>
      <c r="BH129" s="17">
        <f>IF(ISERR(+AR129*100/AM129)=1,"",AR129*100/AM129)</f>
        <v>0</v>
      </c>
      <c r="BI129" s="17">
        <f>IF(ISERR((+AR129-AD129-AF129-AJ129)*100/AM129)=1,"",(AR129-AD129-AF129-AJ129)*100/AM129)</f>
        <v>0</v>
      </c>
      <c r="BJ129" s="17">
        <f>IF(ISERR(+BB129/AM129)=1,"",BB129/AM129)</f>
        <v>9.1412942932201933</v>
      </c>
      <c r="BK129" s="17">
        <f>IF(ISERR(+W129/AK129)=1,"",W129/AK129)</f>
        <v>7.98</v>
      </c>
      <c r="BL129" s="17">
        <f>IF(ISERR(+AR129/AK129)=1,"",AR129/AK129)</f>
        <v>0</v>
      </c>
      <c r="BM129" s="17">
        <f>IF(ISERR((+AR129-AD129-AF129-AJ129)/AK129)=1,"",(AR129-AD129-AF129-AJ129)/AK129)</f>
        <v>0</v>
      </c>
      <c r="BN129" s="17">
        <f>IF(ISERR(+AK129/D129)=1,"",AK129/D129)</f>
        <v>2150</v>
      </c>
      <c r="BO129" s="17" t="e">
        <f>IF(ISERR(+BK129*100/M129)=1,"",BK129*100/M129)</f>
        <v>#DIV/0!</v>
      </c>
      <c r="BP129" s="18">
        <f>IF(ISERR(+Y129/AK129)=1,"",Y129/AK129)</f>
        <v>33.738139534883722</v>
      </c>
      <c r="BQ129" s="19"/>
      <c r="BR129" s="20">
        <f t="shared" si="147"/>
        <v>0</v>
      </c>
      <c r="BS129" s="20">
        <f t="shared" si="150"/>
        <v>0</v>
      </c>
      <c r="BT129" s="21"/>
      <c r="BU129" s="21"/>
      <c r="BV129" s="22"/>
      <c r="BW129" s="21"/>
      <c r="BX129" s="63">
        <f t="shared" si="149"/>
        <v>0</v>
      </c>
      <c r="BY129" s="21"/>
      <c r="BZ129" s="21"/>
      <c r="CA129" s="21"/>
      <c r="CB129" s="21"/>
    </row>
    <row r="130" spans="1:80" s="23" customFormat="1" x14ac:dyDescent="0.25">
      <c r="A130" s="37"/>
      <c r="B130" s="38"/>
      <c r="C130" s="39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1"/>
      <c r="R130" s="41"/>
      <c r="S130" s="41"/>
      <c r="T130" s="41"/>
      <c r="U130" s="40"/>
      <c r="V130" s="40"/>
      <c r="W130" s="40"/>
      <c r="X130" s="40"/>
      <c r="Y130" s="42"/>
      <c r="Z130" s="40"/>
      <c r="AA130" s="40"/>
      <c r="AB130" s="42"/>
      <c r="AC130" s="40"/>
      <c r="AD130" s="40"/>
      <c r="AE130" s="40"/>
      <c r="AF130" s="40"/>
      <c r="AG130" s="40"/>
      <c r="AH130" s="40"/>
      <c r="AI130" s="40"/>
      <c r="AJ130" s="40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4"/>
      <c r="BR130" s="20">
        <f t="shared" si="147"/>
        <v>0</v>
      </c>
      <c r="BS130" s="20">
        <f t="shared" si="150"/>
        <v>0</v>
      </c>
      <c r="BV130" s="22"/>
      <c r="BX130" s="63">
        <f t="shared" si="149"/>
        <v>0</v>
      </c>
    </row>
    <row r="131" spans="1:80" s="23" customFormat="1" x14ac:dyDescent="0.25">
      <c r="A131" s="82" t="s">
        <v>83</v>
      </c>
      <c r="B131" s="82"/>
      <c r="C131" s="82"/>
      <c r="D131" s="45">
        <f t="shared" ref="D131:BB131" si="163">D129+D124+D120</f>
        <v>38</v>
      </c>
      <c r="E131" s="46">
        <f t="shared" si="163"/>
        <v>38</v>
      </c>
      <c r="F131" s="46">
        <f t="shared" si="163"/>
        <v>38</v>
      </c>
      <c r="G131" s="46">
        <f t="shared" si="163"/>
        <v>0</v>
      </c>
      <c r="H131" s="46">
        <f t="shared" si="163"/>
        <v>0</v>
      </c>
      <c r="I131" s="46">
        <f t="shared" si="163"/>
        <v>20728</v>
      </c>
      <c r="J131" s="46">
        <f t="shared" si="163"/>
        <v>0</v>
      </c>
      <c r="K131" s="46">
        <f t="shared" si="163"/>
        <v>0</v>
      </c>
      <c r="L131" s="46">
        <f t="shared" si="163"/>
        <v>72392901</v>
      </c>
      <c r="M131" s="46">
        <f t="shared" si="163"/>
        <v>0</v>
      </c>
      <c r="N131" s="46">
        <f t="shared" si="163"/>
        <v>1803357</v>
      </c>
      <c r="O131" s="46">
        <f t="shared" si="163"/>
        <v>0</v>
      </c>
      <c r="P131" s="46">
        <f t="shared" si="163"/>
        <v>3185000</v>
      </c>
      <c r="Q131" s="47">
        <f t="shared" si="163"/>
        <v>2595699.1000000006</v>
      </c>
      <c r="R131" s="47">
        <f t="shared" si="163"/>
        <v>150415</v>
      </c>
      <c r="S131" s="47">
        <f t="shared" si="163"/>
        <v>28331</v>
      </c>
      <c r="T131" s="47">
        <f t="shared" si="163"/>
        <v>4625</v>
      </c>
      <c r="U131" s="17">
        <f t="shared" si="163"/>
        <v>4765530</v>
      </c>
      <c r="V131" s="17">
        <f t="shared" si="163"/>
        <v>0</v>
      </c>
      <c r="W131" s="17">
        <f t="shared" si="163"/>
        <v>13569106</v>
      </c>
      <c r="X131" s="17">
        <f t="shared" si="163"/>
        <v>955805</v>
      </c>
      <c r="Y131" s="17">
        <f t="shared" si="163"/>
        <v>18334636</v>
      </c>
      <c r="Z131" s="17">
        <f t="shared" si="163"/>
        <v>58282</v>
      </c>
      <c r="AA131" s="17">
        <f t="shared" si="163"/>
        <v>2315778</v>
      </c>
      <c r="AB131" s="17">
        <f t="shared" si="163"/>
        <v>955805</v>
      </c>
      <c r="AC131" s="17">
        <f t="shared" si="163"/>
        <v>22733888.100000001</v>
      </c>
      <c r="AD131" s="17">
        <f t="shared" si="163"/>
        <v>0</v>
      </c>
      <c r="AE131" s="17">
        <f t="shared" si="163"/>
        <v>52272</v>
      </c>
      <c r="AF131" s="17">
        <f t="shared" si="163"/>
        <v>0</v>
      </c>
      <c r="AG131" s="17">
        <f t="shared" si="163"/>
        <v>2314385</v>
      </c>
      <c r="AH131" s="17">
        <f t="shared" si="163"/>
        <v>0</v>
      </c>
      <c r="AI131" s="17">
        <f t="shared" si="163"/>
        <v>954666</v>
      </c>
      <c r="AJ131" s="17">
        <f t="shared" si="163"/>
        <v>0</v>
      </c>
      <c r="AK131" s="17">
        <f t="shared" si="163"/>
        <v>1803357</v>
      </c>
      <c r="AL131" s="17">
        <f t="shared" si="163"/>
        <v>2779070.1000000006</v>
      </c>
      <c r="AM131" s="17">
        <f t="shared" si="163"/>
        <v>21664501</v>
      </c>
      <c r="AN131" s="17">
        <f t="shared" si="163"/>
        <v>22733888.100000001</v>
      </c>
      <c r="AO131" s="17">
        <f t="shared" si="163"/>
        <v>52272</v>
      </c>
      <c r="AP131" s="17">
        <f t="shared" si="163"/>
        <v>2314385</v>
      </c>
      <c r="AQ131" s="17">
        <f t="shared" si="163"/>
        <v>954666</v>
      </c>
      <c r="AR131" s="17">
        <f t="shared" si="163"/>
        <v>26055211.100000001</v>
      </c>
      <c r="AS131" s="17">
        <f t="shared" si="163"/>
        <v>20930335.100000001</v>
      </c>
      <c r="AT131" s="17">
        <f t="shared" si="163"/>
        <v>208697</v>
      </c>
      <c r="AU131" s="17">
        <f t="shared" si="163"/>
        <v>2344109</v>
      </c>
      <c r="AV131" s="17">
        <f t="shared" si="163"/>
        <v>960430</v>
      </c>
      <c r="AW131" s="17">
        <f t="shared" si="163"/>
        <v>24443571.100000001</v>
      </c>
      <c r="AX131" s="17">
        <f t="shared" si="163"/>
        <v>-1803552.9999999991</v>
      </c>
      <c r="AY131" s="17">
        <f t="shared" si="163"/>
        <v>156425</v>
      </c>
      <c r="AZ131" s="17">
        <f t="shared" si="163"/>
        <v>29724</v>
      </c>
      <c r="BA131" s="17">
        <f t="shared" si="163"/>
        <v>5764</v>
      </c>
      <c r="BB131" s="17">
        <f t="shared" si="163"/>
        <v>-1611639.9999999991</v>
      </c>
      <c r="BC131" s="17">
        <f>IF(ISERR(+E131*100/D131)=1,"",E131*100/D131)</f>
        <v>100</v>
      </c>
      <c r="BD131" s="17">
        <f>IF(ISERR(+F131*100/D131)=1,"",F131*100/D131)</f>
        <v>100</v>
      </c>
      <c r="BE131" s="17">
        <f>IF(ISERR(+J131*100/D131)=1,"",J131*100/D131)</f>
        <v>0</v>
      </c>
      <c r="BF131" s="17">
        <f>IF(ISERR(+N131*100/AK131)=1,"",N131*100/AK131)</f>
        <v>100</v>
      </c>
      <c r="BG131" s="17">
        <f>IF(ISERR(+O131*100/AK131)=1,"",O131*100/AK131)</f>
        <v>0</v>
      </c>
      <c r="BH131" s="17">
        <f>IF(ISERR(+AR131*100/AM131)=1,"",AR131*100/AM131)</f>
        <v>120.26684159492065</v>
      </c>
      <c r="BI131" s="17">
        <f>IF(ISERR((+AR131-AD131-AF131-AJ131)*100/AM131)=1,"",(AR131-AD131-AF131-AJ131)*100/AM131)</f>
        <v>120.26684159492065</v>
      </c>
      <c r="BJ131" s="17">
        <f>IF(ISERR(+BB131/AM131)=1,"",BB131/AM131)</f>
        <v>-7.4390820263988494E-2</v>
      </c>
      <c r="BK131" s="17">
        <f>IF(ISERR(+W131/AK131)=1,"",W131/AK131)</f>
        <v>7.5243592921423765</v>
      </c>
      <c r="BL131" s="17">
        <f>IF(ISERR(+AR131/AK131)=1,"",AR131/AK131)</f>
        <v>14.448171438045824</v>
      </c>
      <c r="BM131" s="17">
        <f>IF(ISERR((+AR131-AD131-AF131-AJ131)/AK131)=1,"",(AR131-AD131-AF131-AJ131)/AK131)</f>
        <v>14.448171438045824</v>
      </c>
      <c r="BN131" s="17">
        <f>IF(ISERR(+AK131/D131)=1,"",AK131/D131)</f>
        <v>47456.76315789474</v>
      </c>
      <c r="BO131" s="17" t="e">
        <f>IF(ISERR(+BK131*100/M131)=1,"",BK131*100/M131)</f>
        <v>#DIV/0!</v>
      </c>
      <c r="BP131" s="18">
        <f>IF(ISERR(+Y131/AK131)=1,"",Y131/AK131)</f>
        <v>10.16694753174219</v>
      </c>
      <c r="BQ131" s="19"/>
      <c r="BR131" s="20">
        <f t="shared" si="147"/>
        <v>0</v>
      </c>
      <c r="BS131" s="20">
        <f t="shared" si="150"/>
        <v>0</v>
      </c>
      <c r="BT131" s="21"/>
      <c r="BU131" s="21"/>
      <c r="BV131" s="22"/>
      <c r="BW131" s="21"/>
      <c r="BX131" s="63">
        <f t="shared" si="149"/>
        <v>0</v>
      </c>
      <c r="BY131" s="21"/>
      <c r="BZ131" s="21"/>
      <c r="CA131" s="21"/>
      <c r="CB131" s="21"/>
    </row>
    <row r="133" spans="1:80" s="23" customFormat="1" x14ac:dyDescent="0.25">
      <c r="A133" s="83">
        <v>16</v>
      </c>
      <c r="B133" s="84" t="s">
        <v>70</v>
      </c>
      <c r="C133" s="9" t="s">
        <v>71</v>
      </c>
      <c r="D133" s="24">
        <v>33</v>
      </c>
      <c r="E133" s="25">
        <v>33</v>
      </c>
      <c r="F133" s="25">
        <v>33</v>
      </c>
      <c r="G133" s="25">
        <v>0</v>
      </c>
      <c r="H133" s="25">
        <v>0</v>
      </c>
      <c r="I133" s="25">
        <f>13523+405</f>
        <v>13928</v>
      </c>
      <c r="J133" s="25"/>
      <c r="K133" s="25"/>
      <c r="L133" s="26">
        <v>44743945</v>
      </c>
      <c r="M133" s="25"/>
      <c r="N133" s="25">
        <v>1532850</v>
      </c>
      <c r="O133" s="25"/>
      <c r="P133" s="25">
        <v>1135000</v>
      </c>
      <c r="Q133" s="66">
        <v>-2537399.8599999994</v>
      </c>
      <c r="R133" s="66">
        <v>0</v>
      </c>
      <c r="S133" s="66">
        <v>0</v>
      </c>
      <c r="T133" s="28">
        <v>0</v>
      </c>
      <c r="U133" s="13">
        <v>3204115</v>
      </c>
      <c r="V133" s="13"/>
      <c r="W133" s="13">
        <v>11424852</v>
      </c>
      <c r="X133" s="14">
        <v>812435</v>
      </c>
      <c r="Y133" s="29">
        <f t="shared" ref="Y133:Y136" si="164">SUM(U133:W133)</f>
        <v>14628967</v>
      </c>
      <c r="Z133" s="14">
        <f>2453+1271</f>
        <v>3724</v>
      </c>
      <c r="AA133" s="14">
        <v>1732355</v>
      </c>
      <c r="AB133" s="29">
        <f t="shared" ref="AB133:AB136" si="165">X133</f>
        <v>812435</v>
      </c>
      <c r="AC133" s="61">
        <v>14521329.24</v>
      </c>
      <c r="AD133" s="31"/>
      <c r="AE133" s="14">
        <f>Z133</f>
        <v>3724</v>
      </c>
      <c r="AF133" s="31"/>
      <c r="AG133" s="31">
        <f>AA133</f>
        <v>1732355</v>
      </c>
      <c r="AH133" s="31"/>
      <c r="AI133" s="67">
        <f>AB133</f>
        <v>812435</v>
      </c>
      <c r="AJ133" s="31"/>
      <c r="AK133" s="17">
        <f>N133+O133</f>
        <v>1532850</v>
      </c>
      <c r="AL133" s="17">
        <f>SUM(Q133:T133)</f>
        <v>-2537399.8599999994</v>
      </c>
      <c r="AM133" s="17">
        <f>SUM(Y133:AB133)</f>
        <v>17177481</v>
      </c>
      <c r="AN133" s="17">
        <f>AC133+AD133</f>
        <v>14521329.24</v>
      </c>
      <c r="AO133" s="17">
        <f>AE133+AF133</f>
        <v>3724</v>
      </c>
      <c r="AP133" s="17">
        <f>AG133+AH133</f>
        <v>1732355</v>
      </c>
      <c r="AQ133" s="17">
        <f>AI133+AJ133</f>
        <v>812435</v>
      </c>
      <c r="AR133" s="17">
        <f t="shared" ref="AR133:AR136" si="166">SUM(AN133:AQ133)</f>
        <v>17069843.240000002</v>
      </c>
      <c r="AS133" s="17">
        <f t="shared" ref="AS133:AV136" si="167">Q133+Y133</f>
        <v>12091567.140000001</v>
      </c>
      <c r="AT133" s="17">
        <f t="shared" si="167"/>
        <v>3724</v>
      </c>
      <c r="AU133" s="17">
        <f t="shared" si="167"/>
        <v>1732355</v>
      </c>
      <c r="AV133" s="17">
        <f t="shared" si="167"/>
        <v>812435</v>
      </c>
      <c r="AW133" s="17">
        <f t="shared" ref="AW133:AW136" si="168">SUM(AS133:AV133)</f>
        <v>14640081.140000001</v>
      </c>
      <c r="AX133" s="17">
        <f t="shared" ref="AX133:BA136" si="169">AS133-AN133</f>
        <v>-2429762.0999999996</v>
      </c>
      <c r="AY133" s="17">
        <f t="shared" si="169"/>
        <v>0</v>
      </c>
      <c r="AZ133" s="17">
        <f t="shared" si="169"/>
        <v>0</v>
      </c>
      <c r="BA133" s="17">
        <f t="shared" si="169"/>
        <v>0</v>
      </c>
      <c r="BB133" s="17">
        <f t="shared" ref="BB133:BB136" si="170">SUM(AX133:BA133)</f>
        <v>-2429762.0999999996</v>
      </c>
      <c r="BC133" s="17">
        <f>IF(ISERR(+E133*100/D133)=1,"",E133*100/D133)</f>
        <v>100</v>
      </c>
      <c r="BD133" s="17">
        <f>IF(ISERR(+F133*100/D133)=1,"",F133*100/D133)</f>
        <v>100</v>
      </c>
      <c r="BE133" s="17">
        <f>IF(ISERR(+J133*100/D133)=1,"",J133*100/D133)</f>
        <v>0</v>
      </c>
      <c r="BF133" s="17">
        <f>IF(ISERR(+N133*100/AK133)=1,"",N133*100/AK133)</f>
        <v>100</v>
      </c>
      <c r="BG133" s="17">
        <f>IF(ISERR(+O133*100/AK133)=1,"",O133*100/AK133)</f>
        <v>0</v>
      </c>
      <c r="BH133" s="17">
        <f>IF(ISERR(+AR133*100/AM133)=1,"",AR133*100/AM133)</f>
        <v>99.373378669433563</v>
      </c>
      <c r="BI133" s="17">
        <f>IF(ISERR((+AR133-AD133-AF133-AJ133)*100/AM133)=1,"",(AR133-AD133-AF133-AJ133)*100/AM133)</f>
        <v>99.373378669433563</v>
      </c>
      <c r="BJ133" s="17">
        <f>IF(ISERR(+BB133/AM133)=1,"",BB133/AM133)</f>
        <v>-0.14145043152718373</v>
      </c>
      <c r="BK133" s="17">
        <f>IF(ISERR(+W133/AK133)=1,"",W133/AK133)</f>
        <v>7.4533398571288778</v>
      </c>
      <c r="BL133" s="17">
        <f>IF(ISERR(+AR133/AK133)=1,"",AR133/AK133)</f>
        <v>11.136016727011777</v>
      </c>
      <c r="BM133" s="17">
        <f>IF(ISERR((+AR133-AD133-AF133-AJ133)/AK133)=1,"",(AR133-AD133-AF133-AJ133)/AK133)</f>
        <v>11.136016727011777</v>
      </c>
      <c r="BN133" s="17">
        <f>IF(ISERR(+AK133/D133)=1,"",AK133/D133)</f>
        <v>46450</v>
      </c>
      <c r="BO133" s="17" t="e">
        <f>IF(ISERR(+BK133*100/M133)=1,"",BK133*100/M133)</f>
        <v>#DIV/0!</v>
      </c>
      <c r="BP133" s="18">
        <f>IF(ISERR(+Y133/AK133)=1,"",Y133/AK133)</f>
        <v>9.5436389731545805</v>
      </c>
      <c r="BQ133" s="19">
        <f>BP133-7.64</f>
        <v>1.9036389731545809</v>
      </c>
      <c r="BR133" s="20">
        <f t="shared" ref="BR133:BR149" si="171">E133-F133</f>
        <v>0</v>
      </c>
      <c r="BS133" s="20">
        <f t="shared" ref="BS133:BS134" si="172">D133-E133</f>
        <v>0</v>
      </c>
      <c r="BT133" s="21"/>
      <c r="BU133" s="22">
        <f>BB133+BB135</f>
        <v>-2416427.0999999996</v>
      </c>
      <c r="BV133" s="22">
        <f>[5]sheet1!$AV$13</f>
        <v>-2416427.2000000002</v>
      </c>
      <c r="BW133" s="22">
        <f>BU133-BV133</f>
        <v>0.10000000055879354</v>
      </c>
      <c r="BX133" s="63">
        <f t="shared" ref="BX133:BX149" si="173">D133-E133</f>
        <v>0</v>
      </c>
      <c r="BY133" s="21"/>
      <c r="BZ133" s="21"/>
      <c r="CA133" s="21"/>
      <c r="CB133" s="21"/>
    </row>
    <row r="134" spans="1:80" s="23" customFormat="1" x14ac:dyDescent="0.25">
      <c r="A134" s="83"/>
      <c r="B134" s="84" t="s">
        <v>70</v>
      </c>
      <c r="C134" s="9" t="s">
        <v>72</v>
      </c>
      <c r="D134" s="32"/>
      <c r="E134" s="26"/>
      <c r="F134" s="26"/>
      <c r="G134" s="26">
        <v>0</v>
      </c>
      <c r="H134" s="26">
        <v>0</v>
      </c>
      <c r="I134" s="26"/>
      <c r="J134" s="26"/>
      <c r="K134" s="26"/>
      <c r="L134" s="26">
        <v>0</v>
      </c>
      <c r="M134" s="26"/>
      <c r="N134" s="25"/>
      <c r="O134" s="25"/>
      <c r="P134" s="25"/>
      <c r="Q134" s="28">
        <v>0</v>
      </c>
      <c r="R134" s="28">
        <v>0</v>
      </c>
      <c r="S134" s="28">
        <v>0</v>
      </c>
      <c r="T134" s="28">
        <v>0</v>
      </c>
      <c r="U134" s="13"/>
      <c r="V134" s="13"/>
      <c r="W134" s="13"/>
      <c r="X134" s="14"/>
      <c r="Y134" s="29">
        <f t="shared" si="164"/>
        <v>0</v>
      </c>
      <c r="Z134" s="33"/>
      <c r="AA134" s="33"/>
      <c r="AB134" s="34">
        <f t="shared" si="165"/>
        <v>0</v>
      </c>
      <c r="AC134" s="33"/>
      <c r="AD134" s="33"/>
      <c r="AE134" s="33"/>
      <c r="AF134" s="33"/>
      <c r="AG134" s="33"/>
      <c r="AH134" s="33"/>
      <c r="AI134" s="68"/>
      <c r="AJ134" s="35"/>
      <c r="AK134" s="17">
        <f>N134+O134</f>
        <v>0</v>
      </c>
      <c r="AL134" s="17">
        <f>SUM(Q134:T134)</f>
        <v>0</v>
      </c>
      <c r="AM134" s="17">
        <f>SUM(Y134:AB134)</f>
        <v>0</v>
      </c>
      <c r="AN134" s="17">
        <f>AC134+AD134</f>
        <v>0</v>
      </c>
      <c r="AO134" s="17">
        <f>AE134+AF134</f>
        <v>0</v>
      </c>
      <c r="AP134" s="17">
        <f>AG134+AH134</f>
        <v>0</v>
      </c>
      <c r="AQ134" s="17">
        <f>AI134+AJ134</f>
        <v>0</v>
      </c>
      <c r="AR134" s="17">
        <f t="shared" si="166"/>
        <v>0</v>
      </c>
      <c r="AS134" s="17">
        <f t="shared" si="167"/>
        <v>0</v>
      </c>
      <c r="AT134" s="17">
        <f t="shared" si="167"/>
        <v>0</v>
      </c>
      <c r="AU134" s="17">
        <f t="shared" si="167"/>
        <v>0</v>
      </c>
      <c r="AV134" s="17">
        <f t="shared" si="167"/>
        <v>0</v>
      </c>
      <c r="AW134" s="17">
        <f t="shared" si="168"/>
        <v>0</v>
      </c>
      <c r="AX134" s="17">
        <f t="shared" si="169"/>
        <v>0</v>
      </c>
      <c r="AY134" s="17">
        <f t="shared" si="169"/>
        <v>0</v>
      </c>
      <c r="AZ134" s="17">
        <f t="shared" si="169"/>
        <v>0</v>
      </c>
      <c r="BA134" s="17">
        <f t="shared" si="169"/>
        <v>0</v>
      </c>
      <c r="BB134" s="17">
        <f t="shared" si="170"/>
        <v>0</v>
      </c>
      <c r="BC134" s="17" t="e">
        <f>IF(ISERR(+E134*100/D134)=1,"",E134*100/D134)</f>
        <v>#DIV/0!</v>
      </c>
      <c r="BD134" s="17" t="e">
        <f>IF(ISERR(+F134*100/D134)=1,"",F134*100/D134)</f>
        <v>#DIV/0!</v>
      </c>
      <c r="BE134" s="17" t="e">
        <f>IF(ISERR(+J134*100/D134)=1,"",J134*100/D134)</f>
        <v>#DIV/0!</v>
      </c>
      <c r="BF134" s="17" t="e">
        <f>IF(ISERR(+N134*100/AK134)=1,"",N134*100/AK134)</f>
        <v>#DIV/0!</v>
      </c>
      <c r="BG134" s="17" t="e">
        <f>IF(ISERR(+O134*100/AK134)=1,"",O134*100/AK134)</f>
        <v>#DIV/0!</v>
      </c>
      <c r="BH134" s="17" t="e">
        <f>IF(ISERR(+AR134*100/AM134)=1,"",AR134*100/AM134)</f>
        <v>#DIV/0!</v>
      </c>
      <c r="BI134" s="17" t="e">
        <f>IF(ISERR((+AR134-AD134-AF134-AJ134)*100/AM134)=1,"",(AR134-AD134-AF134-AJ134)*100/AM134)</f>
        <v>#DIV/0!</v>
      </c>
      <c r="BJ134" s="17" t="e">
        <f>IF(ISERR(+BB134/AM134)=1,"",BB134/AM134)</f>
        <v>#DIV/0!</v>
      </c>
      <c r="BK134" s="17" t="e">
        <f>IF(ISERR(+W134/AK134)=1,"",W134/AK134)</f>
        <v>#DIV/0!</v>
      </c>
      <c r="BL134" s="17" t="e">
        <f>IF(ISERR(+AR134/AK134)=1,"",AR134/AK134)</f>
        <v>#DIV/0!</v>
      </c>
      <c r="BM134" s="17" t="e">
        <f>IF(ISERR((+AR134-AD134-AF134-AJ134)/AK134)=1,"",(AR134-AD134-AF134-AJ134)/AK134)</f>
        <v>#DIV/0!</v>
      </c>
      <c r="BN134" s="17" t="e">
        <f>IF(ISERR(+AK134/D134)=1,"",AK134/D134)</f>
        <v>#DIV/0!</v>
      </c>
      <c r="BO134" s="17" t="e">
        <f>IF(ISERR(+BK134*100/M134)=1,"",BK134*100/M134)</f>
        <v>#DIV/0!</v>
      </c>
      <c r="BP134" s="18" t="e">
        <f>IF(ISERR(+Y134/AK134)=1,"",Y134/AK134)</f>
        <v>#DIV/0!</v>
      </c>
      <c r="BQ134" s="19" t="e">
        <f>BP134-7.64</f>
        <v>#DIV/0!</v>
      </c>
      <c r="BR134" s="20">
        <f t="shared" si="171"/>
        <v>0</v>
      </c>
      <c r="BS134" s="20">
        <f t="shared" si="172"/>
        <v>0</v>
      </c>
      <c r="BT134" s="21"/>
      <c r="BU134" s="21"/>
      <c r="BV134" s="22"/>
      <c r="BW134" s="21"/>
      <c r="BX134" s="63">
        <f t="shared" si="173"/>
        <v>0</v>
      </c>
      <c r="BY134" s="21"/>
      <c r="BZ134" s="21"/>
      <c r="CA134" s="21"/>
      <c r="CB134" s="21"/>
    </row>
    <row r="135" spans="1:80" s="23" customFormat="1" x14ac:dyDescent="0.25">
      <c r="A135" s="83"/>
      <c r="B135" s="84" t="s">
        <v>70</v>
      </c>
      <c r="C135" s="9" t="s">
        <v>73</v>
      </c>
      <c r="D135" s="32">
        <v>1</v>
      </c>
      <c r="E135" s="26">
        <v>1</v>
      </c>
      <c r="F135" s="26">
        <v>1</v>
      </c>
      <c r="G135" s="26">
        <v>0</v>
      </c>
      <c r="H135" s="26">
        <v>0</v>
      </c>
      <c r="I135" s="26">
        <v>6000</v>
      </c>
      <c r="J135" s="26"/>
      <c r="K135" s="26"/>
      <c r="L135" s="26">
        <v>25325008</v>
      </c>
      <c r="M135" s="26"/>
      <c r="N135" s="25"/>
      <c r="O135" s="25"/>
      <c r="P135" s="25">
        <v>2200000</v>
      </c>
      <c r="Q135" s="66">
        <v>11438</v>
      </c>
      <c r="R135" s="66">
        <v>0</v>
      </c>
      <c r="S135" s="66">
        <v>0</v>
      </c>
      <c r="T135" s="28">
        <v>0</v>
      </c>
      <c r="U135" s="13">
        <v>1432855</v>
      </c>
      <c r="V135" s="13"/>
      <c r="W135" s="13"/>
      <c r="X135" s="14"/>
      <c r="Y135" s="29">
        <f t="shared" si="164"/>
        <v>1432855</v>
      </c>
      <c r="Z135" s="33"/>
      <c r="AA135" s="33">
        <v>440000</v>
      </c>
      <c r="AB135" s="34">
        <f t="shared" si="165"/>
        <v>0</v>
      </c>
      <c r="AC135" s="30">
        <v>1430958</v>
      </c>
      <c r="AD135" s="31"/>
      <c r="AE135" s="30"/>
      <c r="AF135" s="31"/>
      <c r="AG135" s="30">
        <f>AA135</f>
        <v>440000</v>
      </c>
      <c r="AH135" s="31"/>
      <c r="AI135" s="67"/>
      <c r="AJ135" s="31"/>
      <c r="AK135" s="17">
        <f>N135+O135</f>
        <v>0</v>
      </c>
      <c r="AL135" s="17">
        <f>SUM(Q135:T135)</f>
        <v>11438</v>
      </c>
      <c r="AM135" s="17">
        <f>SUM(Y135:AB135)</f>
        <v>1872855</v>
      </c>
      <c r="AN135" s="17">
        <f>AC135+AD135</f>
        <v>1430958</v>
      </c>
      <c r="AO135" s="17">
        <f>AE135+AF135</f>
        <v>0</v>
      </c>
      <c r="AP135" s="17">
        <f>AG135+AH135</f>
        <v>440000</v>
      </c>
      <c r="AQ135" s="17">
        <f>AI135+AJ135</f>
        <v>0</v>
      </c>
      <c r="AR135" s="17">
        <f t="shared" si="166"/>
        <v>1870958</v>
      </c>
      <c r="AS135" s="17">
        <f t="shared" si="167"/>
        <v>1444293</v>
      </c>
      <c r="AT135" s="17">
        <f t="shared" si="167"/>
        <v>0</v>
      </c>
      <c r="AU135" s="17">
        <f t="shared" si="167"/>
        <v>440000</v>
      </c>
      <c r="AV135" s="17">
        <f t="shared" si="167"/>
        <v>0</v>
      </c>
      <c r="AW135" s="17">
        <f t="shared" si="168"/>
        <v>1884293</v>
      </c>
      <c r="AX135" s="17">
        <f t="shared" si="169"/>
        <v>13335</v>
      </c>
      <c r="AY135" s="17">
        <f t="shared" si="169"/>
        <v>0</v>
      </c>
      <c r="AZ135" s="17">
        <f t="shared" si="169"/>
        <v>0</v>
      </c>
      <c r="BA135" s="17">
        <f t="shared" si="169"/>
        <v>0</v>
      </c>
      <c r="BB135" s="17">
        <f t="shared" si="170"/>
        <v>13335</v>
      </c>
      <c r="BC135" s="17">
        <f>IF(ISERR(+E135*100/D135)=1,"",E135*100/D135)</f>
        <v>100</v>
      </c>
      <c r="BD135" s="17">
        <f>IF(ISERR(+F135*100/D135)=1,"",F135*100/D135)</f>
        <v>100</v>
      </c>
      <c r="BE135" s="17">
        <f>IF(ISERR(+J135*100/D135)=1,"",J135*100/D135)</f>
        <v>0</v>
      </c>
      <c r="BF135" s="17" t="e">
        <f>IF(ISERR(+N135*100/AK135)=1,"",N135*100/AK135)</f>
        <v>#DIV/0!</v>
      </c>
      <c r="BG135" s="17" t="e">
        <f>IF(ISERR(+O135*100/AK135)=1,"",O135*100/AK135)</f>
        <v>#DIV/0!</v>
      </c>
      <c r="BH135" s="17">
        <f>IF(ISERR(+AR135*100/AM135)=1,"",AR135*100/AM135)</f>
        <v>99.898710791812505</v>
      </c>
      <c r="BI135" s="17">
        <f>IF(ISERR((+AR135-AD135-AF135-AJ135)*100/AM135)=1,"",(AR135-AD135-AF135-AJ135)*100/AM135)</f>
        <v>99.898710791812505</v>
      </c>
      <c r="BJ135" s="17">
        <f>IF(ISERR(+BB135/AM135)=1,"",BB135/AM135)</f>
        <v>7.1201454463906706E-3</v>
      </c>
      <c r="BK135" s="17" t="e">
        <f>IF(ISERR(+W135/AK135)=1,"",W135/AK135)</f>
        <v>#DIV/0!</v>
      </c>
      <c r="BL135" s="17" t="e">
        <f>IF(ISERR(+AR135/AK135)=1,"",AR135/AK135)</f>
        <v>#DIV/0!</v>
      </c>
      <c r="BM135" s="17" t="e">
        <f>IF(ISERR((+AR135-AD135-AF135-AJ135)/AK135)=1,"",(AR135-AD135-AF135-AJ135)/AK135)</f>
        <v>#DIV/0!</v>
      </c>
      <c r="BN135" s="17">
        <f>IF(ISERR(+AK135/D135)=1,"",AK135/D135)</f>
        <v>0</v>
      </c>
      <c r="BO135" s="17" t="e">
        <f>IF(ISERR(+BK135*100/M135)=1,"",BK135*100/M135)</f>
        <v>#DIV/0!</v>
      </c>
      <c r="BP135" s="18" t="e">
        <f>IF(ISERR(+Y135/AK135)=1,"",Y135/AK135)</f>
        <v>#DIV/0!</v>
      </c>
      <c r="BQ135" s="19" t="e">
        <f>BP135-7.64</f>
        <v>#DIV/0!</v>
      </c>
      <c r="BR135" s="20">
        <f t="shared" si="171"/>
        <v>0</v>
      </c>
      <c r="BS135" s="20"/>
      <c r="BT135" s="21"/>
      <c r="BU135" s="64">
        <v>13435</v>
      </c>
      <c r="BV135" s="22">
        <f>BU135-BB135</f>
        <v>100</v>
      </c>
      <c r="BW135" s="22"/>
      <c r="BX135" s="63">
        <f t="shared" si="173"/>
        <v>0</v>
      </c>
      <c r="BY135" s="21"/>
      <c r="BZ135" s="64">
        <f>10311-11438</f>
        <v>-1127</v>
      </c>
      <c r="CA135" s="21"/>
      <c r="CB135" s="21"/>
    </row>
    <row r="136" spans="1:80" s="23" customFormat="1" x14ac:dyDescent="0.25">
      <c r="A136" s="83"/>
      <c r="B136" s="36" t="s">
        <v>70</v>
      </c>
      <c r="C136" s="9" t="s">
        <v>74</v>
      </c>
      <c r="D136" s="10"/>
      <c r="E136" s="11"/>
      <c r="F136" s="11"/>
      <c r="G136" s="11">
        <v>0</v>
      </c>
      <c r="H136" s="11">
        <v>0</v>
      </c>
      <c r="I136" s="11"/>
      <c r="J136" s="11"/>
      <c r="K136" s="11"/>
      <c r="L136" s="11"/>
      <c r="M136" s="11"/>
      <c r="N136" s="25"/>
      <c r="O136" s="25"/>
      <c r="P136" s="25"/>
      <c r="Q136" s="28">
        <v>0</v>
      </c>
      <c r="R136" s="28">
        <v>0</v>
      </c>
      <c r="S136" s="28">
        <v>0</v>
      </c>
      <c r="T136" s="28">
        <v>0</v>
      </c>
      <c r="U136" s="13"/>
      <c r="V136" s="13"/>
      <c r="W136" s="13"/>
      <c r="X136" s="14"/>
      <c r="Y136" s="29">
        <f t="shared" si="164"/>
        <v>0</v>
      </c>
      <c r="Z136" s="13"/>
      <c r="AA136" s="13"/>
      <c r="AB136" s="15">
        <f t="shared" si="165"/>
        <v>0</v>
      </c>
      <c r="AC136" s="13"/>
      <c r="AD136" s="13"/>
      <c r="AE136" s="13"/>
      <c r="AF136" s="13"/>
      <c r="AG136" s="13"/>
      <c r="AH136" s="13"/>
      <c r="AI136" s="65"/>
      <c r="AJ136" s="16"/>
      <c r="AK136" s="17">
        <f>N136+O136</f>
        <v>0</v>
      </c>
      <c r="AL136" s="17">
        <f>SUM(Q136:T136)</f>
        <v>0</v>
      </c>
      <c r="AM136" s="17">
        <f>SUM(Y136:AB136)</f>
        <v>0</v>
      </c>
      <c r="AN136" s="17">
        <f>AC136+AD136</f>
        <v>0</v>
      </c>
      <c r="AO136" s="17">
        <f>AE136+AF136</f>
        <v>0</v>
      </c>
      <c r="AP136" s="17">
        <f>AG136+AH136</f>
        <v>0</v>
      </c>
      <c r="AQ136" s="17">
        <f>AI136+AJ136</f>
        <v>0</v>
      </c>
      <c r="AR136" s="17">
        <f t="shared" si="166"/>
        <v>0</v>
      </c>
      <c r="AS136" s="17">
        <f t="shared" si="167"/>
        <v>0</v>
      </c>
      <c r="AT136" s="17">
        <f t="shared" si="167"/>
        <v>0</v>
      </c>
      <c r="AU136" s="17">
        <f t="shared" si="167"/>
        <v>0</v>
      </c>
      <c r="AV136" s="17">
        <f t="shared" si="167"/>
        <v>0</v>
      </c>
      <c r="AW136" s="17">
        <f t="shared" si="168"/>
        <v>0</v>
      </c>
      <c r="AX136" s="17">
        <f t="shared" si="169"/>
        <v>0</v>
      </c>
      <c r="AY136" s="17">
        <f t="shared" si="169"/>
        <v>0</v>
      </c>
      <c r="AZ136" s="17">
        <f t="shared" si="169"/>
        <v>0</v>
      </c>
      <c r="BA136" s="17">
        <f t="shared" si="169"/>
        <v>0</v>
      </c>
      <c r="BB136" s="17">
        <f t="shared" si="170"/>
        <v>0</v>
      </c>
      <c r="BC136" s="17" t="e">
        <f>IF(ISERR(+E136*100/D136)=1,"",E136*100/D136)</f>
        <v>#DIV/0!</v>
      </c>
      <c r="BD136" s="17" t="e">
        <f>IF(ISERR(+F136*100/D136)=1,"",F136*100/D136)</f>
        <v>#DIV/0!</v>
      </c>
      <c r="BE136" s="17" t="e">
        <f>IF(ISERR(+J136*100/D136)=1,"",J136*100/D136)</f>
        <v>#DIV/0!</v>
      </c>
      <c r="BF136" s="17" t="e">
        <f>IF(ISERR(+N136*100/AK136)=1,"",N136*100/AK136)</f>
        <v>#DIV/0!</v>
      </c>
      <c r="BG136" s="17" t="e">
        <f>IF(ISERR(+O136*100/AK136)=1,"",O136*100/AK136)</f>
        <v>#DIV/0!</v>
      </c>
      <c r="BH136" s="17" t="e">
        <f>IF(ISERR(+AR136*100/AM136)=1,"",AR136*100/AM136)</f>
        <v>#DIV/0!</v>
      </c>
      <c r="BI136" s="17" t="e">
        <f>IF(ISERR((+AR136-AD136-AF136-AJ136)*100/AM136)=1,"",(AR136-AD136-AF136-AJ136)*100/AM136)</f>
        <v>#DIV/0!</v>
      </c>
      <c r="BJ136" s="17" t="e">
        <f>IF(ISERR(+BB136/AM136)=1,"",BB136/AM136)</f>
        <v>#DIV/0!</v>
      </c>
      <c r="BK136" s="17" t="e">
        <f>IF(ISERR(+W136/AK136)=1,"",W136/AK136)</f>
        <v>#DIV/0!</v>
      </c>
      <c r="BL136" s="17" t="e">
        <f>IF(ISERR(+AR136/AK136)=1,"",AR136/AK136)</f>
        <v>#DIV/0!</v>
      </c>
      <c r="BM136" s="17" t="e">
        <f>IF(ISERR((+AR136-AD136-AF136-AJ136)/AK136)=1,"",(AR136-AD136-AF136-AJ136)/AK136)</f>
        <v>#DIV/0!</v>
      </c>
      <c r="BN136" s="17" t="e">
        <f>IF(ISERR(+AK136/D136)=1,"",AK136/D136)</f>
        <v>#DIV/0!</v>
      </c>
      <c r="BO136" s="17" t="e">
        <f>IF(ISERR(+BK136*100/M136)=1,"",BK136*100/M136)</f>
        <v>#DIV/0!</v>
      </c>
      <c r="BP136" s="18" t="e">
        <f>IF(ISERR(+Y136/AK136)=1,"",Y136/AK136)</f>
        <v>#DIV/0!</v>
      </c>
      <c r="BQ136" s="19" t="e">
        <f>BP136-7.64</f>
        <v>#DIV/0!</v>
      </c>
      <c r="BR136" s="20">
        <f t="shared" si="171"/>
        <v>0</v>
      </c>
      <c r="BS136" s="20">
        <f t="shared" ref="BS136:BS149" si="174">D136-E136</f>
        <v>0</v>
      </c>
      <c r="BT136" s="21"/>
      <c r="BU136" s="21"/>
      <c r="BV136" s="22"/>
      <c r="BW136" s="21"/>
      <c r="BX136" s="63">
        <f t="shared" si="173"/>
        <v>0</v>
      </c>
      <c r="BY136" s="21"/>
      <c r="BZ136" s="21"/>
      <c r="CA136" s="21"/>
      <c r="CB136" s="21"/>
    </row>
    <row r="137" spans="1:80" s="23" customFormat="1" x14ac:dyDescent="0.25">
      <c r="A137" s="37"/>
      <c r="B137" s="38"/>
      <c r="C137" s="39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1"/>
      <c r="R137" s="41"/>
      <c r="S137" s="41"/>
      <c r="T137" s="41"/>
      <c r="U137" s="40"/>
      <c r="V137" s="40"/>
      <c r="W137" s="40"/>
      <c r="X137" s="40"/>
      <c r="Y137" s="42"/>
      <c r="Z137" s="40"/>
      <c r="AA137" s="40"/>
      <c r="AB137" s="42"/>
      <c r="AC137" s="40"/>
      <c r="AD137" s="40"/>
      <c r="AE137" s="40"/>
      <c r="AF137" s="40"/>
      <c r="AG137" s="40"/>
      <c r="AH137" s="40"/>
      <c r="AI137" s="69"/>
      <c r="AJ137" s="40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4"/>
      <c r="BR137" s="20">
        <f t="shared" si="171"/>
        <v>0</v>
      </c>
      <c r="BS137" s="20">
        <f t="shared" si="174"/>
        <v>0</v>
      </c>
      <c r="BV137" s="22"/>
      <c r="BW137" s="62"/>
      <c r="BX137" s="63">
        <f t="shared" si="173"/>
        <v>0</v>
      </c>
    </row>
    <row r="138" spans="1:80" s="23" customFormat="1" x14ac:dyDescent="0.25">
      <c r="A138" s="82" t="s">
        <v>75</v>
      </c>
      <c r="B138" s="82"/>
      <c r="C138" s="82"/>
      <c r="D138" s="45">
        <f>SUM(D133:D136)</f>
        <v>34</v>
      </c>
      <c r="E138" s="46">
        <f t="shared" ref="E138:BA138" si="175">SUM(E133:E136)</f>
        <v>34</v>
      </c>
      <c r="F138" s="46">
        <f t="shared" si="175"/>
        <v>34</v>
      </c>
      <c r="G138" s="46">
        <f t="shared" si="175"/>
        <v>0</v>
      </c>
      <c r="H138" s="46">
        <f t="shared" si="175"/>
        <v>0</v>
      </c>
      <c r="I138" s="46">
        <f t="shared" si="175"/>
        <v>19928</v>
      </c>
      <c r="J138" s="46">
        <f t="shared" si="175"/>
        <v>0</v>
      </c>
      <c r="K138" s="46">
        <f t="shared" si="175"/>
        <v>0</v>
      </c>
      <c r="L138" s="46">
        <f t="shared" si="175"/>
        <v>70068953</v>
      </c>
      <c r="M138" s="46">
        <f t="shared" si="175"/>
        <v>0</v>
      </c>
      <c r="N138" s="46">
        <f t="shared" si="175"/>
        <v>1532850</v>
      </c>
      <c r="O138" s="46">
        <f t="shared" si="175"/>
        <v>0</v>
      </c>
      <c r="P138" s="46">
        <f t="shared" si="175"/>
        <v>3335000</v>
      </c>
      <c r="Q138" s="47">
        <f t="shared" si="175"/>
        <v>-2525961.8599999994</v>
      </c>
      <c r="R138" s="47">
        <f t="shared" si="175"/>
        <v>0</v>
      </c>
      <c r="S138" s="47">
        <f t="shared" si="175"/>
        <v>0</v>
      </c>
      <c r="T138" s="47">
        <f t="shared" si="175"/>
        <v>0</v>
      </c>
      <c r="U138" s="17">
        <f t="shared" si="175"/>
        <v>4636970</v>
      </c>
      <c r="V138" s="17">
        <f t="shared" si="175"/>
        <v>0</v>
      </c>
      <c r="W138" s="17">
        <f t="shared" si="175"/>
        <v>11424852</v>
      </c>
      <c r="X138" s="17">
        <f t="shared" si="175"/>
        <v>812435</v>
      </c>
      <c r="Y138" s="17">
        <f t="shared" si="175"/>
        <v>16061822</v>
      </c>
      <c r="Z138" s="17">
        <f t="shared" si="175"/>
        <v>3724</v>
      </c>
      <c r="AA138" s="17">
        <f t="shared" si="175"/>
        <v>2172355</v>
      </c>
      <c r="AB138" s="17">
        <f t="shared" si="175"/>
        <v>812435</v>
      </c>
      <c r="AC138" s="17">
        <f t="shared" si="175"/>
        <v>15952287.24</v>
      </c>
      <c r="AD138" s="17">
        <f>SUM(AD133:AD136)</f>
        <v>0</v>
      </c>
      <c r="AE138" s="17">
        <f t="shared" si="175"/>
        <v>3724</v>
      </c>
      <c r="AF138" s="17">
        <f t="shared" si="175"/>
        <v>0</v>
      </c>
      <c r="AG138" s="17">
        <f t="shared" si="175"/>
        <v>2172355</v>
      </c>
      <c r="AH138" s="17">
        <f t="shared" si="175"/>
        <v>0</v>
      </c>
      <c r="AI138" s="17">
        <f t="shared" si="175"/>
        <v>812435</v>
      </c>
      <c r="AJ138" s="17">
        <f t="shared" si="175"/>
        <v>0</v>
      </c>
      <c r="AK138" s="17">
        <f t="shared" si="175"/>
        <v>1532850</v>
      </c>
      <c r="AL138" s="17">
        <f t="shared" si="175"/>
        <v>-2525961.8599999994</v>
      </c>
      <c r="AM138" s="17">
        <f t="shared" si="175"/>
        <v>19050336</v>
      </c>
      <c r="AN138" s="17">
        <f t="shared" si="175"/>
        <v>15952287.24</v>
      </c>
      <c r="AO138" s="17">
        <f t="shared" si="175"/>
        <v>3724</v>
      </c>
      <c r="AP138" s="17">
        <f t="shared" si="175"/>
        <v>2172355</v>
      </c>
      <c r="AQ138" s="17">
        <f t="shared" si="175"/>
        <v>812435</v>
      </c>
      <c r="AR138" s="17">
        <f t="shared" si="175"/>
        <v>18940801.240000002</v>
      </c>
      <c r="AS138" s="17">
        <f t="shared" si="175"/>
        <v>13535860.140000001</v>
      </c>
      <c r="AT138" s="17">
        <f t="shared" si="175"/>
        <v>3724</v>
      </c>
      <c r="AU138" s="17">
        <f t="shared" si="175"/>
        <v>2172355</v>
      </c>
      <c r="AV138" s="17">
        <f t="shared" si="175"/>
        <v>812435</v>
      </c>
      <c r="AW138" s="17">
        <f t="shared" si="175"/>
        <v>16524374.140000001</v>
      </c>
      <c r="AX138" s="17">
        <f t="shared" si="175"/>
        <v>-2416427.0999999996</v>
      </c>
      <c r="AY138" s="17">
        <f t="shared" si="175"/>
        <v>0</v>
      </c>
      <c r="AZ138" s="17">
        <f t="shared" si="175"/>
        <v>0</v>
      </c>
      <c r="BA138" s="17">
        <f t="shared" si="175"/>
        <v>0</v>
      </c>
      <c r="BB138" s="17">
        <f>SUM(BB133:BB136)</f>
        <v>-2416427.0999999996</v>
      </c>
      <c r="BC138" s="17">
        <f>IF(ISERR(+E138*100/D138)=1,"",E138*100/D138)</f>
        <v>100</v>
      </c>
      <c r="BD138" s="17">
        <f>IF(ISERR(+F138*100/D138)=1,"",F138*100/D138)</f>
        <v>100</v>
      </c>
      <c r="BE138" s="17">
        <f>IF(ISERR(+J138*100/D138)=1,"",J138*100/D138)</f>
        <v>0</v>
      </c>
      <c r="BF138" s="17">
        <f>IF(ISERR(+N138*100/AK138)=1,"",N138*100/AK138)</f>
        <v>100</v>
      </c>
      <c r="BG138" s="17">
        <f>IF(ISERR(+O138*100/AK138)=1,"",O138*100/AK138)</f>
        <v>0</v>
      </c>
      <c r="BH138" s="17">
        <f>IF(ISERR(+AR138*100/AM138)=1,"",AR138*100/AM138)</f>
        <v>99.425024524501836</v>
      </c>
      <c r="BI138" s="17">
        <f>IF(ISERR((+AR138-AD138-AF138-AJ138)*100/AM138)=1,"",(AR138-AD138-AF138-AJ138)*100/AM138)</f>
        <v>99.425024524501836</v>
      </c>
      <c r="BJ138" s="17">
        <f>IF(ISERR(+BB138/AM138)=1,"",BB138/AM138)</f>
        <v>-0.12684432967481515</v>
      </c>
      <c r="BK138" s="17">
        <f>IF(ISERR(+W138/AK138)=1,"",W138/AK138)</f>
        <v>7.4533398571288778</v>
      </c>
      <c r="BL138" s="17">
        <f>IF(ISERR(+AR138/AK138)=1,"",AR138/AK138)</f>
        <v>12.356591473399225</v>
      </c>
      <c r="BM138" s="17">
        <f>IF(ISERR((+AR138-AD138-AF138-AJ138)/AK138)=1,"",(AR138-AD138-AF138-AJ138)/AK138)</f>
        <v>12.356591473399225</v>
      </c>
      <c r="BN138" s="17">
        <f>IF(ISERR(+AK138/D138)=1,"",AK138/D138)</f>
        <v>45083.823529411762</v>
      </c>
      <c r="BO138" s="17" t="e">
        <f>IF(ISERR(+BK138*100/M138)=1,"",BK138*100/M138)</f>
        <v>#DIV/0!</v>
      </c>
      <c r="BP138" s="18">
        <f>IF(ISERR(+Y138/AK138)=1,"",Y138/AK138)</f>
        <v>10.478404279609878</v>
      </c>
      <c r="BQ138" s="19">
        <f>BP138-7.64</f>
        <v>2.8384042796098781</v>
      </c>
      <c r="BR138" s="20">
        <f t="shared" si="171"/>
        <v>0</v>
      </c>
      <c r="BS138" s="20">
        <f t="shared" si="174"/>
        <v>0</v>
      </c>
      <c r="BT138" s="21"/>
      <c r="BU138" s="21"/>
      <c r="BV138" s="22"/>
      <c r="BW138" s="21"/>
      <c r="BX138" s="63">
        <f t="shared" si="173"/>
        <v>0</v>
      </c>
      <c r="BY138" s="21"/>
      <c r="BZ138" s="21"/>
      <c r="CA138" s="21"/>
      <c r="CB138" s="21"/>
    </row>
    <row r="139" spans="1:80" s="23" customFormat="1" x14ac:dyDescent="0.25">
      <c r="A139" s="37"/>
      <c r="B139" s="38"/>
      <c r="C139" s="39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1"/>
      <c r="R139" s="41"/>
      <c r="S139" s="41"/>
      <c r="T139" s="41"/>
      <c r="U139" s="40"/>
      <c r="V139" s="40"/>
      <c r="W139" s="40"/>
      <c r="X139" s="40"/>
      <c r="Y139" s="42"/>
      <c r="Z139" s="40"/>
      <c r="AA139" s="40"/>
      <c r="AB139" s="42"/>
      <c r="AC139" s="40"/>
      <c r="AD139" s="40"/>
      <c r="AE139" s="40"/>
      <c r="AF139" s="40"/>
      <c r="AG139" s="40"/>
      <c r="AH139" s="40"/>
      <c r="AI139" s="69"/>
      <c r="AJ139" s="40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4"/>
      <c r="BR139" s="20">
        <f t="shared" si="171"/>
        <v>0</v>
      </c>
      <c r="BS139" s="20">
        <f t="shared" si="174"/>
        <v>0</v>
      </c>
      <c r="BV139" s="22"/>
      <c r="BX139" s="63">
        <f t="shared" si="173"/>
        <v>0</v>
      </c>
    </row>
    <row r="140" spans="1:80" s="23" customFormat="1" x14ac:dyDescent="0.25">
      <c r="A140" s="48">
        <v>17</v>
      </c>
      <c r="B140" s="8" t="s">
        <v>76</v>
      </c>
      <c r="C140" s="9" t="s">
        <v>77</v>
      </c>
      <c r="D140" s="49">
        <v>3</v>
      </c>
      <c r="E140" s="50">
        <v>3</v>
      </c>
      <c r="F140" s="50">
        <v>3</v>
      </c>
      <c r="G140" s="50">
        <v>0</v>
      </c>
      <c r="H140" s="50">
        <v>0</v>
      </c>
      <c r="I140" s="50">
        <v>550</v>
      </c>
      <c r="J140" s="50">
        <v>0</v>
      </c>
      <c r="K140" s="50">
        <v>0</v>
      </c>
      <c r="L140" s="50">
        <v>1933948</v>
      </c>
      <c r="M140" s="50"/>
      <c r="N140" s="25">
        <v>91923</v>
      </c>
      <c r="O140" s="25"/>
      <c r="P140" s="25"/>
      <c r="Q140" s="66">
        <v>47769.860000000335</v>
      </c>
      <c r="R140" s="66">
        <v>125385</v>
      </c>
      <c r="S140" s="66">
        <v>0</v>
      </c>
      <c r="T140" s="28">
        <v>0</v>
      </c>
      <c r="U140" s="13">
        <v>135720</v>
      </c>
      <c r="V140" s="13"/>
      <c r="W140" s="13">
        <v>831913</v>
      </c>
      <c r="X140" s="14">
        <v>48720</v>
      </c>
      <c r="Y140" s="29">
        <f t="shared" ref="Y140" si="176">SUM(U140:W140)</f>
        <v>967633</v>
      </c>
      <c r="Z140" s="33">
        <f>19480+100</f>
        <v>19580</v>
      </c>
      <c r="AA140" s="51">
        <v>74871</v>
      </c>
      <c r="AB140" s="52">
        <f>X140</f>
        <v>48720</v>
      </c>
      <c r="AC140" s="30">
        <v>1015060</v>
      </c>
      <c r="AD140" s="31"/>
      <c r="AE140" s="30">
        <v>144965</v>
      </c>
      <c r="AF140" s="31"/>
      <c r="AG140" s="31">
        <f>AA140</f>
        <v>74871</v>
      </c>
      <c r="AH140" s="31"/>
      <c r="AI140" s="67">
        <f>AB140</f>
        <v>48720</v>
      </c>
      <c r="AJ140" s="31"/>
      <c r="AK140" s="17">
        <f>N140+O140</f>
        <v>91923</v>
      </c>
      <c r="AL140" s="17">
        <f>SUM(Q140:T140)</f>
        <v>173154.86000000034</v>
      </c>
      <c r="AM140" s="17">
        <f>SUM(Y140:AB140)</f>
        <v>1110804</v>
      </c>
      <c r="AN140" s="17">
        <f>AC140+AD140</f>
        <v>1015060</v>
      </c>
      <c r="AO140" s="17">
        <f>AE140+AF140</f>
        <v>144965</v>
      </c>
      <c r="AP140" s="17">
        <f>AG140+AH140</f>
        <v>74871</v>
      </c>
      <c r="AQ140" s="17">
        <f>AI140+AJ140</f>
        <v>48720</v>
      </c>
      <c r="AR140" s="17">
        <f>SUM(AN140:AQ140)</f>
        <v>1283616</v>
      </c>
      <c r="AS140" s="17">
        <f>Q140+Y140</f>
        <v>1015402.8600000003</v>
      </c>
      <c r="AT140" s="17">
        <f>R140+Z140</f>
        <v>144965</v>
      </c>
      <c r="AU140" s="17">
        <f>S140+AA140</f>
        <v>74871</v>
      </c>
      <c r="AV140" s="17">
        <f>T140+AB140</f>
        <v>48720</v>
      </c>
      <c r="AW140" s="17">
        <f>SUM(AS140:AV140)</f>
        <v>1283958.8600000003</v>
      </c>
      <c r="AX140" s="17">
        <f>AS140-AN140</f>
        <v>342.86000000033528</v>
      </c>
      <c r="AY140" s="17">
        <f>AT140-AO140</f>
        <v>0</v>
      </c>
      <c r="AZ140" s="17">
        <f>AU140-AP140</f>
        <v>0</v>
      </c>
      <c r="BA140" s="17">
        <f>AV140-AQ140</f>
        <v>0</v>
      </c>
      <c r="BB140" s="17">
        <f>SUM(AX140:BA140)</f>
        <v>342.86000000033528</v>
      </c>
      <c r="BC140" s="17">
        <f>IF(ISERR(+E140*100/D140)=1,"",E140*100/D140)</f>
        <v>100</v>
      </c>
      <c r="BD140" s="17">
        <f>IF(ISERR(+F140*100/D140)=1,"",F140*100/D140)</f>
        <v>100</v>
      </c>
      <c r="BE140" s="17">
        <f>IF(ISERR(+J140*100/D140)=1,"",J140*100/D140)</f>
        <v>0</v>
      </c>
      <c r="BF140" s="17">
        <f>IF(ISERR(+N140*100/AK140)=1,"",N140*100/AK140)</f>
        <v>100</v>
      </c>
      <c r="BG140" s="17">
        <f>IF(ISERR(+O140*100/AK140)=1,"",O140*100/AK140)</f>
        <v>0</v>
      </c>
      <c r="BH140" s="17">
        <f>IF(ISERR(+AR140*100/AM140)=1,"",AR140*100/AM140)</f>
        <v>115.55738005984854</v>
      </c>
      <c r="BI140" s="17">
        <f>IF(ISERR((+AR140-AD140-AF140-AJ140)*100/AM140)=1,"",(AR140-AD140-AF140-AJ140)*100/AM140)</f>
        <v>115.55738005984854</v>
      </c>
      <c r="BJ140" s="17">
        <f>IF(ISERR(+BB140/AM140)=1,"",BB140/AM140)</f>
        <v>3.0865931343453503E-4</v>
      </c>
      <c r="BK140" s="17">
        <f>IF(ISERR(+W140/AK140)=1,"",W140/AK140)</f>
        <v>9.0501071549013847</v>
      </c>
      <c r="BL140" s="17">
        <f>IF(ISERR(+AR140/AK140)=1,"",AR140/AK140)</f>
        <v>13.964035116347377</v>
      </c>
      <c r="BM140" s="17">
        <f>IF(ISERR((+AR140-AD140-AF140-AJ140)/AK140)=1,"",(AR140-AD140-AF140-AJ140)/AK140)</f>
        <v>13.964035116347377</v>
      </c>
      <c r="BN140" s="17">
        <f>IF(ISERR(+AK140/D140)=1,"",AK140/D140)</f>
        <v>30641</v>
      </c>
      <c r="BO140" s="17" t="e">
        <f>IF(ISERR(+BK140*100/M140)=1,"",BK140*100/M140)</f>
        <v>#DIV/0!</v>
      </c>
      <c r="BP140" s="18">
        <f>IF(ISERR(+Y140/AK140)=1,"",Y140/AK140)</f>
        <v>10.526560273272196</v>
      </c>
      <c r="BQ140" s="19">
        <f>BP140-9.61</f>
        <v>0.91656027327219647</v>
      </c>
      <c r="BR140" s="20">
        <f t="shared" si="171"/>
        <v>0</v>
      </c>
      <c r="BS140" s="20">
        <f t="shared" si="174"/>
        <v>0</v>
      </c>
      <c r="BT140" s="21"/>
      <c r="BU140">
        <f>[5]sheet1!$AV$15</f>
        <v>343</v>
      </c>
      <c r="BV140" s="22">
        <f>BB140-BU140</f>
        <v>-0.13999999966472387</v>
      </c>
      <c r="BW140" s="21"/>
      <c r="BX140" s="63">
        <f t="shared" si="173"/>
        <v>0</v>
      </c>
      <c r="BY140" s="21"/>
      <c r="BZ140" s="21"/>
      <c r="CA140" s="21"/>
      <c r="CB140" s="21"/>
    </row>
    <row r="141" spans="1:80" s="23" customFormat="1" x14ac:dyDescent="0.25">
      <c r="A141" s="37"/>
      <c r="B141" s="38"/>
      <c r="C141" s="39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1"/>
      <c r="R141" s="41"/>
      <c r="S141" s="41"/>
      <c r="T141" s="41"/>
      <c r="U141" s="40"/>
      <c r="V141" s="40"/>
      <c r="W141" s="40"/>
      <c r="X141" s="40"/>
      <c r="Y141" s="42"/>
      <c r="Z141" s="40"/>
      <c r="AA141" s="40"/>
      <c r="AB141" s="42"/>
      <c r="AC141" s="40"/>
      <c r="AD141" s="40"/>
      <c r="AE141" s="40"/>
      <c r="AF141" s="40"/>
      <c r="AG141" s="40"/>
      <c r="AH141" s="40"/>
      <c r="AI141" s="69"/>
      <c r="AJ141" s="40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4"/>
      <c r="BR141" s="20">
        <f t="shared" si="171"/>
        <v>0</v>
      </c>
      <c r="BS141" s="20">
        <f t="shared" si="174"/>
        <v>0</v>
      </c>
      <c r="BV141" s="22"/>
      <c r="BX141" s="63">
        <f t="shared" si="173"/>
        <v>0</v>
      </c>
    </row>
    <row r="142" spans="1:80" s="23" customFormat="1" x14ac:dyDescent="0.25">
      <c r="A142" s="82" t="s">
        <v>78</v>
      </c>
      <c r="B142" s="82"/>
      <c r="C142" s="82"/>
      <c r="D142" s="45">
        <f>D140</f>
        <v>3</v>
      </c>
      <c r="E142" s="46">
        <f t="shared" ref="E142:BB142" si="177">E140</f>
        <v>3</v>
      </c>
      <c r="F142" s="46">
        <f t="shared" si="177"/>
        <v>3</v>
      </c>
      <c r="G142" s="46">
        <f t="shared" si="177"/>
        <v>0</v>
      </c>
      <c r="H142" s="46">
        <f t="shared" si="177"/>
        <v>0</v>
      </c>
      <c r="I142" s="46">
        <f t="shared" si="177"/>
        <v>550</v>
      </c>
      <c r="J142" s="46">
        <f t="shared" si="177"/>
        <v>0</v>
      </c>
      <c r="K142" s="46">
        <f t="shared" si="177"/>
        <v>0</v>
      </c>
      <c r="L142" s="46">
        <f t="shared" si="177"/>
        <v>1933948</v>
      </c>
      <c r="M142" s="46">
        <f t="shared" si="177"/>
        <v>0</v>
      </c>
      <c r="N142" s="46">
        <f t="shared" si="177"/>
        <v>91923</v>
      </c>
      <c r="O142" s="46">
        <f t="shared" si="177"/>
        <v>0</v>
      </c>
      <c r="P142" s="46">
        <f t="shared" si="177"/>
        <v>0</v>
      </c>
      <c r="Q142" s="47">
        <f t="shared" si="177"/>
        <v>47769.860000000335</v>
      </c>
      <c r="R142" s="47">
        <f t="shared" si="177"/>
        <v>125385</v>
      </c>
      <c r="S142" s="47">
        <f t="shared" si="177"/>
        <v>0</v>
      </c>
      <c r="T142" s="47">
        <f t="shared" si="177"/>
        <v>0</v>
      </c>
      <c r="U142" s="17">
        <f t="shared" si="177"/>
        <v>135720</v>
      </c>
      <c r="V142" s="17">
        <f t="shared" si="177"/>
        <v>0</v>
      </c>
      <c r="W142" s="17">
        <f t="shared" si="177"/>
        <v>831913</v>
      </c>
      <c r="X142" s="17">
        <f t="shared" si="177"/>
        <v>48720</v>
      </c>
      <c r="Y142" s="17">
        <f t="shared" si="177"/>
        <v>967633</v>
      </c>
      <c r="Z142" s="17">
        <f t="shared" si="177"/>
        <v>19580</v>
      </c>
      <c r="AA142" s="17">
        <f t="shared" si="177"/>
        <v>74871</v>
      </c>
      <c r="AB142" s="17">
        <f t="shared" si="177"/>
        <v>48720</v>
      </c>
      <c r="AC142" s="17">
        <f t="shared" si="177"/>
        <v>1015060</v>
      </c>
      <c r="AD142" s="17">
        <f t="shared" si="177"/>
        <v>0</v>
      </c>
      <c r="AE142" s="17">
        <f t="shared" si="177"/>
        <v>144965</v>
      </c>
      <c r="AF142" s="17">
        <f t="shared" si="177"/>
        <v>0</v>
      </c>
      <c r="AG142" s="17">
        <f t="shared" si="177"/>
        <v>74871</v>
      </c>
      <c r="AH142" s="17">
        <f t="shared" si="177"/>
        <v>0</v>
      </c>
      <c r="AI142" s="17">
        <f t="shared" si="177"/>
        <v>48720</v>
      </c>
      <c r="AJ142" s="17">
        <f t="shared" si="177"/>
        <v>0</v>
      </c>
      <c r="AK142" s="17">
        <f t="shared" si="177"/>
        <v>91923</v>
      </c>
      <c r="AL142" s="17">
        <f t="shared" si="177"/>
        <v>173154.86000000034</v>
      </c>
      <c r="AM142" s="17">
        <f t="shared" si="177"/>
        <v>1110804</v>
      </c>
      <c r="AN142" s="17">
        <f t="shared" si="177"/>
        <v>1015060</v>
      </c>
      <c r="AO142" s="17">
        <f t="shared" si="177"/>
        <v>144965</v>
      </c>
      <c r="AP142" s="17">
        <f t="shared" si="177"/>
        <v>74871</v>
      </c>
      <c r="AQ142" s="17">
        <f t="shared" si="177"/>
        <v>48720</v>
      </c>
      <c r="AR142" s="17">
        <f t="shared" si="177"/>
        <v>1283616</v>
      </c>
      <c r="AS142" s="17">
        <f t="shared" si="177"/>
        <v>1015402.8600000003</v>
      </c>
      <c r="AT142" s="17">
        <f t="shared" si="177"/>
        <v>144965</v>
      </c>
      <c r="AU142" s="17">
        <f t="shared" si="177"/>
        <v>74871</v>
      </c>
      <c r="AV142" s="17">
        <f t="shared" si="177"/>
        <v>48720</v>
      </c>
      <c r="AW142" s="17">
        <f t="shared" si="177"/>
        <v>1283958.8600000003</v>
      </c>
      <c r="AX142" s="17">
        <f t="shared" si="177"/>
        <v>342.86000000033528</v>
      </c>
      <c r="AY142" s="17">
        <f t="shared" si="177"/>
        <v>0</v>
      </c>
      <c r="AZ142" s="17">
        <f t="shared" si="177"/>
        <v>0</v>
      </c>
      <c r="BA142" s="17">
        <f t="shared" si="177"/>
        <v>0</v>
      </c>
      <c r="BB142" s="17">
        <f t="shared" si="177"/>
        <v>342.86000000033528</v>
      </c>
      <c r="BC142" s="17">
        <f>IF(ISERR(+E142*100/D142)=1,"",E142*100/D142)</f>
        <v>100</v>
      </c>
      <c r="BD142" s="17">
        <f>IF(ISERR(+F142*100/D142)=1,"",F142*100/D142)</f>
        <v>100</v>
      </c>
      <c r="BE142" s="17">
        <f>IF(ISERR(+J142*100/D142)=1,"",J142*100/D142)</f>
        <v>0</v>
      </c>
      <c r="BF142" s="17">
        <f>IF(ISERR(+N142*100/AK142)=1,"",N142*100/AK142)</f>
        <v>100</v>
      </c>
      <c r="BG142" s="17">
        <f>IF(ISERR(+O142*100/AK142)=1,"",O142*100/AK142)</f>
        <v>0</v>
      </c>
      <c r="BH142" s="17">
        <f>IF(ISERR(+AR142*100/AM142)=1,"",AR142*100/AM142)</f>
        <v>115.55738005984854</v>
      </c>
      <c r="BI142" s="17">
        <f>IF(ISERR((+AR142-AD142-AF142-AJ142)*100/AM142)=1,"",(AR142-AD142-AF142-AJ142)*100/AM142)</f>
        <v>115.55738005984854</v>
      </c>
      <c r="BJ142" s="17">
        <f>IF(ISERR(+BB142/AM142)=1,"",BB142/AM142)</f>
        <v>3.0865931343453503E-4</v>
      </c>
      <c r="BK142" s="17">
        <f>IF(ISERR(+W142/AK142)=1,"",W142/AK142)</f>
        <v>9.0501071549013847</v>
      </c>
      <c r="BL142" s="17">
        <f>IF(ISERR(+AR142/AK142)=1,"",AR142/AK142)</f>
        <v>13.964035116347377</v>
      </c>
      <c r="BM142" s="17">
        <f>IF(ISERR((+AR142-AD142-AF142-AJ142)/AK142)=1,"",(AR142-AD142-AF142-AJ142)/AK142)</f>
        <v>13.964035116347377</v>
      </c>
      <c r="BN142" s="17">
        <f>IF(ISERR(+AK142/D142)=1,"",AK142/D142)</f>
        <v>30641</v>
      </c>
      <c r="BO142" s="17" t="e">
        <f>IF(ISERR(+BK142*100/M142)=1,"",BK142*100/M142)</f>
        <v>#DIV/0!</v>
      </c>
      <c r="BP142" s="18">
        <f>IF(ISERR(+Y142/AK142)=1,"",Y142/AK142)</f>
        <v>10.526560273272196</v>
      </c>
      <c r="BQ142" s="19">
        <f>BP142-9.61</f>
        <v>0.91656027327219647</v>
      </c>
      <c r="BR142" s="20">
        <f t="shared" si="171"/>
        <v>0</v>
      </c>
      <c r="BS142" s="20">
        <f t="shared" si="174"/>
        <v>0</v>
      </c>
      <c r="BT142" s="21"/>
      <c r="BU142" s="21"/>
      <c r="BV142" s="22"/>
      <c r="BW142" s="21"/>
      <c r="BX142" s="63">
        <f t="shared" si="173"/>
        <v>0</v>
      </c>
      <c r="BY142" s="21"/>
      <c r="BZ142" s="21"/>
      <c r="CA142" s="21"/>
      <c r="CB142" s="21"/>
    </row>
    <row r="143" spans="1:80" s="23" customFormat="1" x14ac:dyDescent="0.25">
      <c r="A143" s="37"/>
      <c r="B143" s="38"/>
      <c r="C143" s="39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1"/>
      <c r="R143" s="41"/>
      <c r="S143" s="41"/>
      <c r="T143" s="41"/>
      <c r="U143" s="40"/>
      <c r="V143" s="40"/>
      <c r="W143" s="40"/>
      <c r="X143" s="40"/>
      <c r="Y143" s="42"/>
      <c r="Z143" s="40"/>
      <c r="AA143" s="40"/>
      <c r="AB143" s="42"/>
      <c r="AC143" s="40"/>
      <c r="AD143" s="40"/>
      <c r="AE143" s="40"/>
      <c r="AF143" s="40"/>
      <c r="AG143" s="40"/>
      <c r="AH143" s="40"/>
      <c r="AI143" s="69"/>
      <c r="AJ143" s="40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4"/>
      <c r="BR143" s="20">
        <f t="shared" si="171"/>
        <v>0</v>
      </c>
      <c r="BS143" s="20">
        <f t="shared" si="174"/>
        <v>0</v>
      </c>
      <c r="BV143" s="22"/>
      <c r="BX143" s="63">
        <f t="shared" si="173"/>
        <v>0</v>
      </c>
    </row>
    <row r="144" spans="1:80" s="23" customFormat="1" x14ac:dyDescent="0.25">
      <c r="A144" s="83">
        <v>18</v>
      </c>
      <c r="B144" s="53" t="s">
        <v>79</v>
      </c>
      <c r="C144" s="54" t="s">
        <v>80</v>
      </c>
      <c r="D144" s="55">
        <v>1</v>
      </c>
      <c r="E144" s="25">
        <v>1</v>
      </c>
      <c r="F144" s="25">
        <v>1</v>
      </c>
      <c r="G144" s="25"/>
      <c r="H144" s="25"/>
      <c r="I144" s="25">
        <v>250</v>
      </c>
      <c r="J144" s="25">
        <v>0</v>
      </c>
      <c r="K144" s="25">
        <v>0</v>
      </c>
      <c r="L144" s="50">
        <v>390000</v>
      </c>
      <c r="M144" s="25"/>
      <c r="N144" s="25">
        <v>9287</v>
      </c>
      <c r="O144" s="25"/>
      <c r="P144" s="25"/>
      <c r="Q144" s="66">
        <v>674639</v>
      </c>
      <c r="R144" s="66">
        <v>31040</v>
      </c>
      <c r="S144" s="66">
        <v>29724</v>
      </c>
      <c r="T144" s="28">
        <v>5764</v>
      </c>
      <c r="U144" s="13">
        <v>55380</v>
      </c>
      <c r="V144" s="13">
        <v>1393</v>
      </c>
      <c r="W144" s="13">
        <v>66870</v>
      </c>
      <c r="X144" s="14">
        <v>4922</v>
      </c>
      <c r="Y144" s="56">
        <f t="shared" ref="Y144:Y145" si="178">SUM(U144:W144)</f>
        <v>123643</v>
      </c>
      <c r="Z144" s="14">
        <v>7057</v>
      </c>
      <c r="AA144" s="14">
        <v>6018</v>
      </c>
      <c r="AB144" s="56">
        <f t="shared" ref="AB144:AB145" si="179">X144</f>
        <v>4922</v>
      </c>
      <c r="AC144" s="14"/>
      <c r="AD144" s="14"/>
      <c r="AE144" s="14"/>
      <c r="AF144" s="14"/>
      <c r="AG144" s="14"/>
      <c r="AH144" s="14"/>
      <c r="AI144" s="70"/>
      <c r="AJ144" s="57"/>
      <c r="AK144" s="17">
        <f>N144+O144</f>
        <v>9287</v>
      </c>
      <c r="AL144" s="17">
        <f>SUM(Q144:T144)</f>
        <v>741167</v>
      </c>
      <c r="AM144" s="17">
        <f>SUM(Y144:AB144)</f>
        <v>141640</v>
      </c>
      <c r="AN144" s="17">
        <f>AC144+AD144</f>
        <v>0</v>
      </c>
      <c r="AO144" s="17">
        <f>AE144+AF144</f>
        <v>0</v>
      </c>
      <c r="AP144" s="17">
        <f>AG144+AH144</f>
        <v>0</v>
      </c>
      <c r="AQ144" s="17">
        <f>AI144+AJ144</f>
        <v>0</v>
      </c>
      <c r="AR144" s="17">
        <f t="shared" ref="AR144:AR145" si="180">SUM(AN144:AQ144)</f>
        <v>0</v>
      </c>
      <c r="AS144" s="17">
        <f t="shared" ref="AS144:AV145" si="181">Q144+Y144</f>
        <v>798282</v>
      </c>
      <c r="AT144" s="17">
        <f t="shared" si="181"/>
        <v>38097</v>
      </c>
      <c r="AU144" s="17">
        <f t="shared" si="181"/>
        <v>35742</v>
      </c>
      <c r="AV144" s="17">
        <f t="shared" si="181"/>
        <v>10686</v>
      </c>
      <c r="AW144" s="17">
        <f t="shared" ref="AW144:AW145" si="182">SUM(AS144:AV144)</f>
        <v>882807</v>
      </c>
      <c r="AX144" s="17">
        <f t="shared" ref="AX144:BA145" si="183">AS144-AN144</f>
        <v>798282</v>
      </c>
      <c r="AY144" s="17">
        <f t="shared" si="183"/>
        <v>38097</v>
      </c>
      <c r="AZ144" s="17">
        <f t="shared" si="183"/>
        <v>35742</v>
      </c>
      <c r="BA144" s="17">
        <f t="shared" si="183"/>
        <v>10686</v>
      </c>
      <c r="BB144" s="17">
        <f t="shared" ref="BB144:BB145" si="184">SUM(AX144:BA144)</f>
        <v>882807</v>
      </c>
      <c r="BC144" s="17">
        <f>IF(ISERR(+E144*100/D144)=1,"",E144*100/D144)</f>
        <v>100</v>
      </c>
      <c r="BD144" s="17">
        <f>IF(ISERR(+F144*100/D144)=1,"",F144*100/D144)</f>
        <v>100</v>
      </c>
      <c r="BE144" s="17">
        <f>IF(ISERR(+J144*100/D144)=1,"",J144*100/D144)</f>
        <v>0</v>
      </c>
      <c r="BF144" s="17">
        <f>IF(ISERR(+N144*100/AK144)=1,"",N144*100/AK144)</f>
        <v>100</v>
      </c>
      <c r="BG144" s="17">
        <f>IF(ISERR(+O144*100/AK144)=1,"",O144*100/AK144)</f>
        <v>0</v>
      </c>
      <c r="BH144" s="17">
        <f>IF(ISERR(+AR144*100/AM144)=1,"",AR144*100/AM144)</f>
        <v>0</v>
      </c>
      <c r="BI144" s="17">
        <f>IF(ISERR((+AR144-AD144-AF144-AJ144)*100/AM144)=1,"",(AR144-AD144-AF144-AJ144)*100/AM144)</f>
        <v>0</v>
      </c>
      <c r="BJ144" s="17">
        <f>IF(ISERR(+BB144/AM144)=1,"",BB144/AM144)</f>
        <v>6.2327520474442251</v>
      </c>
      <c r="BK144" s="17">
        <f>IF(ISERR(+W144/AK144)=1,"",W144/AK144)</f>
        <v>7.2003876386346501</v>
      </c>
      <c r="BL144" s="17">
        <f>IF(ISERR(+AR144/AK144)=1,"",AR144/AK144)</f>
        <v>0</v>
      </c>
      <c r="BM144" s="17">
        <f>IF(ISERR((+AR144-AD144-AF144-AJ144)/AK144)=1,"",(AR144-AD144-AF144-AJ144)/AK144)</f>
        <v>0</v>
      </c>
      <c r="BN144" s="17">
        <f>IF(ISERR(+AK144/D144)=1,"",AK144/D144)</f>
        <v>9287</v>
      </c>
      <c r="BO144" s="17" t="e">
        <f>IF(ISERR(+BK144*100/M144)=1,"",BK144*100/M144)</f>
        <v>#DIV/0!</v>
      </c>
      <c r="BP144" s="18">
        <f>IF(ISERR(+Y144/AK144)=1,"",Y144/AK144)</f>
        <v>13.31355658447292</v>
      </c>
      <c r="BQ144" s="19">
        <f>BP144-7.85</f>
        <v>5.4635565844729204</v>
      </c>
      <c r="BR144" s="20">
        <f t="shared" si="171"/>
        <v>0</v>
      </c>
      <c r="BS144" s="20">
        <f t="shared" si="174"/>
        <v>0</v>
      </c>
      <c r="BT144" s="21"/>
      <c r="BU144" s="21">
        <f>[5]sheet1!$AV$17</f>
        <v>882807</v>
      </c>
      <c r="BV144" s="22">
        <f>BB144-BU144</f>
        <v>0</v>
      </c>
      <c r="BW144" s="21"/>
      <c r="BX144" s="63">
        <f t="shared" si="173"/>
        <v>0</v>
      </c>
      <c r="BY144" s="21"/>
      <c r="BZ144" s="21"/>
      <c r="CA144" s="21"/>
      <c r="CB144" s="21"/>
    </row>
    <row r="145" spans="1:80" s="23" customFormat="1" ht="25.5" x14ac:dyDescent="0.25">
      <c r="A145" s="83"/>
      <c r="B145" s="53" t="s">
        <v>81</v>
      </c>
      <c r="C145" s="54" t="s">
        <v>82</v>
      </c>
      <c r="D145" s="10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/>
      <c r="M145" s="11"/>
      <c r="N145" s="25"/>
      <c r="O145" s="25"/>
      <c r="P145" s="25"/>
      <c r="Q145" s="28"/>
      <c r="R145" s="28"/>
      <c r="S145" s="28"/>
      <c r="T145" s="28"/>
      <c r="U145" s="13"/>
      <c r="V145" s="13"/>
      <c r="W145" s="13"/>
      <c r="X145" s="14"/>
      <c r="Y145" s="58">
        <f t="shared" si="178"/>
        <v>0</v>
      </c>
      <c r="Z145" s="13"/>
      <c r="AA145" s="13"/>
      <c r="AB145" s="58">
        <f t="shared" si="179"/>
        <v>0</v>
      </c>
      <c r="AC145" s="13"/>
      <c r="AD145" s="13"/>
      <c r="AE145" s="13"/>
      <c r="AF145" s="13"/>
      <c r="AG145" s="13"/>
      <c r="AH145" s="13"/>
      <c r="AI145" s="65"/>
      <c r="AJ145" s="16"/>
      <c r="AK145" s="17">
        <f>N145+O145</f>
        <v>0</v>
      </c>
      <c r="AL145" s="17">
        <f>SUM(Q145:T145)</f>
        <v>0</v>
      </c>
      <c r="AM145" s="17">
        <f>SUM(Y145:AB145)</f>
        <v>0</v>
      </c>
      <c r="AN145" s="17">
        <f>AC145+AD145</f>
        <v>0</v>
      </c>
      <c r="AO145" s="17">
        <f>AE145+AF145</f>
        <v>0</v>
      </c>
      <c r="AP145" s="17">
        <f>AG145+AH145</f>
        <v>0</v>
      </c>
      <c r="AQ145" s="17">
        <f>AI145+AJ145</f>
        <v>0</v>
      </c>
      <c r="AR145" s="17">
        <f t="shared" si="180"/>
        <v>0</v>
      </c>
      <c r="AS145" s="17">
        <f t="shared" si="181"/>
        <v>0</v>
      </c>
      <c r="AT145" s="17">
        <f t="shared" si="181"/>
        <v>0</v>
      </c>
      <c r="AU145" s="17">
        <f t="shared" si="181"/>
        <v>0</v>
      </c>
      <c r="AV145" s="17">
        <f t="shared" si="181"/>
        <v>0</v>
      </c>
      <c r="AW145" s="17">
        <f t="shared" si="182"/>
        <v>0</v>
      </c>
      <c r="AX145" s="17">
        <f t="shared" si="183"/>
        <v>0</v>
      </c>
      <c r="AY145" s="17">
        <f t="shared" si="183"/>
        <v>0</v>
      </c>
      <c r="AZ145" s="17">
        <f t="shared" si="183"/>
        <v>0</v>
      </c>
      <c r="BA145" s="17">
        <f t="shared" si="183"/>
        <v>0</v>
      </c>
      <c r="BB145" s="17">
        <f t="shared" si="184"/>
        <v>0</v>
      </c>
      <c r="BC145" s="17" t="e">
        <f>IF(ISERR(+E145*100/D145)=1,"",E145*100/D145)</f>
        <v>#DIV/0!</v>
      </c>
      <c r="BD145" s="17" t="e">
        <f>IF(ISERR(+F145*100/D145)=1,"",F145*100/D145)</f>
        <v>#DIV/0!</v>
      </c>
      <c r="BE145" s="17" t="e">
        <f>IF(ISERR(+J145*100/D145)=1,"",J145*100/D145)</f>
        <v>#DIV/0!</v>
      </c>
      <c r="BF145" s="17" t="e">
        <f>IF(ISERR(+N145*100/AK145)=1,"",N145*100/AK145)</f>
        <v>#DIV/0!</v>
      </c>
      <c r="BG145" s="17" t="e">
        <f>IF(ISERR(+O145*100/AK145)=1,"",O145*100/AK145)</f>
        <v>#DIV/0!</v>
      </c>
      <c r="BH145" s="17" t="e">
        <f>IF(ISERR(+AR145*100/AM145)=1,"",AR145*100/AM145)</f>
        <v>#DIV/0!</v>
      </c>
      <c r="BI145" s="17" t="e">
        <f>IF(ISERR((+AR145-AD145-AF145-AJ145)*100/AM145)=1,"",(AR145-AD145-AF145-AJ145)*100/AM145)</f>
        <v>#DIV/0!</v>
      </c>
      <c r="BJ145" s="17" t="e">
        <f>IF(ISERR(+BB145/AM145)=1,"",BB145/AM145)</f>
        <v>#DIV/0!</v>
      </c>
      <c r="BK145" s="17" t="e">
        <f>IF(ISERR(+W145/AK145)=1,"",W145/AK145)</f>
        <v>#DIV/0!</v>
      </c>
      <c r="BL145" s="17" t="e">
        <f>IF(ISERR(+AR145/AK145)=1,"",AR145/AK145)</f>
        <v>#DIV/0!</v>
      </c>
      <c r="BM145" s="17" t="e">
        <f>IF(ISERR((+AR145-AD145-AF145-AJ145)/AK145)=1,"",(AR145-AD145-AF145-AJ145)/AK145)</f>
        <v>#DIV/0!</v>
      </c>
      <c r="BN145" s="17" t="e">
        <f>IF(ISERR(+AK145/D145)=1,"",AK145/D145)</f>
        <v>#DIV/0!</v>
      </c>
      <c r="BO145" s="17" t="e">
        <f>IF(ISERR(+BK145*100/M145)=1,"",BK145*100/M145)</f>
        <v>#DIV/0!</v>
      </c>
      <c r="BP145" s="18" t="e">
        <f>IF(ISERR(+Y145/AK145)=1,"",Y145/AK145)</f>
        <v>#DIV/0!</v>
      </c>
      <c r="BQ145" s="19" t="e">
        <f>BP145-8.25</f>
        <v>#DIV/0!</v>
      </c>
      <c r="BR145" s="20">
        <f t="shared" si="171"/>
        <v>0</v>
      </c>
      <c r="BS145" s="20">
        <f t="shared" si="174"/>
        <v>0</v>
      </c>
      <c r="BT145" s="21"/>
      <c r="BU145" s="21"/>
      <c r="BV145" s="22"/>
      <c r="BW145" s="21"/>
      <c r="BX145" s="63">
        <f t="shared" si="173"/>
        <v>0</v>
      </c>
      <c r="BY145" s="21"/>
      <c r="BZ145" s="21"/>
      <c r="CA145" s="21"/>
      <c r="CB145" s="21"/>
    </row>
    <row r="146" spans="1:80" s="23" customFormat="1" x14ac:dyDescent="0.25">
      <c r="A146" s="37"/>
      <c r="B146" s="38"/>
      <c r="C146" s="39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1"/>
      <c r="R146" s="41"/>
      <c r="S146" s="41"/>
      <c r="T146" s="41"/>
      <c r="U146" s="40"/>
      <c r="V146" s="40"/>
      <c r="W146" s="40"/>
      <c r="X146" s="40"/>
      <c r="Y146" s="42"/>
      <c r="Z146" s="40"/>
      <c r="AA146" s="40"/>
      <c r="AB146" s="42"/>
      <c r="AC146" s="40"/>
      <c r="AD146" s="40"/>
      <c r="AE146" s="40"/>
      <c r="AF146" s="40"/>
      <c r="AG146" s="40"/>
      <c r="AH146" s="40"/>
      <c r="AI146" s="69"/>
      <c r="AJ146" s="40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4"/>
      <c r="BR146" s="20">
        <f t="shared" si="171"/>
        <v>0</v>
      </c>
      <c r="BS146" s="20">
        <f t="shared" si="174"/>
        <v>0</v>
      </c>
      <c r="BV146" s="22"/>
      <c r="BX146" s="63">
        <f t="shared" si="173"/>
        <v>0</v>
      </c>
    </row>
    <row r="147" spans="1:80" s="23" customFormat="1" x14ac:dyDescent="0.25">
      <c r="A147" s="82" t="s">
        <v>75</v>
      </c>
      <c r="B147" s="82"/>
      <c r="C147" s="82"/>
      <c r="D147" s="45">
        <f t="shared" ref="D147:AJ147" si="185">SUM(D144:D145)</f>
        <v>1</v>
      </c>
      <c r="E147" s="46">
        <f t="shared" si="185"/>
        <v>1</v>
      </c>
      <c r="F147" s="46">
        <f t="shared" si="185"/>
        <v>1</v>
      </c>
      <c r="G147" s="46">
        <f t="shared" si="185"/>
        <v>0</v>
      </c>
      <c r="H147" s="46">
        <f t="shared" si="185"/>
        <v>0</v>
      </c>
      <c r="I147" s="46">
        <f t="shared" si="185"/>
        <v>250</v>
      </c>
      <c r="J147" s="46">
        <f t="shared" si="185"/>
        <v>0</v>
      </c>
      <c r="K147" s="46">
        <f t="shared" si="185"/>
        <v>0</v>
      </c>
      <c r="L147" s="46">
        <f t="shared" si="185"/>
        <v>390000</v>
      </c>
      <c r="M147" s="46">
        <f t="shared" si="185"/>
        <v>0</v>
      </c>
      <c r="N147" s="46">
        <f t="shared" si="185"/>
        <v>9287</v>
      </c>
      <c r="O147" s="46">
        <f t="shared" si="185"/>
        <v>0</v>
      </c>
      <c r="P147" s="46">
        <f t="shared" si="185"/>
        <v>0</v>
      </c>
      <c r="Q147" s="47">
        <f t="shared" si="185"/>
        <v>674639</v>
      </c>
      <c r="R147" s="47">
        <f t="shared" si="185"/>
        <v>31040</v>
      </c>
      <c r="S147" s="47">
        <f t="shared" si="185"/>
        <v>29724</v>
      </c>
      <c r="T147" s="47">
        <f t="shared" si="185"/>
        <v>5764</v>
      </c>
      <c r="U147" s="17">
        <f t="shared" si="185"/>
        <v>55380</v>
      </c>
      <c r="V147" s="17">
        <f t="shared" si="185"/>
        <v>1393</v>
      </c>
      <c r="W147" s="17">
        <f t="shared" si="185"/>
        <v>66870</v>
      </c>
      <c r="X147" s="17">
        <f t="shared" si="185"/>
        <v>4922</v>
      </c>
      <c r="Y147" s="17">
        <f t="shared" si="185"/>
        <v>123643</v>
      </c>
      <c r="Z147" s="17">
        <f t="shared" si="185"/>
        <v>7057</v>
      </c>
      <c r="AA147" s="17">
        <f t="shared" si="185"/>
        <v>6018</v>
      </c>
      <c r="AB147" s="17">
        <f t="shared" si="185"/>
        <v>4922</v>
      </c>
      <c r="AC147" s="17">
        <f t="shared" si="185"/>
        <v>0</v>
      </c>
      <c r="AD147" s="17">
        <f t="shared" si="185"/>
        <v>0</v>
      </c>
      <c r="AE147" s="17">
        <f t="shared" si="185"/>
        <v>0</v>
      </c>
      <c r="AF147" s="17">
        <f t="shared" si="185"/>
        <v>0</v>
      </c>
      <c r="AG147" s="17">
        <f t="shared" si="185"/>
        <v>0</v>
      </c>
      <c r="AH147" s="17">
        <f t="shared" si="185"/>
        <v>0</v>
      </c>
      <c r="AI147" s="17">
        <f t="shared" si="185"/>
        <v>0</v>
      </c>
      <c r="AJ147" s="17">
        <f t="shared" si="185"/>
        <v>0</v>
      </c>
      <c r="AK147" s="17">
        <f t="shared" ref="AK147:BB147" si="186">SUM(AK144:AK145)</f>
        <v>9287</v>
      </c>
      <c r="AL147" s="17">
        <f t="shared" si="186"/>
        <v>741167</v>
      </c>
      <c r="AM147" s="17">
        <f t="shared" si="186"/>
        <v>141640</v>
      </c>
      <c r="AN147" s="17">
        <f t="shared" si="186"/>
        <v>0</v>
      </c>
      <c r="AO147" s="17">
        <f t="shared" si="186"/>
        <v>0</v>
      </c>
      <c r="AP147" s="17">
        <f t="shared" si="186"/>
        <v>0</v>
      </c>
      <c r="AQ147" s="17">
        <f t="shared" si="186"/>
        <v>0</v>
      </c>
      <c r="AR147" s="17">
        <f t="shared" si="186"/>
        <v>0</v>
      </c>
      <c r="AS147" s="17">
        <f t="shared" si="186"/>
        <v>798282</v>
      </c>
      <c r="AT147" s="17">
        <f t="shared" si="186"/>
        <v>38097</v>
      </c>
      <c r="AU147" s="17">
        <f t="shared" si="186"/>
        <v>35742</v>
      </c>
      <c r="AV147" s="17">
        <f t="shared" si="186"/>
        <v>10686</v>
      </c>
      <c r="AW147" s="17">
        <f t="shared" si="186"/>
        <v>882807</v>
      </c>
      <c r="AX147" s="17">
        <f t="shared" si="186"/>
        <v>798282</v>
      </c>
      <c r="AY147" s="17">
        <f t="shared" si="186"/>
        <v>38097</v>
      </c>
      <c r="AZ147" s="17">
        <f t="shared" si="186"/>
        <v>35742</v>
      </c>
      <c r="BA147" s="17">
        <f t="shared" si="186"/>
        <v>10686</v>
      </c>
      <c r="BB147" s="17">
        <f t="shared" si="186"/>
        <v>882807</v>
      </c>
      <c r="BC147" s="17">
        <f>IF(ISERR(+E147*100/D147)=1,"",E147*100/D147)</f>
        <v>100</v>
      </c>
      <c r="BD147" s="17">
        <f>IF(ISERR(+F147*100/D147)=1,"",F147*100/D147)</f>
        <v>100</v>
      </c>
      <c r="BE147" s="17">
        <f>IF(ISERR(+J147*100/D147)=1,"",J147*100/D147)</f>
        <v>0</v>
      </c>
      <c r="BF147" s="17">
        <f>IF(ISERR(+N147*100/AK147)=1,"",N147*100/AK147)</f>
        <v>100</v>
      </c>
      <c r="BG147" s="17">
        <f>IF(ISERR(+O147*100/AK147)=1,"",O147*100/AK147)</f>
        <v>0</v>
      </c>
      <c r="BH147" s="17">
        <f>IF(ISERR(+AR147*100/AM147)=1,"",AR147*100/AM147)</f>
        <v>0</v>
      </c>
      <c r="BI147" s="17">
        <f>IF(ISERR((+AR147-AD147-AF147-AJ147)*100/AM147)=1,"",(AR147-AD147-AF147-AJ147)*100/AM147)</f>
        <v>0</v>
      </c>
      <c r="BJ147" s="17">
        <f>IF(ISERR(+BB147/AM147)=1,"",BB147/AM147)</f>
        <v>6.2327520474442251</v>
      </c>
      <c r="BK147" s="17">
        <f>IF(ISERR(+W147/AK147)=1,"",W147/AK147)</f>
        <v>7.2003876386346501</v>
      </c>
      <c r="BL147" s="17">
        <f>IF(ISERR(+AR147/AK147)=1,"",AR147/AK147)</f>
        <v>0</v>
      </c>
      <c r="BM147" s="17">
        <f>IF(ISERR((+AR147-AD147-AF147-AJ147)/AK147)=1,"",(AR147-AD147-AF147-AJ147)/AK147)</f>
        <v>0</v>
      </c>
      <c r="BN147" s="17">
        <f>IF(ISERR(+AK147/D147)=1,"",AK147/D147)</f>
        <v>9287</v>
      </c>
      <c r="BO147" s="17" t="e">
        <f>IF(ISERR(+BK147*100/M147)=1,"",BK147*100/M147)</f>
        <v>#DIV/0!</v>
      </c>
      <c r="BP147" s="18">
        <f>IF(ISERR(+Y147/AK147)=1,"",Y147/AK147)</f>
        <v>13.31355658447292</v>
      </c>
      <c r="BQ147" s="19"/>
      <c r="BR147" s="20">
        <f t="shared" si="171"/>
        <v>0</v>
      </c>
      <c r="BS147" s="20">
        <f t="shared" si="174"/>
        <v>0</v>
      </c>
      <c r="BT147" s="21"/>
      <c r="BU147" s="21"/>
      <c r="BV147" s="22"/>
      <c r="BW147" s="21"/>
      <c r="BX147" s="63">
        <f t="shared" si="173"/>
        <v>0</v>
      </c>
      <c r="BY147" s="21"/>
      <c r="BZ147" s="21"/>
      <c r="CA147" s="21"/>
      <c r="CB147" s="21"/>
    </row>
    <row r="148" spans="1:80" s="23" customFormat="1" x14ac:dyDescent="0.25">
      <c r="A148" s="37"/>
      <c r="B148" s="38"/>
      <c r="C148" s="39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1"/>
      <c r="R148" s="41"/>
      <c r="S148" s="41"/>
      <c r="T148" s="41"/>
      <c r="U148" s="40"/>
      <c r="V148" s="40"/>
      <c r="W148" s="40"/>
      <c r="X148" s="40"/>
      <c r="Y148" s="42"/>
      <c r="Z148" s="40"/>
      <c r="AA148" s="40"/>
      <c r="AB148" s="42"/>
      <c r="AC148" s="40"/>
      <c r="AD148" s="40"/>
      <c r="AE148" s="40"/>
      <c r="AF148" s="40"/>
      <c r="AG148" s="40"/>
      <c r="AH148" s="40"/>
      <c r="AI148" s="69"/>
      <c r="AJ148" s="40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4"/>
      <c r="BR148" s="20">
        <f t="shared" si="171"/>
        <v>0</v>
      </c>
      <c r="BS148" s="20">
        <f t="shared" si="174"/>
        <v>0</v>
      </c>
      <c r="BV148" s="22"/>
      <c r="BX148" s="63">
        <f t="shared" si="173"/>
        <v>0</v>
      </c>
    </row>
    <row r="149" spans="1:80" s="23" customFormat="1" x14ac:dyDescent="0.25">
      <c r="A149" s="82" t="s">
        <v>83</v>
      </c>
      <c r="B149" s="82"/>
      <c r="C149" s="82"/>
      <c r="D149" s="45">
        <f t="shared" ref="D149:BB149" si="187">D147+D142+D138</f>
        <v>38</v>
      </c>
      <c r="E149" s="46">
        <f t="shared" si="187"/>
        <v>38</v>
      </c>
      <c r="F149" s="46">
        <f t="shared" si="187"/>
        <v>38</v>
      </c>
      <c r="G149" s="46">
        <f t="shared" si="187"/>
        <v>0</v>
      </c>
      <c r="H149" s="46">
        <f t="shared" si="187"/>
        <v>0</v>
      </c>
      <c r="I149" s="46">
        <f t="shared" si="187"/>
        <v>20728</v>
      </c>
      <c r="J149" s="46">
        <f t="shared" si="187"/>
        <v>0</v>
      </c>
      <c r="K149" s="46">
        <f t="shared" si="187"/>
        <v>0</v>
      </c>
      <c r="L149" s="46">
        <f t="shared" si="187"/>
        <v>72392901</v>
      </c>
      <c r="M149" s="46">
        <f t="shared" si="187"/>
        <v>0</v>
      </c>
      <c r="N149" s="46">
        <f t="shared" si="187"/>
        <v>1634060</v>
      </c>
      <c r="O149" s="46">
        <f t="shared" si="187"/>
        <v>0</v>
      </c>
      <c r="P149" s="46">
        <f t="shared" si="187"/>
        <v>3335000</v>
      </c>
      <c r="Q149" s="47">
        <f t="shared" si="187"/>
        <v>-1803552.9999999991</v>
      </c>
      <c r="R149" s="47">
        <f t="shared" si="187"/>
        <v>156425</v>
      </c>
      <c r="S149" s="47">
        <f t="shared" si="187"/>
        <v>29724</v>
      </c>
      <c r="T149" s="47">
        <f t="shared" si="187"/>
        <v>5764</v>
      </c>
      <c r="U149" s="17">
        <f t="shared" si="187"/>
        <v>4828070</v>
      </c>
      <c r="V149" s="17">
        <f t="shared" si="187"/>
        <v>1393</v>
      </c>
      <c r="W149" s="17">
        <f t="shared" si="187"/>
        <v>12323635</v>
      </c>
      <c r="X149" s="17">
        <f t="shared" si="187"/>
        <v>866077</v>
      </c>
      <c r="Y149" s="17">
        <f t="shared" si="187"/>
        <v>17153098</v>
      </c>
      <c r="Z149" s="17">
        <f t="shared" si="187"/>
        <v>30361</v>
      </c>
      <c r="AA149" s="17">
        <f t="shared" si="187"/>
        <v>2253244</v>
      </c>
      <c r="AB149" s="17">
        <f t="shared" si="187"/>
        <v>866077</v>
      </c>
      <c r="AC149" s="17">
        <f t="shared" si="187"/>
        <v>16967347.240000002</v>
      </c>
      <c r="AD149" s="17">
        <f t="shared" si="187"/>
        <v>0</v>
      </c>
      <c r="AE149" s="17">
        <f t="shared" si="187"/>
        <v>148689</v>
      </c>
      <c r="AF149" s="17">
        <f t="shared" si="187"/>
        <v>0</v>
      </c>
      <c r="AG149" s="17">
        <f t="shared" si="187"/>
        <v>2247226</v>
      </c>
      <c r="AH149" s="17">
        <f t="shared" si="187"/>
        <v>0</v>
      </c>
      <c r="AI149" s="17">
        <f t="shared" si="187"/>
        <v>861155</v>
      </c>
      <c r="AJ149" s="17">
        <f t="shared" si="187"/>
        <v>0</v>
      </c>
      <c r="AK149" s="17">
        <f t="shared" si="187"/>
        <v>1634060</v>
      </c>
      <c r="AL149" s="17">
        <f t="shared" si="187"/>
        <v>-1611639.9999999991</v>
      </c>
      <c r="AM149" s="17">
        <f t="shared" si="187"/>
        <v>20302780</v>
      </c>
      <c r="AN149" s="17">
        <f t="shared" si="187"/>
        <v>16967347.240000002</v>
      </c>
      <c r="AO149" s="17">
        <f t="shared" si="187"/>
        <v>148689</v>
      </c>
      <c r="AP149" s="17">
        <f t="shared" si="187"/>
        <v>2247226</v>
      </c>
      <c r="AQ149" s="17">
        <f t="shared" si="187"/>
        <v>861155</v>
      </c>
      <c r="AR149" s="17">
        <f t="shared" si="187"/>
        <v>20224417.240000002</v>
      </c>
      <c r="AS149" s="17">
        <f t="shared" si="187"/>
        <v>15349545</v>
      </c>
      <c r="AT149" s="17">
        <f t="shared" si="187"/>
        <v>186786</v>
      </c>
      <c r="AU149" s="17">
        <f t="shared" si="187"/>
        <v>2282968</v>
      </c>
      <c r="AV149" s="17">
        <f t="shared" si="187"/>
        <v>871841</v>
      </c>
      <c r="AW149" s="17">
        <f t="shared" si="187"/>
        <v>18691140</v>
      </c>
      <c r="AX149" s="17">
        <f t="shared" si="187"/>
        <v>-1617802.2399999993</v>
      </c>
      <c r="AY149" s="17">
        <f t="shared" si="187"/>
        <v>38097</v>
      </c>
      <c r="AZ149" s="17">
        <f t="shared" si="187"/>
        <v>35742</v>
      </c>
      <c r="BA149" s="17">
        <f t="shared" si="187"/>
        <v>10686</v>
      </c>
      <c r="BB149" s="17">
        <f t="shared" si="187"/>
        <v>-1533277.2399999993</v>
      </c>
      <c r="BC149" s="17">
        <f>IF(ISERR(+E149*100/D149)=1,"",E149*100/D149)</f>
        <v>100</v>
      </c>
      <c r="BD149" s="17">
        <f>IF(ISERR(+F149*100/D149)=1,"",F149*100/D149)</f>
        <v>100</v>
      </c>
      <c r="BE149" s="17">
        <f>IF(ISERR(+J149*100/D149)=1,"",J149*100/D149)</f>
        <v>0</v>
      </c>
      <c r="BF149" s="17">
        <f>IF(ISERR(+N149*100/AK149)=1,"",N149*100/AK149)</f>
        <v>100</v>
      </c>
      <c r="BG149" s="17">
        <f>IF(ISERR(+O149*100/AK149)=1,"",O149*100/AK149)</f>
        <v>0</v>
      </c>
      <c r="BH149" s="17">
        <f>IF(ISERR(+AR149*100/AM149)=1,"",AR149*100/AM149)</f>
        <v>99.614029408780482</v>
      </c>
      <c r="BI149" s="17">
        <f>IF(ISERR((+AR149-AD149-AF149-AJ149)*100/AM149)=1,"",(AR149-AD149-AF149-AJ149)*100/AM149)</f>
        <v>99.614029408780482</v>
      </c>
      <c r="BJ149" s="17">
        <f>IF(ISERR(+BB149/AM149)=1,"",BB149/AM149)</f>
        <v>-7.5520556298201494E-2</v>
      </c>
      <c r="BK149" s="17">
        <f>IF(ISERR(+W149/AK149)=1,"",W149/AK149)</f>
        <v>7.541727353952731</v>
      </c>
      <c r="BL149" s="17">
        <f>IF(ISERR(+AR149/AK149)=1,"",AR149/AK149)</f>
        <v>12.376789860837425</v>
      </c>
      <c r="BM149" s="17">
        <f>IF(ISERR((+AR149-AD149-AF149-AJ149)/AK149)=1,"",(AR149-AD149-AF149-AJ149)/AK149)</f>
        <v>12.376789860837425</v>
      </c>
      <c r="BN149" s="17">
        <f>IF(ISERR(+AK149/D149)=1,"",AK149/D149)</f>
        <v>43001.57894736842</v>
      </c>
      <c r="BO149" s="17" t="e">
        <f>IF(ISERR(+BK149*100/M149)=1,"",BK149*100/M149)</f>
        <v>#DIV/0!</v>
      </c>
      <c r="BP149" s="18">
        <f>IF(ISERR(+Y149/AK149)=1,"",Y149/AK149)</f>
        <v>10.49722654002913</v>
      </c>
      <c r="BQ149" s="19"/>
      <c r="BR149" s="20">
        <f t="shared" si="171"/>
        <v>0</v>
      </c>
      <c r="BS149" s="20">
        <f t="shared" si="174"/>
        <v>0</v>
      </c>
      <c r="BT149" s="21"/>
      <c r="BU149" s="21"/>
      <c r="BV149" s="22"/>
      <c r="BW149" s="21"/>
      <c r="BX149" s="63">
        <f t="shared" si="173"/>
        <v>0</v>
      </c>
      <c r="BY149" s="21"/>
      <c r="BZ149" s="21"/>
      <c r="CA149" s="21"/>
      <c r="CB149" s="21"/>
    </row>
    <row r="151" spans="1:80" s="23" customFormat="1" x14ac:dyDescent="0.25">
      <c r="A151" s="83">
        <v>16</v>
      </c>
      <c r="B151" s="84" t="s">
        <v>70</v>
      </c>
      <c r="C151" s="9" t="s">
        <v>71</v>
      </c>
      <c r="D151" s="24">
        <v>33</v>
      </c>
      <c r="E151" s="25">
        <v>33</v>
      </c>
      <c r="F151" s="25">
        <v>33</v>
      </c>
      <c r="G151" s="25">
        <v>0</v>
      </c>
      <c r="H151" s="25">
        <v>0</v>
      </c>
      <c r="I151" s="25">
        <f>13523+405</f>
        <v>13928</v>
      </c>
      <c r="J151" s="25"/>
      <c r="K151" s="25"/>
      <c r="L151" s="26">
        <f>44743945+166500</f>
        <v>44910445</v>
      </c>
      <c r="M151" s="25"/>
      <c r="N151" s="11">
        <v>1701135</v>
      </c>
      <c r="O151" s="25"/>
      <c r="P151" s="25">
        <f>520000+565000</f>
        <v>1085000</v>
      </c>
      <c r="Q151" s="28">
        <v>-2429762.0999999996</v>
      </c>
      <c r="R151" s="28">
        <v>0</v>
      </c>
      <c r="S151" s="28">
        <v>0</v>
      </c>
      <c r="T151" s="28">
        <v>0</v>
      </c>
      <c r="U151" s="14">
        <v>3214715</v>
      </c>
      <c r="V151" s="14"/>
      <c r="W151" s="14">
        <v>13341514.439999999</v>
      </c>
      <c r="X151" s="14">
        <f>913800-12199</f>
        <v>901601</v>
      </c>
      <c r="Y151" s="29">
        <f t="shared" ref="Y151:Y154" si="188">SUM(U151:W151)</f>
        <v>16556229.439999999</v>
      </c>
      <c r="Z151" s="14">
        <v>17002</v>
      </c>
      <c r="AA151" s="14">
        <v>1169588</v>
      </c>
      <c r="AB151" s="29">
        <f t="shared" ref="AB151:AB154" si="189">X151</f>
        <v>901601</v>
      </c>
      <c r="AC151" s="61">
        <f>16665829.82</f>
        <v>16665829.82</v>
      </c>
      <c r="AD151" s="31">
        <v>-2510441</v>
      </c>
      <c r="AE151" s="14">
        <f>Z151</f>
        <v>17002</v>
      </c>
      <c r="AF151" s="31"/>
      <c r="AG151" s="30">
        <f>AA151</f>
        <v>1169588</v>
      </c>
      <c r="AH151" s="31"/>
      <c r="AI151" s="67">
        <f>AB151</f>
        <v>901601</v>
      </c>
      <c r="AJ151" s="31"/>
      <c r="AK151" s="17">
        <f>N151+O151</f>
        <v>1701135</v>
      </c>
      <c r="AL151" s="17">
        <f>SUM(Q151:T151)</f>
        <v>-2429762.0999999996</v>
      </c>
      <c r="AM151" s="17">
        <f>SUM(Y151:AB151)</f>
        <v>18644420.439999998</v>
      </c>
      <c r="AN151" s="17">
        <f>AC151+AD151</f>
        <v>14155388.82</v>
      </c>
      <c r="AO151" s="17">
        <f>AE151+AF151</f>
        <v>17002</v>
      </c>
      <c r="AP151" s="17">
        <f>AG151+AH151</f>
        <v>1169588</v>
      </c>
      <c r="AQ151" s="17">
        <f>AI151+AJ151</f>
        <v>901601</v>
      </c>
      <c r="AR151" s="17">
        <f t="shared" ref="AR151:AR154" si="190">SUM(AN151:AQ151)</f>
        <v>16243579.82</v>
      </c>
      <c r="AS151" s="17">
        <f t="shared" ref="AS151:AV154" si="191">Q151+Y151</f>
        <v>14126467.34</v>
      </c>
      <c r="AT151" s="17">
        <f t="shared" si="191"/>
        <v>17002</v>
      </c>
      <c r="AU151" s="17">
        <f t="shared" si="191"/>
        <v>1169588</v>
      </c>
      <c r="AV151" s="17">
        <f t="shared" si="191"/>
        <v>901601</v>
      </c>
      <c r="AW151" s="17">
        <f t="shared" ref="AW151:AW154" si="192">SUM(AS151:AV151)</f>
        <v>16214658.34</v>
      </c>
      <c r="AX151" s="17">
        <f t="shared" ref="AX151:BA154" si="193">AS151-AN151</f>
        <v>-28921.480000000447</v>
      </c>
      <c r="AY151" s="17">
        <f t="shared" si="193"/>
        <v>0</v>
      </c>
      <c r="AZ151" s="17">
        <f t="shared" si="193"/>
        <v>0</v>
      </c>
      <c r="BA151" s="17">
        <f t="shared" si="193"/>
        <v>0</v>
      </c>
      <c r="BB151" s="17">
        <f t="shared" ref="BB151:BB154" si="194">SUM(AX151:BA151)</f>
        <v>-28921.480000000447</v>
      </c>
      <c r="BC151" s="17">
        <f>IF(ISERR(+E151*100/D151)=1,"",E151*100/D151)</f>
        <v>100</v>
      </c>
      <c r="BD151" s="17">
        <f>IF(ISERR(+F151*100/D151)=1,"",F151*100/D151)</f>
        <v>100</v>
      </c>
      <c r="BE151" s="17">
        <f>IF(ISERR(+J151*100/D151)=1,"",J151*100/D151)</f>
        <v>0</v>
      </c>
      <c r="BF151" s="17">
        <f>IF(ISERR(+N151*100/AK151)=1,"",N151*100/AK151)</f>
        <v>100</v>
      </c>
      <c r="BG151" s="17">
        <f>IF(ISERR(+O151*100/AK151)=1,"",O151*100/AK151)</f>
        <v>0</v>
      </c>
      <c r="BH151" s="17">
        <f>IF(ISERR(+AR151*100/AM151)=1,"",AR151*100/AM151)</f>
        <v>87.123007509264269</v>
      </c>
      <c r="BI151" s="17">
        <f>IF(ISERR((+AR151-AD151-AF151-AJ151)*100/AM151)=1,"",(AR151-AD151-AF151-AJ151)*100/AM151)</f>
        <v>100.58784546482799</v>
      </c>
      <c r="BJ151" s="17">
        <f>IF(ISERR(+BB151/AM151)=1,"",BB151/AM151)</f>
        <v>-1.5512136777366329E-3</v>
      </c>
      <c r="BK151" s="17">
        <f>IF(ISERR(+W151/AK151)=1,"",W151/AK151)</f>
        <v>7.8427135059827702</v>
      </c>
      <c r="BL151" s="17">
        <f>IF(ISERR(+AR151/AK151)=1,"",AR151/AK151)</f>
        <v>9.5486718102913652</v>
      </c>
      <c r="BM151" s="17">
        <f>IF(ISERR((+AR151-AD151-AF151-AJ151)/AK151)=1,"",(AR151-AD151-AF151-AJ151)/AK151)</f>
        <v>11.024416533667228</v>
      </c>
      <c r="BN151" s="17">
        <f>IF(ISERR(+AK151/D151)=1,"",AK151/D151)</f>
        <v>51549.545454545456</v>
      </c>
      <c r="BO151" s="17" t="e">
        <f>IF(ISERR(+BK151*100/M151)=1,"",BK151*100/M151)</f>
        <v>#DIV/0!</v>
      </c>
      <c r="BP151" s="18">
        <f>IF(ISERR(+Y151/AK151)=1,"",Y151/AK151)</f>
        <v>9.732460645392635</v>
      </c>
      <c r="BQ151" s="19">
        <f>BP151-7.64</f>
        <v>2.0924606453926353</v>
      </c>
      <c r="BR151" s="20">
        <f t="shared" ref="BR151:BR167" si="195">E151-F151</f>
        <v>0</v>
      </c>
      <c r="BS151" s="20">
        <f t="shared" ref="BS151:BS152" si="196">D151-E151</f>
        <v>0</v>
      </c>
      <c r="BT151" s="21"/>
      <c r="BU151" s="22">
        <f>BB151+BB153</f>
        <v>-18556.480000000447</v>
      </c>
      <c r="BV151" s="22">
        <f>[6]sheet1!$AT$13</f>
        <v>-18556.48</v>
      </c>
      <c r="BW151" s="22">
        <f>BU151-BV151</f>
        <v>-4.4747139327228069E-10</v>
      </c>
      <c r="BX151" s="63">
        <f t="shared" ref="BX151:BX167" si="197">D151-E151</f>
        <v>0</v>
      </c>
      <c r="BY151" s="21"/>
      <c r="BZ151" s="21"/>
      <c r="CA151" s="21"/>
      <c r="CB151" s="21"/>
    </row>
    <row r="152" spans="1:80" s="23" customFormat="1" x14ac:dyDescent="0.25">
      <c r="A152" s="83"/>
      <c r="B152" s="84" t="s">
        <v>70</v>
      </c>
      <c r="C152" s="9" t="s">
        <v>72</v>
      </c>
      <c r="D152" s="32"/>
      <c r="E152" s="26"/>
      <c r="F152" s="26"/>
      <c r="G152" s="26">
        <v>0</v>
      </c>
      <c r="H152" s="26">
        <v>0</v>
      </c>
      <c r="I152" s="26"/>
      <c r="J152" s="26"/>
      <c r="K152" s="26"/>
      <c r="L152" s="26">
        <v>0</v>
      </c>
      <c r="M152" s="26"/>
      <c r="N152" s="25"/>
      <c r="O152" s="25"/>
      <c r="P152" s="25"/>
      <c r="Q152" s="28">
        <v>0</v>
      </c>
      <c r="R152" s="28">
        <v>0</v>
      </c>
      <c r="S152" s="28">
        <v>0</v>
      </c>
      <c r="T152" s="28">
        <v>0</v>
      </c>
      <c r="U152" s="13"/>
      <c r="V152" s="13"/>
      <c r="W152" s="13"/>
      <c r="X152" s="14"/>
      <c r="Y152" s="29">
        <f t="shared" si="188"/>
        <v>0</v>
      </c>
      <c r="Z152" s="33"/>
      <c r="AA152" s="33"/>
      <c r="AB152" s="34">
        <f t="shared" si="189"/>
        <v>0</v>
      </c>
      <c r="AC152" s="33"/>
      <c r="AD152" s="33"/>
      <c r="AE152" s="33"/>
      <c r="AF152" s="33"/>
      <c r="AG152" s="33"/>
      <c r="AH152" s="33"/>
      <c r="AI152" s="68"/>
      <c r="AJ152" s="35"/>
      <c r="AK152" s="17">
        <f>N152+O152</f>
        <v>0</v>
      </c>
      <c r="AL152" s="17">
        <f>SUM(Q152:T152)</f>
        <v>0</v>
      </c>
      <c r="AM152" s="17">
        <f>SUM(Y152:AB152)</f>
        <v>0</v>
      </c>
      <c r="AN152" s="17">
        <f>AC152+AD152</f>
        <v>0</v>
      </c>
      <c r="AO152" s="17">
        <f>AE152+AF152</f>
        <v>0</v>
      </c>
      <c r="AP152" s="17">
        <f>AG152+AH152</f>
        <v>0</v>
      </c>
      <c r="AQ152" s="17">
        <f>AI152+AJ152</f>
        <v>0</v>
      </c>
      <c r="AR152" s="17">
        <f t="shared" si="190"/>
        <v>0</v>
      </c>
      <c r="AS152" s="17">
        <f t="shared" si="191"/>
        <v>0</v>
      </c>
      <c r="AT152" s="17">
        <f t="shared" si="191"/>
        <v>0</v>
      </c>
      <c r="AU152" s="17">
        <f t="shared" si="191"/>
        <v>0</v>
      </c>
      <c r="AV152" s="17">
        <f t="shared" si="191"/>
        <v>0</v>
      </c>
      <c r="AW152" s="17">
        <f t="shared" si="192"/>
        <v>0</v>
      </c>
      <c r="AX152" s="17">
        <f t="shared" si="193"/>
        <v>0</v>
      </c>
      <c r="AY152" s="17">
        <f t="shared" si="193"/>
        <v>0</v>
      </c>
      <c r="AZ152" s="17">
        <f t="shared" si="193"/>
        <v>0</v>
      </c>
      <c r="BA152" s="17">
        <f t="shared" si="193"/>
        <v>0</v>
      </c>
      <c r="BB152" s="17">
        <f t="shared" si="194"/>
        <v>0</v>
      </c>
      <c r="BC152" s="17" t="e">
        <f>IF(ISERR(+E152*100/D152)=1,"",E152*100/D152)</f>
        <v>#DIV/0!</v>
      </c>
      <c r="BD152" s="17" t="e">
        <f>IF(ISERR(+F152*100/D152)=1,"",F152*100/D152)</f>
        <v>#DIV/0!</v>
      </c>
      <c r="BE152" s="17" t="e">
        <f>IF(ISERR(+J152*100/D152)=1,"",J152*100/D152)</f>
        <v>#DIV/0!</v>
      </c>
      <c r="BF152" s="17" t="e">
        <f>IF(ISERR(+N152*100/AK152)=1,"",N152*100/AK152)</f>
        <v>#DIV/0!</v>
      </c>
      <c r="BG152" s="17" t="e">
        <f>IF(ISERR(+O152*100/AK152)=1,"",O152*100/AK152)</f>
        <v>#DIV/0!</v>
      </c>
      <c r="BH152" s="17" t="e">
        <f>IF(ISERR(+AR152*100/AM152)=1,"",AR152*100/AM152)</f>
        <v>#DIV/0!</v>
      </c>
      <c r="BI152" s="17" t="e">
        <f>IF(ISERR((+AR152-AD152-AF152-AJ152)*100/AM152)=1,"",(AR152-AD152-AF152-AJ152)*100/AM152)</f>
        <v>#DIV/0!</v>
      </c>
      <c r="BJ152" s="17" t="e">
        <f>IF(ISERR(+BB152/AM152)=1,"",BB152/AM152)</f>
        <v>#DIV/0!</v>
      </c>
      <c r="BK152" s="17" t="e">
        <f>IF(ISERR(+W152/AK152)=1,"",W152/AK152)</f>
        <v>#DIV/0!</v>
      </c>
      <c r="BL152" s="17" t="e">
        <f>IF(ISERR(+AR152/AK152)=1,"",AR152/AK152)</f>
        <v>#DIV/0!</v>
      </c>
      <c r="BM152" s="17" t="e">
        <f>IF(ISERR((+AR152-AD152-AF152-AJ152)/AK152)=1,"",(AR152-AD152-AF152-AJ152)/AK152)</f>
        <v>#DIV/0!</v>
      </c>
      <c r="BN152" s="17" t="e">
        <f>IF(ISERR(+AK152/D152)=1,"",AK152/D152)</f>
        <v>#DIV/0!</v>
      </c>
      <c r="BO152" s="17" t="e">
        <f>IF(ISERR(+BK152*100/M152)=1,"",BK152*100/M152)</f>
        <v>#DIV/0!</v>
      </c>
      <c r="BP152" s="18" t="e">
        <f>IF(ISERR(+Y152/AK152)=1,"",Y152/AK152)</f>
        <v>#DIV/0!</v>
      </c>
      <c r="BQ152" s="19" t="e">
        <f>BP152-7.64</f>
        <v>#DIV/0!</v>
      </c>
      <c r="BR152" s="20">
        <f t="shared" si="195"/>
        <v>0</v>
      </c>
      <c r="BS152" s="20">
        <f t="shared" si="196"/>
        <v>0</v>
      </c>
      <c r="BT152" s="21"/>
      <c r="BU152" s="21"/>
      <c r="BV152" s="22"/>
      <c r="BW152" s="21"/>
      <c r="BX152" s="63">
        <f t="shared" si="197"/>
        <v>0</v>
      </c>
      <c r="BY152" s="21"/>
      <c r="BZ152" s="21"/>
      <c r="CA152" s="21"/>
      <c r="CB152" s="21"/>
    </row>
    <row r="153" spans="1:80" s="23" customFormat="1" x14ac:dyDescent="0.25">
      <c r="A153" s="83"/>
      <c r="B153" s="84" t="s">
        <v>70</v>
      </c>
      <c r="C153" s="9" t="s">
        <v>73</v>
      </c>
      <c r="D153" s="32">
        <v>1</v>
      </c>
      <c r="E153" s="26">
        <v>1</v>
      </c>
      <c r="F153" s="26">
        <v>1</v>
      </c>
      <c r="G153" s="26">
        <v>0</v>
      </c>
      <c r="H153" s="26">
        <v>0</v>
      </c>
      <c r="I153" s="26">
        <v>6000</v>
      </c>
      <c r="J153" s="26"/>
      <c r="K153" s="26"/>
      <c r="L153" s="26">
        <v>25325008</v>
      </c>
      <c r="M153" s="26"/>
      <c r="N153" s="11">
        <v>23018</v>
      </c>
      <c r="O153" s="25"/>
      <c r="P153" s="25">
        <v>1940000</v>
      </c>
      <c r="Q153" s="28">
        <v>13335</v>
      </c>
      <c r="R153" s="28">
        <v>0</v>
      </c>
      <c r="S153" s="28">
        <v>0</v>
      </c>
      <c r="T153" s="28">
        <v>0</v>
      </c>
      <c r="U153" s="14">
        <v>1366075</v>
      </c>
      <c r="V153" s="14"/>
      <c r="W153" s="14">
        <v>163341</v>
      </c>
      <c r="X153" s="14">
        <v>12199</v>
      </c>
      <c r="Y153" s="29">
        <f t="shared" si="188"/>
        <v>1529416</v>
      </c>
      <c r="Z153" s="33"/>
      <c r="AA153" s="33">
        <v>403226</v>
      </c>
      <c r="AB153" s="34">
        <f t="shared" si="189"/>
        <v>12199</v>
      </c>
      <c r="AC153" s="30">
        <v>1532386</v>
      </c>
      <c r="AD153" s="31"/>
      <c r="AE153" s="30"/>
      <c r="AF153" s="31"/>
      <c r="AG153" s="30">
        <f>AA153</f>
        <v>403226</v>
      </c>
      <c r="AH153" s="31"/>
      <c r="AI153" s="67">
        <f>AB153</f>
        <v>12199</v>
      </c>
      <c r="AJ153" s="31"/>
      <c r="AK153" s="17">
        <f>N153+O153</f>
        <v>23018</v>
      </c>
      <c r="AL153" s="17">
        <f>SUM(Q153:T153)</f>
        <v>13335</v>
      </c>
      <c r="AM153" s="17">
        <f>SUM(Y153:AB153)</f>
        <v>1944841</v>
      </c>
      <c r="AN153" s="17">
        <f>AC153+AD153</f>
        <v>1532386</v>
      </c>
      <c r="AO153" s="17">
        <f>AE153+AF153</f>
        <v>0</v>
      </c>
      <c r="AP153" s="17">
        <f>AG153+AH153</f>
        <v>403226</v>
      </c>
      <c r="AQ153" s="17">
        <f>AI153+AJ153</f>
        <v>12199</v>
      </c>
      <c r="AR153" s="17">
        <f t="shared" si="190"/>
        <v>1947811</v>
      </c>
      <c r="AS153" s="17">
        <f t="shared" si="191"/>
        <v>1542751</v>
      </c>
      <c r="AT153" s="17">
        <f t="shared" si="191"/>
        <v>0</v>
      </c>
      <c r="AU153" s="17">
        <f t="shared" si="191"/>
        <v>403226</v>
      </c>
      <c r="AV153" s="17">
        <f t="shared" si="191"/>
        <v>12199</v>
      </c>
      <c r="AW153" s="17">
        <f t="shared" si="192"/>
        <v>1958176</v>
      </c>
      <c r="AX153" s="17">
        <f t="shared" si="193"/>
        <v>10365</v>
      </c>
      <c r="AY153" s="17">
        <f t="shared" si="193"/>
        <v>0</v>
      </c>
      <c r="AZ153" s="17">
        <f t="shared" si="193"/>
        <v>0</v>
      </c>
      <c r="BA153" s="17">
        <f t="shared" si="193"/>
        <v>0</v>
      </c>
      <c r="BB153" s="17">
        <f t="shared" si="194"/>
        <v>10365</v>
      </c>
      <c r="BC153" s="17">
        <f>IF(ISERR(+E153*100/D153)=1,"",E153*100/D153)</f>
        <v>100</v>
      </c>
      <c r="BD153" s="17">
        <f>IF(ISERR(+F153*100/D153)=1,"",F153*100/D153)</f>
        <v>100</v>
      </c>
      <c r="BE153" s="17">
        <f>IF(ISERR(+J153*100/D153)=1,"",J153*100/D153)</f>
        <v>0</v>
      </c>
      <c r="BF153" s="17">
        <f>IF(ISERR(+N153*100/AK153)=1,"",N153*100/AK153)</f>
        <v>100</v>
      </c>
      <c r="BG153" s="17">
        <f>IF(ISERR(+O153*100/AK153)=1,"",O153*100/AK153)</f>
        <v>0</v>
      </c>
      <c r="BH153" s="17">
        <f>IF(ISERR(+AR153*100/AM153)=1,"",AR153*100/AM153)</f>
        <v>100.15271171267986</v>
      </c>
      <c r="BI153" s="17">
        <f>IF(ISERR((+AR153-AD153-AF153-AJ153)*100/AM153)=1,"",(AR153-AD153-AF153-AJ153)*100/AM153)</f>
        <v>100.15271171267986</v>
      </c>
      <c r="BJ153" s="17">
        <f>IF(ISERR(+BB153/AM153)=1,"",BB153/AM153)</f>
        <v>5.3294845182716736E-3</v>
      </c>
      <c r="BK153" s="17">
        <f>IF(ISERR(+W153/AK153)=1,"",W153/AK153)</f>
        <v>7.0962290381440614</v>
      </c>
      <c r="BL153" s="17">
        <f>IF(ISERR(+AR153/AK153)=1,"",AR153/AK153)</f>
        <v>84.621209488226611</v>
      </c>
      <c r="BM153" s="17">
        <f>IF(ISERR((+AR153-AD153-AF153-AJ153)/AK153)=1,"",(AR153-AD153-AF153-AJ153)/AK153)</f>
        <v>84.621209488226611</v>
      </c>
      <c r="BN153" s="17">
        <f>IF(ISERR(+AK153/D153)=1,"",AK153/D153)</f>
        <v>23018</v>
      </c>
      <c r="BO153" s="17" t="e">
        <f>IF(ISERR(+BK153*100/M153)=1,"",BK153*100/M153)</f>
        <v>#DIV/0!</v>
      </c>
      <c r="BP153" s="18">
        <f>IF(ISERR(+Y153/AK153)=1,"",Y153/AK153)</f>
        <v>66.444347901642189</v>
      </c>
      <c r="BQ153" s="19">
        <f>BP153-7.64</f>
        <v>58.804347901642188</v>
      </c>
      <c r="BR153" s="20">
        <f t="shared" si="195"/>
        <v>0</v>
      </c>
      <c r="BS153" s="20"/>
      <c r="BT153" s="21"/>
      <c r="BU153" s="22">
        <v>10365</v>
      </c>
      <c r="BV153" s="22"/>
      <c r="BW153" s="22"/>
      <c r="BX153" s="63">
        <f t="shared" si="197"/>
        <v>0</v>
      </c>
      <c r="BY153" s="21"/>
      <c r="BZ153" s="64">
        <f>10311-11438</f>
        <v>-1127</v>
      </c>
      <c r="CA153" s="21"/>
      <c r="CB153" s="21"/>
    </row>
    <row r="154" spans="1:80" s="23" customFormat="1" x14ac:dyDescent="0.25">
      <c r="A154" s="83"/>
      <c r="B154" s="36" t="s">
        <v>70</v>
      </c>
      <c r="C154" s="9" t="s">
        <v>74</v>
      </c>
      <c r="D154" s="10"/>
      <c r="E154" s="11"/>
      <c r="F154" s="11"/>
      <c r="G154" s="11">
        <v>0</v>
      </c>
      <c r="H154" s="11">
        <v>0</v>
      </c>
      <c r="I154" s="11"/>
      <c r="J154" s="11"/>
      <c r="K154" s="11"/>
      <c r="L154" s="11"/>
      <c r="M154" s="11"/>
      <c r="N154" s="25"/>
      <c r="O154" s="25"/>
      <c r="P154" s="25"/>
      <c r="Q154" s="28">
        <v>0</v>
      </c>
      <c r="R154" s="28">
        <v>0</v>
      </c>
      <c r="S154" s="28">
        <v>0</v>
      </c>
      <c r="T154" s="28">
        <v>0</v>
      </c>
      <c r="U154" s="13"/>
      <c r="V154" s="13"/>
      <c r="W154" s="13"/>
      <c r="X154" s="14"/>
      <c r="Y154" s="29">
        <f t="shared" si="188"/>
        <v>0</v>
      </c>
      <c r="Z154" s="13"/>
      <c r="AA154" s="13"/>
      <c r="AB154" s="15">
        <f t="shared" si="189"/>
        <v>0</v>
      </c>
      <c r="AC154" s="13"/>
      <c r="AD154" s="13"/>
      <c r="AE154" s="13"/>
      <c r="AF154" s="13"/>
      <c r="AG154" s="13"/>
      <c r="AH154" s="13"/>
      <c r="AI154" s="65"/>
      <c r="AJ154" s="16"/>
      <c r="AK154" s="17">
        <f>N154+O154</f>
        <v>0</v>
      </c>
      <c r="AL154" s="17">
        <f>SUM(Q154:T154)</f>
        <v>0</v>
      </c>
      <c r="AM154" s="17">
        <f>SUM(Y154:AB154)</f>
        <v>0</v>
      </c>
      <c r="AN154" s="17">
        <f>AC154+AD154</f>
        <v>0</v>
      </c>
      <c r="AO154" s="17">
        <f>AE154+AF154</f>
        <v>0</v>
      </c>
      <c r="AP154" s="17">
        <f>AG154+AH154</f>
        <v>0</v>
      </c>
      <c r="AQ154" s="17">
        <f>AI154+AJ154</f>
        <v>0</v>
      </c>
      <c r="AR154" s="17">
        <f t="shared" si="190"/>
        <v>0</v>
      </c>
      <c r="AS154" s="17">
        <f t="shared" si="191"/>
        <v>0</v>
      </c>
      <c r="AT154" s="17">
        <f t="shared" si="191"/>
        <v>0</v>
      </c>
      <c r="AU154" s="17">
        <f t="shared" si="191"/>
        <v>0</v>
      </c>
      <c r="AV154" s="17">
        <f t="shared" si="191"/>
        <v>0</v>
      </c>
      <c r="AW154" s="17">
        <f t="shared" si="192"/>
        <v>0</v>
      </c>
      <c r="AX154" s="17">
        <f t="shared" si="193"/>
        <v>0</v>
      </c>
      <c r="AY154" s="17">
        <f t="shared" si="193"/>
        <v>0</v>
      </c>
      <c r="AZ154" s="17">
        <f t="shared" si="193"/>
        <v>0</v>
      </c>
      <c r="BA154" s="17">
        <f t="shared" si="193"/>
        <v>0</v>
      </c>
      <c r="BB154" s="17">
        <f t="shared" si="194"/>
        <v>0</v>
      </c>
      <c r="BC154" s="17" t="e">
        <f>IF(ISERR(+E154*100/D154)=1,"",E154*100/D154)</f>
        <v>#DIV/0!</v>
      </c>
      <c r="BD154" s="17" t="e">
        <f>IF(ISERR(+F154*100/D154)=1,"",F154*100/D154)</f>
        <v>#DIV/0!</v>
      </c>
      <c r="BE154" s="17" t="e">
        <f>IF(ISERR(+J154*100/D154)=1,"",J154*100/D154)</f>
        <v>#DIV/0!</v>
      </c>
      <c r="BF154" s="17" t="e">
        <f>IF(ISERR(+N154*100/AK154)=1,"",N154*100/AK154)</f>
        <v>#DIV/0!</v>
      </c>
      <c r="BG154" s="17" t="e">
        <f>IF(ISERR(+O154*100/AK154)=1,"",O154*100/AK154)</f>
        <v>#DIV/0!</v>
      </c>
      <c r="BH154" s="17" t="e">
        <f>IF(ISERR(+AR154*100/AM154)=1,"",AR154*100/AM154)</f>
        <v>#DIV/0!</v>
      </c>
      <c r="BI154" s="17" t="e">
        <f>IF(ISERR((+AR154-AD154-AF154-AJ154)*100/AM154)=1,"",(AR154-AD154-AF154-AJ154)*100/AM154)</f>
        <v>#DIV/0!</v>
      </c>
      <c r="BJ154" s="17" t="e">
        <f>IF(ISERR(+BB154/AM154)=1,"",BB154/AM154)</f>
        <v>#DIV/0!</v>
      </c>
      <c r="BK154" s="17" t="e">
        <f>IF(ISERR(+W154/AK154)=1,"",W154/AK154)</f>
        <v>#DIV/0!</v>
      </c>
      <c r="BL154" s="17" t="e">
        <f>IF(ISERR(+AR154/AK154)=1,"",AR154/AK154)</f>
        <v>#DIV/0!</v>
      </c>
      <c r="BM154" s="17" t="e">
        <f>IF(ISERR((+AR154-AD154-AF154-AJ154)/AK154)=1,"",(AR154-AD154-AF154-AJ154)/AK154)</f>
        <v>#DIV/0!</v>
      </c>
      <c r="BN154" s="17" t="e">
        <f>IF(ISERR(+AK154/D154)=1,"",AK154/D154)</f>
        <v>#DIV/0!</v>
      </c>
      <c r="BO154" s="17" t="e">
        <f>IF(ISERR(+BK154*100/M154)=1,"",BK154*100/M154)</f>
        <v>#DIV/0!</v>
      </c>
      <c r="BP154" s="18" t="e">
        <f>IF(ISERR(+Y154/AK154)=1,"",Y154/AK154)</f>
        <v>#DIV/0!</v>
      </c>
      <c r="BQ154" s="19" t="e">
        <f>BP154-7.64</f>
        <v>#DIV/0!</v>
      </c>
      <c r="BR154" s="20">
        <f t="shared" si="195"/>
        <v>0</v>
      </c>
      <c r="BS154" s="20">
        <f t="shared" ref="BS154:BS167" si="198">D154-E154</f>
        <v>0</v>
      </c>
      <c r="BT154" s="21"/>
      <c r="BU154" s="21"/>
      <c r="BV154" s="22"/>
      <c r="BW154" s="21"/>
      <c r="BX154" s="63">
        <f t="shared" si="197"/>
        <v>0</v>
      </c>
      <c r="BY154" s="21"/>
      <c r="BZ154" s="21"/>
      <c r="CA154" s="21"/>
      <c r="CB154" s="21"/>
    </row>
    <row r="155" spans="1:80" s="23" customFormat="1" x14ac:dyDescent="0.25">
      <c r="A155" s="37"/>
      <c r="B155" s="38"/>
      <c r="C155" s="39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1"/>
      <c r="R155" s="41"/>
      <c r="S155" s="41"/>
      <c r="T155" s="41"/>
      <c r="U155" s="40"/>
      <c r="V155" s="40"/>
      <c r="W155" s="40"/>
      <c r="X155" s="40"/>
      <c r="Y155" s="42"/>
      <c r="Z155" s="40"/>
      <c r="AA155" s="40"/>
      <c r="AB155" s="42"/>
      <c r="AC155" s="40"/>
      <c r="AD155" s="40"/>
      <c r="AE155" s="40"/>
      <c r="AF155" s="40"/>
      <c r="AG155" s="40"/>
      <c r="AH155" s="40"/>
      <c r="AI155" s="69"/>
      <c r="AJ155" s="40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4"/>
      <c r="BR155" s="20">
        <f t="shared" si="195"/>
        <v>0</v>
      </c>
      <c r="BS155" s="20">
        <f t="shared" si="198"/>
        <v>0</v>
      </c>
      <c r="BV155" s="22"/>
      <c r="BW155" s="62"/>
      <c r="BX155" s="63">
        <f t="shared" si="197"/>
        <v>0</v>
      </c>
    </row>
    <row r="156" spans="1:80" s="23" customFormat="1" x14ac:dyDescent="0.25">
      <c r="A156" s="82" t="s">
        <v>75</v>
      </c>
      <c r="B156" s="82"/>
      <c r="C156" s="82"/>
      <c r="D156" s="45">
        <f>SUM(D151:D154)</f>
        <v>34</v>
      </c>
      <c r="E156" s="46">
        <f t="shared" ref="E156:BA156" si="199">SUM(E151:E154)</f>
        <v>34</v>
      </c>
      <c r="F156" s="46">
        <f t="shared" si="199"/>
        <v>34</v>
      </c>
      <c r="G156" s="46">
        <f t="shared" si="199"/>
        <v>0</v>
      </c>
      <c r="H156" s="46">
        <f t="shared" si="199"/>
        <v>0</v>
      </c>
      <c r="I156" s="46">
        <f t="shared" si="199"/>
        <v>19928</v>
      </c>
      <c r="J156" s="46">
        <f t="shared" si="199"/>
        <v>0</v>
      </c>
      <c r="K156" s="46">
        <f t="shared" si="199"/>
        <v>0</v>
      </c>
      <c r="L156" s="46">
        <f t="shared" si="199"/>
        <v>70235453</v>
      </c>
      <c r="M156" s="46">
        <f t="shared" si="199"/>
        <v>0</v>
      </c>
      <c r="N156" s="46">
        <f t="shared" si="199"/>
        <v>1724153</v>
      </c>
      <c r="O156" s="46">
        <f t="shared" si="199"/>
        <v>0</v>
      </c>
      <c r="P156" s="46">
        <f t="shared" si="199"/>
        <v>3025000</v>
      </c>
      <c r="Q156" s="47">
        <f t="shared" si="199"/>
        <v>-2416427.0999999996</v>
      </c>
      <c r="R156" s="47">
        <f t="shared" si="199"/>
        <v>0</v>
      </c>
      <c r="S156" s="47">
        <f t="shared" si="199"/>
        <v>0</v>
      </c>
      <c r="T156" s="47">
        <f t="shared" si="199"/>
        <v>0</v>
      </c>
      <c r="U156" s="17">
        <f t="shared" si="199"/>
        <v>4580790</v>
      </c>
      <c r="V156" s="17">
        <f t="shared" si="199"/>
        <v>0</v>
      </c>
      <c r="W156" s="17">
        <f t="shared" si="199"/>
        <v>13504855.439999999</v>
      </c>
      <c r="X156" s="17">
        <f t="shared" si="199"/>
        <v>913800</v>
      </c>
      <c r="Y156" s="17">
        <f t="shared" si="199"/>
        <v>18085645.439999998</v>
      </c>
      <c r="Z156" s="17">
        <f t="shared" si="199"/>
        <v>17002</v>
      </c>
      <c r="AA156" s="17">
        <f t="shared" si="199"/>
        <v>1572814</v>
      </c>
      <c r="AB156" s="17">
        <f t="shared" si="199"/>
        <v>913800</v>
      </c>
      <c r="AC156" s="17">
        <f t="shared" si="199"/>
        <v>18198215.82</v>
      </c>
      <c r="AD156" s="17">
        <f>SUM(AD151:AD154)</f>
        <v>-2510441</v>
      </c>
      <c r="AE156" s="17">
        <f t="shared" si="199"/>
        <v>17002</v>
      </c>
      <c r="AF156" s="17">
        <f t="shared" si="199"/>
        <v>0</v>
      </c>
      <c r="AG156" s="17">
        <f t="shared" si="199"/>
        <v>1572814</v>
      </c>
      <c r="AH156" s="17">
        <f t="shared" si="199"/>
        <v>0</v>
      </c>
      <c r="AI156" s="17">
        <f t="shared" si="199"/>
        <v>913800</v>
      </c>
      <c r="AJ156" s="17">
        <f t="shared" si="199"/>
        <v>0</v>
      </c>
      <c r="AK156" s="17">
        <f t="shared" si="199"/>
        <v>1724153</v>
      </c>
      <c r="AL156" s="17">
        <f t="shared" si="199"/>
        <v>-2416427.0999999996</v>
      </c>
      <c r="AM156" s="17">
        <f t="shared" si="199"/>
        <v>20589261.439999998</v>
      </c>
      <c r="AN156" s="17">
        <f t="shared" si="199"/>
        <v>15687774.82</v>
      </c>
      <c r="AO156" s="17">
        <f t="shared" si="199"/>
        <v>17002</v>
      </c>
      <c r="AP156" s="17">
        <f t="shared" si="199"/>
        <v>1572814</v>
      </c>
      <c r="AQ156" s="17">
        <f t="shared" si="199"/>
        <v>913800</v>
      </c>
      <c r="AR156" s="17">
        <f t="shared" si="199"/>
        <v>18191390.82</v>
      </c>
      <c r="AS156" s="17">
        <f t="shared" si="199"/>
        <v>15669218.34</v>
      </c>
      <c r="AT156" s="17">
        <f t="shared" si="199"/>
        <v>17002</v>
      </c>
      <c r="AU156" s="17">
        <f t="shared" si="199"/>
        <v>1572814</v>
      </c>
      <c r="AV156" s="17">
        <f t="shared" si="199"/>
        <v>913800</v>
      </c>
      <c r="AW156" s="17">
        <f t="shared" si="199"/>
        <v>18172834.34</v>
      </c>
      <c r="AX156" s="17">
        <f t="shared" si="199"/>
        <v>-18556.480000000447</v>
      </c>
      <c r="AY156" s="17">
        <f t="shared" si="199"/>
        <v>0</v>
      </c>
      <c r="AZ156" s="17">
        <f t="shared" si="199"/>
        <v>0</v>
      </c>
      <c r="BA156" s="17">
        <f t="shared" si="199"/>
        <v>0</v>
      </c>
      <c r="BB156" s="17">
        <f>SUM(BB151:BB154)</f>
        <v>-18556.480000000447</v>
      </c>
      <c r="BC156" s="17">
        <f>IF(ISERR(+E156*100/D156)=1,"",E156*100/D156)</f>
        <v>100</v>
      </c>
      <c r="BD156" s="17">
        <f>IF(ISERR(+F156*100/D156)=1,"",F156*100/D156)</f>
        <v>100</v>
      </c>
      <c r="BE156" s="17">
        <f>IF(ISERR(+J156*100/D156)=1,"",J156*100/D156)</f>
        <v>0</v>
      </c>
      <c r="BF156" s="17">
        <f>IF(ISERR(+N156*100/AK156)=1,"",N156*100/AK156)</f>
        <v>100</v>
      </c>
      <c r="BG156" s="17">
        <f>IF(ISERR(+O156*100/AK156)=1,"",O156*100/AK156)</f>
        <v>0</v>
      </c>
      <c r="BH156" s="17">
        <f>IF(ISERR(+AR156*100/AM156)=1,"",AR156*100/AM156)</f>
        <v>88.353780309275635</v>
      </c>
      <c r="BI156" s="17">
        <f>IF(ISERR((+AR156-AD156-AF156-AJ156)*100/AM156)=1,"",(AR156-AD156-AF156-AJ156)*100/AM156)</f>
        <v>100.54674316671363</v>
      </c>
      <c r="BJ156" s="17">
        <f>IF(ISERR(+BB156/AM156)=1,"",BB156/AM156)</f>
        <v>-9.0126982233319243E-4</v>
      </c>
      <c r="BK156" s="17">
        <f>IF(ISERR(+W156/AK156)=1,"",W156/AK156)</f>
        <v>7.8327476969851277</v>
      </c>
      <c r="BL156" s="17">
        <f>IF(ISERR(+AR156/AK156)=1,"",AR156/AK156)</f>
        <v>10.550914460607615</v>
      </c>
      <c r="BM156" s="17">
        <f>IF(ISERR((+AR156-AD156-AF156-AJ156)/AK156)=1,"",(AR156-AD156-AF156-AJ156)/AK156)</f>
        <v>12.006957514791321</v>
      </c>
      <c r="BN156" s="17">
        <f>IF(ISERR(+AK156/D156)=1,"",AK156/D156)</f>
        <v>50710.382352941175</v>
      </c>
      <c r="BO156" s="17" t="e">
        <f>IF(ISERR(+BK156*100/M156)=1,"",BK156*100/M156)</f>
        <v>#DIV/0!</v>
      </c>
      <c r="BP156" s="18">
        <f>IF(ISERR(+Y156/AK156)=1,"",Y156/AK156)</f>
        <v>10.489582676247409</v>
      </c>
      <c r="BQ156" s="19">
        <f>BP156-7.64</f>
        <v>2.849582676247409</v>
      </c>
      <c r="BR156" s="20">
        <f t="shared" si="195"/>
        <v>0</v>
      </c>
      <c r="BS156" s="20">
        <f t="shared" si="198"/>
        <v>0</v>
      </c>
      <c r="BT156" s="21"/>
      <c r="BU156" s="21"/>
      <c r="BV156" s="22"/>
      <c r="BW156" s="21"/>
      <c r="BX156" s="63">
        <f t="shared" si="197"/>
        <v>0</v>
      </c>
      <c r="BY156" s="21"/>
      <c r="BZ156" s="21"/>
      <c r="CA156" s="21"/>
      <c r="CB156" s="21"/>
    </row>
    <row r="157" spans="1:80" s="23" customFormat="1" x14ac:dyDescent="0.25">
      <c r="A157" s="37"/>
      <c r="B157" s="38"/>
      <c r="C157" s="39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1"/>
      <c r="R157" s="41"/>
      <c r="S157" s="41"/>
      <c r="T157" s="41"/>
      <c r="U157" s="40"/>
      <c r="V157" s="40"/>
      <c r="W157" s="40"/>
      <c r="X157" s="40"/>
      <c r="Y157" s="42"/>
      <c r="Z157" s="40"/>
      <c r="AA157" s="40"/>
      <c r="AB157" s="42"/>
      <c r="AC157" s="40"/>
      <c r="AD157" s="40"/>
      <c r="AE157" s="40"/>
      <c r="AF157" s="40"/>
      <c r="AG157" s="40"/>
      <c r="AH157" s="40"/>
      <c r="AI157" s="69"/>
      <c r="AJ157" s="40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4"/>
      <c r="BR157" s="20">
        <f t="shared" si="195"/>
        <v>0</v>
      </c>
      <c r="BS157" s="20">
        <f t="shared" si="198"/>
        <v>0</v>
      </c>
      <c r="BV157" s="22"/>
      <c r="BX157" s="63">
        <f t="shared" si="197"/>
        <v>0</v>
      </c>
    </row>
    <row r="158" spans="1:80" s="23" customFormat="1" x14ac:dyDescent="0.25">
      <c r="A158" s="48">
        <v>17</v>
      </c>
      <c r="B158" s="8" t="s">
        <v>76</v>
      </c>
      <c r="C158" s="9" t="s">
        <v>77</v>
      </c>
      <c r="D158" s="49">
        <v>3</v>
      </c>
      <c r="E158" s="50">
        <v>3</v>
      </c>
      <c r="F158" s="50">
        <v>3</v>
      </c>
      <c r="G158" s="50">
        <v>0</v>
      </c>
      <c r="H158" s="50">
        <v>0</v>
      </c>
      <c r="I158" s="50">
        <v>550</v>
      </c>
      <c r="J158" s="50">
        <v>0</v>
      </c>
      <c r="K158" s="50">
        <v>0</v>
      </c>
      <c r="L158" s="50">
        <v>1933948</v>
      </c>
      <c r="M158" s="50"/>
      <c r="N158" s="11">
        <v>82654</v>
      </c>
      <c r="O158" s="25"/>
      <c r="P158" s="25"/>
      <c r="Q158" s="28">
        <v>342.86000000033528</v>
      </c>
      <c r="R158" s="28">
        <v>0</v>
      </c>
      <c r="S158" s="28">
        <v>0</v>
      </c>
      <c r="T158" s="28">
        <v>0</v>
      </c>
      <c r="U158" s="14">
        <v>135720</v>
      </c>
      <c r="V158" s="14"/>
      <c r="W158" s="14">
        <v>748013.14</v>
      </c>
      <c r="X158" s="14">
        <v>43806</v>
      </c>
      <c r="Y158" s="29">
        <f t="shared" ref="Y158" si="200">SUM(U158:W158)</f>
        <v>883733.14</v>
      </c>
      <c r="Z158" s="33">
        <v>431</v>
      </c>
      <c r="AA158" s="51">
        <v>67322</v>
      </c>
      <c r="AB158" s="52">
        <f>X158</f>
        <v>43806</v>
      </c>
      <c r="AC158" s="30">
        <v>883622</v>
      </c>
      <c r="AD158" s="31"/>
      <c r="AE158" s="30">
        <f>Z158</f>
        <v>431</v>
      </c>
      <c r="AF158" s="31"/>
      <c r="AG158" s="31">
        <f>AA158</f>
        <v>67322</v>
      </c>
      <c r="AH158" s="31"/>
      <c r="AI158" s="67">
        <f>AB158</f>
        <v>43806</v>
      </c>
      <c r="AJ158" s="31"/>
      <c r="AK158" s="17">
        <f>N158+O158</f>
        <v>82654</v>
      </c>
      <c r="AL158" s="17">
        <f>SUM(Q158:T158)</f>
        <v>342.86000000033528</v>
      </c>
      <c r="AM158" s="17">
        <f>SUM(Y158:AB158)</f>
        <v>995292.14</v>
      </c>
      <c r="AN158" s="17">
        <f>AC158+AD158</f>
        <v>883622</v>
      </c>
      <c r="AO158" s="17">
        <f>AE158+AF158</f>
        <v>431</v>
      </c>
      <c r="AP158" s="17">
        <f>AG158+AH158</f>
        <v>67322</v>
      </c>
      <c r="AQ158" s="17">
        <f>AI158+AJ158</f>
        <v>43806</v>
      </c>
      <c r="AR158" s="17">
        <f>SUM(AN158:AQ158)</f>
        <v>995181</v>
      </c>
      <c r="AS158" s="17">
        <f>Q158+Y158</f>
        <v>884076.00000000035</v>
      </c>
      <c r="AT158" s="17">
        <f>R158+Z158</f>
        <v>431</v>
      </c>
      <c r="AU158" s="17">
        <f>S158+AA158</f>
        <v>67322</v>
      </c>
      <c r="AV158" s="17">
        <f>T158+AB158</f>
        <v>43806</v>
      </c>
      <c r="AW158" s="17">
        <f>SUM(AS158:AV158)</f>
        <v>995635.00000000035</v>
      </c>
      <c r="AX158" s="17">
        <f>AS158-AN158</f>
        <v>454.00000000034925</v>
      </c>
      <c r="AY158" s="17">
        <f>AT158-AO158</f>
        <v>0</v>
      </c>
      <c r="AZ158" s="17">
        <f>AU158-AP158</f>
        <v>0</v>
      </c>
      <c r="BA158" s="17">
        <f>AV158-AQ158</f>
        <v>0</v>
      </c>
      <c r="BB158" s="17">
        <f>SUM(AX158:BA158)</f>
        <v>454.00000000034925</v>
      </c>
      <c r="BC158" s="17">
        <f>IF(ISERR(+E158*100/D158)=1,"",E158*100/D158)</f>
        <v>100</v>
      </c>
      <c r="BD158" s="17">
        <f>IF(ISERR(+F158*100/D158)=1,"",F158*100/D158)</f>
        <v>100</v>
      </c>
      <c r="BE158" s="17">
        <f>IF(ISERR(+J158*100/D158)=1,"",J158*100/D158)</f>
        <v>0</v>
      </c>
      <c r="BF158" s="17">
        <f>IF(ISERR(+N158*100/AK158)=1,"",N158*100/AK158)</f>
        <v>100</v>
      </c>
      <c r="BG158" s="17">
        <f>IF(ISERR(+O158*100/AK158)=1,"",O158*100/AK158)</f>
        <v>0</v>
      </c>
      <c r="BH158" s="17">
        <f>IF(ISERR(+AR158*100/AM158)=1,"",AR158*100/AM158)</f>
        <v>99.988833429348688</v>
      </c>
      <c r="BI158" s="17">
        <f>IF(ISERR((+AR158-AD158-AF158-AJ158)*100/AM158)=1,"",(AR158-AD158-AF158-AJ158)*100/AM158)</f>
        <v>99.988833429348688</v>
      </c>
      <c r="BJ158" s="17">
        <f>IF(ISERR(+BB158/AM158)=1,"",BB158/AM158)</f>
        <v>4.5614747846833115E-4</v>
      </c>
      <c r="BK158" s="17">
        <f>IF(ISERR(+W158/AK158)=1,"",W158/AK158)</f>
        <v>9.0499327316282336</v>
      </c>
      <c r="BL158" s="17">
        <f>IF(ISERR(+AR158/AK158)=1,"",AR158/AK158)</f>
        <v>12.040324727175939</v>
      </c>
      <c r="BM158" s="17">
        <f>IF(ISERR((+AR158-AD158-AF158-AJ158)/AK158)=1,"",(AR158-AD158-AF158-AJ158)/AK158)</f>
        <v>12.040324727175939</v>
      </c>
      <c r="BN158" s="17">
        <f>IF(ISERR(+AK158/D158)=1,"",AK158/D158)</f>
        <v>27551.333333333332</v>
      </c>
      <c r="BO158" s="17" t="e">
        <f>IF(ISERR(+BK158*100/M158)=1,"",BK158*100/M158)</f>
        <v>#DIV/0!</v>
      </c>
      <c r="BP158" s="18">
        <f>IF(ISERR(+Y158/AK158)=1,"",Y158/AK158)</f>
        <v>10.691958525903162</v>
      </c>
      <c r="BQ158" s="19">
        <f>BP158-9.61</f>
        <v>1.081958525903163</v>
      </c>
      <c r="BR158" s="20">
        <f t="shared" si="195"/>
        <v>0</v>
      </c>
      <c r="BS158" s="20">
        <f t="shared" si="198"/>
        <v>0</v>
      </c>
      <c r="BT158" s="21"/>
      <c r="BU158">
        <f>[6]sheet1!$AT$15</f>
        <v>454</v>
      </c>
      <c r="BV158" s="22">
        <f>BB158-BU158</f>
        <v>3.4924596548080444E-10</v>
      </c>
      <c r="BW158" s="21"/>
      <c r="BX158" s="63">
        <f t="shared" si="197"/>
        <v>0</v>
      </c>
      <c r="BY158" s="21"/>
      <c r="BZ158" s="21"/>
      <c r="CA158" s="21"/>
      <c r="CB158" s="21"/>
    </row>
    <row r="159" spans="1:80" s="23" customFormat="1" x14ac:dyDescent="0.25">
      <c r="A159" s="37"/>
      <c r="B159" s="38"/>
      <c r="C159" s="39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1"/>
      <c r="R159" s="41"/>
      <c r="S159" s="41"/>
      <c r="T159" s="41"/>
      <c r="U159" s="40"/>
      <c r="V159" s="40"/>
      <c r="W159" s="40"/>
      <c r="X159" s="40"/>
      <c r="Y159" s="42"/>
      <c r="Z159" s="40"/>
      <c r="AA159" s="40"/>
      <c r="AB159" s="42"/>
      <c r="AC159" s="40"/>
      <c r="AD159" s="40"/>
      <c r="AE159" s="40"/>
      <c r="AF159" s="40"/>
      <c r="AG159" s="40"/>
      <c r="AH159" s="40"/>
      <c r="AI159" s="69"/>
      <c r="AJ159" s="40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4"/>
      <c r="BR159" s="20">
        <f t="shared" si="195"/>
        <v>0</v>
      </c>
      <c r="BS159" s="20">
        <f t="shared" si="198"/>
        <v>0</v>
      </c>
      <c r="BV159" s="22"/>
      <c r="BX159" s="63">
        <f t="shared" si="197"/>
        <v>0</v>
      </c>
    </row>
    <row r="160" spans="1:80" s="23" customFormat="1" x14ac:dyDescent="0.25">
      <c r="A160" s="82" t="s">
        <v>78</v>
      </c>
      <c r="B160" s="82"/>
      <c r="C160" s="82"/>
      <c r="D160" s="45">
        <f>D158</f>
        <v>3</v>
      </c>
      <c r="E160" s="46">
        <f t="shared" ref="E160:BB160" si="201">E158</f>
        <v>3</v>
      </c>
      <c r="F160" s="46">
        <f t="shared" si="201"/>
        <v>3</v>
      </c>
      <c r="G160" s="46">
        <f t="shared" si="201"/>
        <v>0</v>
      </c>
      <c r="H160" s="46">
        <f t="shared" si="201"/>
        <v>0</v>
      </c>
      <c r="I160" s="46">
        <f t="shared" si="201"/>
        <v>550</v>
      </c>
      <c r="J160" s="46">
        <f t="shared" si="201"/>
        <v>0</v>
      </c>
      <c r="K160" s="46">
        <f t="shared" si="201"/>
        <v>0</v>
      </c>
      <c r="L160" s="46">
        <f t="shared" si="201"/>
        <v>1933948</v>
      </c>
      <c r="M160" s="46">
        <f t="shared" si="201"/>
        <v>0</v>
      </c>
      <c r="N160" s="46">
        <f t="shared" si="201"/>
        <v>82654</v>
      </c>
      <c r="O160" s="46">
        <f t="shared" si="201"/>
        <v>0</v>
      </c>
      <c r="P160" s="46">
        <f t="shared" si="201"/>
        <v>0</v>
      </c>
      <c r="Q160" s="47">
        <f t="shared" si="201"/>
        <v>342.86000000033528</v>
      </c>
      <c r="R160" s="47">
        <f t="shared" si="201"/>
        <v>0</v>
      </c>
      <c r="S160" s="47">
        <f t="shared" si="201"/>
        <v>0</v>
      </c>
      <c r="T160" s="47">
        <f t="shared" si="201"/>
        <v>0</v>
      </c>
      <c r="U160" s="17">
        <f t="shared" si="201"/>
        <v>135720</v>
      </c>
      <c r="V160" s="17">
        <f t="shared" si="201"/>
        <v>0</v>
      </c>
      <c r="W160" s="17">
        <f t="shared" si="201"/>
        <v>748013.14</v>
      </c>
      <c r="X160" s="17">
        <f t="shared" si="201"/>
        <v>43806</v>
      </c>
      <c r="Y160" s="17">
        <f t="shared" si="201"/>
        <v>883733.14</v>
      </c>
      <c r="Z160" s="17">
        <f t="shared" si="201"/>
        <v>431</v>
      </c>
      <c r="AA160" s="17">
        <f t="shared" si="201"/>
        <v>67322</v>
      </c>
      <c r="AB160" s="17">
        <f t="shared" si="201"/>
        <v>43806</v>
      </c>
      <c r="AC160" s="17">
        <f t="shared" si="201"/>
        <v>883622</v>
      </c>
      <c r="AD160" s="17">
        <f t="shared" si="201"/>
        <v>0</v>
      </c>
      <c r="AE160" s="17">
        <f t="shared" si="201"/>
        <v>431</v>
      </c>
      <c r="AF160" s="17">
        <f t="shared" si="201"/>
        <v>0</v>
      </c>
      <c r="AG160" s="17">
        <f t="shared" si="201"/>
        <v>67322</v>
      </c>
      <c r="AH160" s="17">
        <f t="shared" si="201"/>
        <v>0</v>
      </c>
      <c r="AI160" s="17">
        <f t="shared" si="201"/>
        <v>43806</v>
      </c>
      <c r="AJ160" s="17">
        <f t="shared" si="201"/>
        <v>0</v>
      </c>
      <c r="AK160" s="17">
        <f t="shared" si="201"/>
        <v>82654</v>
      </c>
      <c r="AL160" s="17">
        <f t="shared" si="201"/>
        <v>342.86000000033528</v>
      </c>
      <c r="AM160" s="17">
        <f t="shared" si="201"/>
        <v>995292.14</v>
      </c>
      <c r="AN160" s="17">
        <f t="shared" si="201"/>
        <v>883622</v>
      </c>
      <c r="AO160" s="17">
        <f t="shared" si="201"/>
        <v>431</v>
      </c>
      <c r="AP160" s="17">
        <f t="shared" si="201"/>
        <v>67322</v>
      </c>
      <c r="AQ160" s="17">
        <f t="shared" si="201"/>
        <v>43806</v>
      </c>
      <c r="AR160" s="17">
        <f t="shared" si="201"/>
        <v>995181</v>
      </c>
      <c r="AS160" s="17">
        <f t="shared" si="201"/>
        <v>884076.00000000035</v>
      </c>
      <c r="AT160" s="17">
        <f t="shared" si="201"/>
        <v>431</v>
      </c>
      <c r="AU160" s="17">
        <f t="shared" si="201"/>
        <v>67322</v>
      </c>
      <c r="AV160" s="17">
        <f t="shared" si="201"/>
        <v>43806</v>
      </c>
      <c r="AW160" s="17">
        <f t="shared" si="201"/>
        <v>995635.00000000035</v>
      </c>
      <c r="AX160" s="17">
        <f t="shared" si="201"/>
        <v>454.00000000034925</v>
      </c>
      <c r="AY160" s="17">
        <f t="shared" si="201"/>
        <v>0</v>
      </c>
      <c r="AZ160" s="17">
        <f t="shared" si="201"/>
        <v>0</v>
      </c>
      <c r="BA160" s="17">
        <f t="shared" si="201"/>
        <v>0</v>
      </c>
      <c r="BB160" s="17">
        <f t="shared" si="201"/>
        <v>454.00000000034925</v>
      </c>
      <c r="BC160" s="17">
        <f>IF(ISERR(+E160*100/D160)=1,"",E160*100/D160)</f>
        <v>100</v>
      </c>
      <c r="BD160" s="17">
        <f>IF(ISERR(+F160*100/D160)=1,"",F160*100/D160)</f>
        <v>100</v>
      </c>
      <c r="BE160" s="17">
        <f>IF(ISERR(+J160*100/D160)=1,"",J160*100/D160)</f>
        <v>0</v>
      </c>
      <c r="BF160" s="17">
        <f>IF(ISERR(+N160*100/AK160)=1,"",N160*100/AK160)</f>
        <v>100</v>
      </c>
      <c r="BG160" s="17">
        <f>IF(ISERR(+O160*100/AK160)=1,"",O160*100/AK160)</f>
        <v>0</v>
      </c>
      <c r="BH160" s="17">
        <f>IF(ISERR(+AR160*100/AM160)=1,"",AR160*100/AM160)</f>
        <v>99.988833429348688</v>
      </c>
      <c r="BI160" s="17">
        <f>IF(ISERR((+AR160-AD160-AF160-AJ160)*100/AM160)=1,"",(AR160-AD160-AF160-AJ160)*100/AM160)</f>
        <v>99.988833429348688</v>
      </c>
      <c r="BJ160" s="17">
        <f>IF(ISERR(+BB160/AM160)=1,"",BB160/AM160)</f>
        <v>4.5614747846833115E-4</v>
      </c>
      <c r="BK160" s="17">
        <f>IF(ISERR(+W160/AK160)=1,"",W160/AK160)</f>
        <v>9.0499327316282336</v>
      </c>
      <c r="BL160" s="17">
        <f>IF(ISERR(+AR160/AK160)=1,"",AR160/AK160)</f>
        <v>12.040324727175939</v>
      </c>
      <c r="BM160" s="17">
        <f>IF(ISERR((+AR160-AD160-AF160-AJ160)/AK160)=1,"",(AR160-AD160-AF160-AJ160)/AK160)</f>
        <v>12.040324727175939</v>
      </c>
      <c r="BN160" s="17">
        <f>IF(ISERR(+AK160/D160)=1,"",AK160/D160)</f>
        <v>27551.333333333332</v>
      </c>
      <c r="BO160" s="17" t="e">
        <f>IF(ISERR(+BK160*100/M160)=1,"",BK160*100/M160)</f>
        <v>#DIV/0!</v>
      </c>
      <c r="BP160" s="18">
        <f>IF(ISERR(+Y160/AK160)=1,"",Y160/AK160)</f>
        <v>10.691958525903162</v>
      </c>
      <c r="BQ160" s="19">
        <f>BP160-9.61</f>
        <v>1.081958525903163</v>
      </c>
      <c r="BR160" s="20">
        <f t="shared" si="195"/>
        <v>0</v>
      </c>
      <c r="BS160" s="20">
        <f t="shared" si="198"/>
        <v>0</v>
      </c>
      <c r="BT160" s="21"/>
      <c r="BU160" s="21"/>
      <c r="BV160" s="22"/>
      <c r="BW160" s="21"/>
      <c r="BX160" s="63">
        <f t="shared" si="197"/>
        <v>0</v>
      </c>
      <c r="BY160" s="21"/>
      <c r="BZ160" s="21"/>
      <c r="CA160" s="21"/>
      <c r="CB160" s="21"/>
    </row>
    <row r="161" spans="1:80" s="23" customFormat="1" x14ac:dyDescent="0.25">
      <c r="A161" s="37"/>
      <c r="B161" s="38"/>
      <c r="C161" s="39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1"/>
      <c r="R161" s="41"/>
      <c r="S161" s="41"/>
      <c r="T161" s="41"/>
      <c r="U161" s="40"/>
      <c r="V161" s="40"/>
      <c r="W161" s="40"/>
      <c r="X161" s="40"/>
      <c r="Y161" s="42"/>
      <c r="Z161" s="40"/>
      <c r="AA161" s="40"/>
      <c r="AB161" s="42"/>
      <c r="AC161" s="40"/>
      <c r="AD161" s="40"/>
      <c r="AE161" s="40"/>
      <c r="AF161" s="40"/>
      <c r="AG161" s="40"/>
      <c r="AH161" s="40"/>
      <c r="AI161" s="69"/>
      <c r="AJ161" s="40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4"/>
      <c r="BR161" s="20">
        <f t="shared" si="195"/>
        <v>0</v>
      </c>
      <c r="BS161" s="20">
        <f t="shared" si="198"/>
        <v>0</v>
      </c>
      <c r="BV161" s="22"/>
      <c r="BX161" s="63">
        <f t="shared" si="197"/>
        <v>0</v>
      </c>
    </row>
    <row r="162" spans="1:80" s="23" customFormat="1" x14ac:dyDescent="0.25">
      <c r="A162" s="83">
        <v>18</v>
      </c>
      <c r="B162" s="53" t="s">
        <v>79</v>
      </c>
      <c r="C162" s="54" t="s">
        <v>80</v>
      </c>
      <c r="D162" s="55">
        <v>1</v>
      </c>
      <c r="E162" s="25">
        <v>1</v>
      </c>
      <c r="F162" s="25">
        <v>1</v>
      </c>
      <c r="G162" s="25"/>
      <c r="H162" s="25"/>
      <c r="I162" s="25">
        <v>250</v>
      </c>
      <c r="J162" s="25">
        <v>0</v>
      </c>
      <c r="K162" s="25">
        <v>0</v>
      </c>
      <c r="L162" s="50">
        <v>390000</v>
      </c>
      <c r="M162" s="25"/>
      <c r="N162" s="11">
        <v>3700</v>
      </c>
      <c r="O162" s="25"/>
      <c r="P162" s="25"/>
      <c r="Q162" s="28">
        <v>798282</v>
      </c>
      <c r="R162" s="28">
        <v>38097</v>
      </c>
      <c r="S162" s="28">
        <v>35742</v>
      </c>
      <c r="T162" s="28">
        <v>10686</v>
      </c>
      <c r="U162" s="14">
        <v>55380</v>
      </c>
      <c r="V162" s="14">
        <v>2775</v>
      </c>
      <c r="W162" s="14">
        <v>26640</v>
      </c>
      <c r="X162" s="14">
        <v>1961</v>
      </c>
      <c r="Y162" s="56">
        <f t="shared" ref="Y162:Y163" si="202">SUM(U162:W162)</f>
        <v>84795</v>
      </c>
      <c r="Z162" s="14">
        <v>7885</v>
      </c>
      <c r="AA162" s="14">
        <v>2398</v>
      </c>
      <c r="AB162" s="56">
        <f t="shared" ref="AB162:AB163" si="203">X162</f>
        <v>1961</v>
      </c>
      <c r="AC162" s="14"/>
      <c r="AD162" s="14"/>
      <c r="AE162" s="14"/>
      <c r="AF162" s="14"/>
      <c r="AG162" s="14"/>
      <c r="AH162" s="14"/>
      <c r="AI162" s="70"/>
      <c r="AJ162" s="57"/>
      <c r="AK162" s="17">
        <f>N162+O162</f>
        <v>3700</v>
      </c>
      <c r="AL162" s="17">
        <f>SUM(Q162:T162)</f>
        <v>882807</v>
      </c>
      <c r="AM162" s="17">
        <f>SUM(Y162:AB162)</f>
        <v>97039</v>
      </c>
      <c r="AN162" s="17">
        <f>AC162+AD162</f>
        <v>0</v>
      </c>
      <c r="AO162" s="17">
        <f>AE162+AF162</f>
        <v>0</v>
      </c>
      <c r="AP162" s="17">
        <f>AG162+AH162</f>
        <v>0</v>
      </c>
      <c r="AQ162" s="17">
        <f>AI162+AJ162</f>
        <v>0</v>
      </c>
      <c r="AR162" s="17">
        <f t="shared" ref="AR162:AR163" si="204">SUM(AN162:AQ162)</f>
        <v>0</v>
      </c>
      <c r="AS162" s="17">
        <f t="shared" ref="AS162:AV163" si="205">Q162+Y162</f>
        <v>883077</v>
      </c>
      <c r="AT162" s="17">
        <f t="shared" si="205"/>
        <v>45982</v>
      </c>
      <c r="AU162" s="17">
        <f t="shared" si="205"/>
        <v>38140</v>
      </c>
      <c r="AV162" s="17">
        <f t="shared" si="205"/>
        <v>12647</v>
      </c>
      <c r="AW162" s="17">
        <f t="shared" ref="AW162:AW163" si="206">SUM(AS162:AV162)</f>
        <v>979846</v>
      </c>
      <c r="AX162" s="17">
        <f t="shared" ref="AX162:BA163" si="207">AS162-AN162</f>
        <v>883077</v>
      </c>
      <c r="AY162" s="17">
        <f t="shared" si="207"/>
        <v>45982</v>
      </c>
      <c r="AZ162" s="17">
        <f t="shared" si="207"/>
        <v>38140</v>
      </c>
      <c r="BA162" s="17">
        <f t="shared" si="207"/>
        <v>12647</v>
      </c>
      <c r="BB162" s="17">
        <f t="shared" ref="BB162:BB163" si="208">SUM(AX162:BA162)</f>
        <v>979846</v>
      </c>
      <c r="BC162" s="17">
        <f>IF(ISERR(+E162*100/D162)=1,"",E162*100/D162)</f>
        <v>100</v>
      </c>
      <c r="BD162" s="17">
        <f>IF(ISERR(+F162*100/D162)=1,"",F162*100/D162)</f>
        <v>100</v>
      </c>
      <c r="BE162" s="17">
        <f>IF(ISERR(+J162*100/D162)=1,"",J162*100/D162)</f>
        <v>0</v>
      </c>
      <c r="BF162" s="17">
        <f>IF(ISERR(+N162*100/AK162)=1,"",N162*100/AK162)</f>
        <v>100</v>
      </c>
      <c r="BG162" s="17">
        <f>IF(ISERR(+O162*100/AK162)=1,"",O162*100/AK162)</f>
        <v>0</v>
      </c>
      <c r="BH162" s="17">
        <f>IF(ISERR(+AR162*100/AM162)=1,"",AR162*100/AM162)</f>
        <v>0</v>
      </c>
      <c r="BI162" s="17">
        <f>IF(ISERR((+AR162-AD162-AF162-AJ162)*100/AM162)=1,"",(AR162-AD162-AF162-AJ162)*100/AM162)</f>
        <v>0</v>
      </c>
      <c r="BJ162" s="17">
        <f>IF(ISERR(+BB162/AM162)=1,"",BB162/AM162)</f>
        <v>10.097445357021403</v>
      </c>
      <c r="BK162" s="17">
        <f>IF(ISERR(+W162/AK162)=1,"",W162/AK162)</f>
        <v>7.2</v>
      </c>
      <c r="BL162" s="17">
        <f>IF(ISERR(+AR162/AK162)=1,"",AR162/AK162)</f>
        <v>0</v>
      </c>
      <c r="BM162" s="17">
        <f>IF(ISERR((+AR162-AD162-AF162-AJ162)/AK162)=1,"",(AR162-AD162-AF162-AJ162)/AK162)</f>
        <v>0</v>
      </c>
      <c r="BN162" s="17">
        <f>IF(ISERR(+AK162/D162)=1,"",AK162/D162)</f>
        <v>3700</v>
      </c>
      <c r="BO162" s="17" t="e">
        <f>IF(ISERR(+BK162*100/M162)=1,"",BK162*100/M162)</f>
        <v>#DIV/0!</v>
      </c>
      <c r="BP162" s="18">
        <f>IF(ISERR(+Y162/AK162)=1,"",Y162/AK162)</f>
        <v>22.917567567567566</v>
      </c>
      <c r="BQ162" s="19">
        <f>BP162-7.85</f>
        <v>15.067567567567567</v>
      </c>
      <c r="BR162" s="20">
        <f t="shared" si="195"/>
        <v>0</v>
      </c>
      <c r="BS162" s="20">
        <f t="shared" si="198"/>
        <v>0</v>
      </c>
      <c r="BT162" s="21"/>
      <c r="BU162" s="21">
        <f>[6]sheet1!$AT$17</f>
        <v>979846</v>
      </c>
      <c r="BV162" s="22">
        <f>BB162-BU162</f>
        <v>0</v>
      </c>
      <c r="BW162" s="21"/>
      <c r="BX162" s="63">
        <f t="shared" si="197"/>
        <v>0</v>
      </c>
      <c r="BY162" s="21"/>
      <c r="BZ162" s="21"/>
      <c r="CA162" s="21"/>
      <c r="CB162" s="21"/>
    </row>
    <row r="163" spans="1:80" s="23" customFormat="1" ht="25.5" x14ac:dyDescent="0.25">
      <c r="A163" s="83"/>
      <c r="B163" s="53" t="s">
        <v>81</v>
      </c>
      <c r="C163" s="54" t="s">
        <v>82</v>
      </c>
      <c r="D163" s="10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/>
      <c r="M163" s="11"/>
      <c r="N163" s="25"/>
      <c r="O163" s="25"/>
      <c r="P163" s="25"/>
      <c r="Q163" s="28"/>
      <c r="R163" s="28"/>
      <c r="S163" s="28"/>
      <c r="T163" s="28"/>
      <c r="U163" s="13"/>
      <c r="V163" s="13"/>
      <c r="W163" s="13"/>
      <c r="X163" s="14"/>
      <c r="Y163" s="58">
        <f t="shared" si="202"/>
        <v>0</v>
      </c>
      <c r="Z163" s="13"/>
      <c r="AA163" s="13"/>
      <c r="AB163" s="58">
        <f t="shared" si="203"/>
        <v>0</v>
      </c>
      <c r="AC163" s="13"/>
      <c r="AD163" s="13"/>
      <c r="AE163" s="13"/>
      <c r="AF163" s="13"/>
      <c r="AG163" s="13"/>
      <c r="AH163" s="13"/>
      <c r="AI163" s="65"/>
      <c r="AJ163" s="16"/>
      <c r="AK163" s="17">
        <f>N163+O163</f>
        <v>0</v>
      </c>
      <c r="AL163" s="17">
        <f>SUM(Q163:T163)</f>
        <v>0</v>
      </c>
      <c r="AM163" s="17">
        <f>SUM(Y163:AB163)</f>
        <v>0</v>
      </c>
      <c r="AN163" s="17">
        <f>AC163+AD163</f>
        <v>0</v>
      </c>
      <c r="AO163" s="17">
        <f>AE163+AF163</f>
        <v>0</v>
      </c>
      <c r="AP163" s="17">
        <f>AG163+AH163</f>
        <v>0</v>
      </c>
      <c r="AQ163" s="17">
        <f>AI163+AJ163</f>
        <v>0</v>
      </c>
      <c r="AR163" s="17">
        <f t="shared" si="204"/>
        <v>0</v>
      </c>
      <c r="AS163" s="17">
        <f t="shared" si="205"/>
        <v>0</v>
      </c>
      <c r="AT163" s="17">
        <f t="shared" si="205"/>
        <v>0</v>
      </c>
      <c r="AU163" s="17">
        <f t="shared" si="205"/>
        <v>0</v>
      </c>
      <c r="AV163" s="17">
        <f t="shared" si="205"/>
        <v>0</v>
      </c>
      <c r="AW163" s="17">
        <f t="shared" si="206"/>
        <v>0</v>
      </c>
      <c r="AX163" s="17">
        <f t="shared" si="207"/>
        <v>0</v>
      </c>
      <c r="AY163" s="17">
        <f t="shared" si="207"/>
        <v>0</v>
      </c>
      <c r="AZ163" s="17">
        <f t="shared" si="207"/>
        <v>0</v>
      </c>
      <c r="BA163" s="17">
        <f t="shared" si="207"/>
        <v>0</v>
      </c>
      <c r="BB163" s="17">
        <f t="shared" si="208"/>
        <v>0</v>
      </c>
      <c r="BC163" s="17" t="e">
        <f>IF(ISERR(+E163*100/D163)=1,"",E163*100/D163)</f>
        <v>#DIV/0!</v>
      </c>
      <c r="BD163" s="17" t="e">
        <f>IF(ISERR(+F163*100/D163)=1,"",F163*100/D163)</f>
        <v>#DIV/0!</v>
      </c>
      <c r="BE163" s="17" t="e">
        <f>IF(ISERR(+J163*100/D163)=1,"",J163*100/D163)</f>
        <v>#DIV/0!</v>
      </c>
      <c r="BF163" s="17" t="e">
        <f>IF(ISERR(+N163*100/AK163)=1,"",N163*100/AK163)</f>
        <v>#DIV/0!</v>
      </c>
      <c r="BG163" s="17" t="e">
        <f>IF(ISERR(+O163*100/AK163)=1,"",O163*100/AK163)</f>
        <v>#DIV/0!</v>
      </c>
      <c r="BH163" s="17" t="e">
        <f>IF(ISERR(+AR163*100/AM163)=1,"",AR163*100/AM163)</f>
        <v>#DIV/0!</v>
      </c>
      <c r="BI163" s="17" t="e">
        <f>IF(ISERR((+AR163-AD163-AF163-AJ163)*100/AM163)=1,"",(AR163-AD163-AF163-AJ163)*100/AM163)</f>
        <v>#DIV/0!</v>
      </c>
      <c r="BJ163" s="17" t="e">
        <f>IF(ISERR(+BB163/AM163)=1,"",BB163/AM163)</f>
        <v>#DIV/0!</v>
      </c>
      <c r="BK163" s="17" t="e">
        <f>IF(ISERR(+W163/AK163)=1,"",W163/AK163)</f>
        <v>#DIV/0!</v>
      </c>
      <c r="BL163" s="17" t="e">
        <f>IF(ISERR(+AR163/AK163)=1,"",AR163/AK163)</f>
        <v>#DIV/0!</v>
      </c>
      <c r="BM163" s="17" t="e">
        <f>IF(ISERR((+AR163-AD163-AF163-AJ163)/AK163)=1,"",(AR163-AD163-AF163-AJ163)/AK163)</f>
        <v>#DIV/0!</v>
      </c>
      <c r="BN163" s="17" t="e">
        <f>IF(ISERR(+AK163/D163)=1,"",AK163/D163)</f>
        <v>#DIV/0!</v>
      </c>
      <c r="BO163" s="17" t="e">
        <f>IF(ISERR(+BK163*100/M163)=1,"",BK163*100/M163)</f>
        <v>#DIV/0!</v>
      </c>
      <c r="BP163" s="18" t="e">
        <f>IF(ISERR(+Y163/AK163)=1,"",Y163/AK163)</f>
        <v>#DIV/0!</v>
      </c>
      <c r="BQ163" s="19" t="e">
        <f>BP163-8.25</f>
        <v>#DIV/0!</v>
      </c>
      <c r="BR163" s="20">
        <f t="shared" si="195"/>
        <v>0</v>
      </c>
      <c r="BS163" s="20">
        <f t="shared" si="198"/>
        <v>0</v>
      </c>
      <c r="BT163" s="21"/>
      <c r="BU163" s="21"/>
      <c r="BV163" s="22"/>
      <c r="BW163" s="21"/>
      <c r="BX163" s="63">
        <f t="shared" si="197"/>
        <v>0</v>
      </c>
      <c r="BY163" s="21"/>
      <c r="BZ163" s="21"/>
      <c r="CA163" s="21"/>
      <c r="CB163" s="21"/>
    </row>
    <row r="164" spans="1:80" s="23" customFormat="1" x14ac:dyDescent="0.25">
      <c r="A164" s="37"/>
      <c r="B164" s="38"/>
      <c r="C164" s="39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1"/>
      <c r="R164" s="41"/>
      <c r="S164" s="41"/>
      <c r="T164" s="41"/>
      <c r="U164" s="40"/>
      <c r="V164" s="40"/>
      <c r="W164" s="40"/>
      <c r="X164" s="40"/>
      <c r="Y164" s="42"/>
      <c r="Z164" s="40"/>
      <c r="AA164" s="40"/>
      <c r="AB164" s="42"/>
      <c r="AC164" s="40"/>
      <c r="AD164" s="40"/>
      <c r="AE164" s="40"/>
      <c r="AF164" s="40"/>
      <c r="AG164" s="40"/>
      <c r="AH164" s="40"/>
      <c r="AI164" s="69"/>
      <c r="AJ164" s="40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4"/>
      <c r="BR164" s="20">
        <f t="shared" si="195"/>
        <v>0</v>
      </c>
      <c r="BS164" s="20">
        <f t="shared" si="198"/>
        <v>0</v>
      </c>
      <c r="BV164" s="22"/>
      <c r="BX164" s="63">
        <f t="shared" si="197"/>
        <v>0</v>
      </c>
    </row>
    <row r="165" spans="1:80" s="23" customFormat="1" x14ac:dyDescent="0.25">
      <c r="A165" s="82" t="s">
        <v>75</v>
      </c>
      <c r="B165" s="82"/>
      <c r="C165" s="82"/>
      <c r="D165" s="45">
        <f t="shared" ref="D165:AJ165" si="209">SUM(D162:D163)</f>
        <v>1</v>
      </c>
      <c r="E165" s="46">
        <f t="shared" si="209"/>
        <v>1</v>
      </c>
      <c r="F165" s="46">
        <f t="shared" si="209"/>
        <v>1</v>
      </c>
      <c r="G165" s="46">
        <f t="shared" si="209"/>
        <v>0</v>
      </c>
      <c r="H165" s="46">
        <f t="shared" si="209"/>
        <v>0</v>
      </c>
      <c r="I165" s="46">
        <f t="shared" si="209"/>
        <v>250</v>
      </c>
      <c r="J165" s="46">
        <f t="shared" si="209"/>
        <v>0</v>
      </c>
      <c r="K165" s="46">
        <f t="shared" si="209"/>
        <v>0</v>
      </c>
      <c r="L165" s="46">
        <f t="shared" si="209"/>
        <v>390000</v>
      </c>
      <c r="M165" s="46">
        <f t="shared" si="209"/>
        <v>0</v>
      </c>
      <c r="N165" s="46">
        <f t="shared" si="209"/>
        <v>3700</v>
      </c>
      <c r="O165" s="46">
        <f t="shared" si="209"/>
        <v>0</v>
      </c>
      <c r="P165" s="46">
        <f t="shared" si="209"/>
        <v>0</v>
      </c>
      <c r="Q165" s="47">
        <f t="shared" si="209"/>
        <v>798282</v>
      </c>
      <c r="R165" s="47">
        <f t="shared" si="209"/>
        <v>38097</v>
      </c>
      <c r="S165" s="47">
        <f t="shared" si="209"/>
        <v>35742</v>
      </c>
      <c r="T165" s="47">
        <f t="shared" si="209"/>
        <v>10686</v>
      </c>
      <c r="U165" s="17">
        <f t="shared" si="209"/>
        <v>55380</v>
      </c>
      <c r="V165" s="17">
        <f t="shared" si="209"/>
        <v>2775</v>
      </c>
      <c r="W165" s="17">
        <f t="shared" si="209"/>
        <v>26640</v>
      </c>
      <c r="X165" s="17">
        <f t="shared" si="209"/>
        <v>1961</v>
      </c>
      <c r="Y165" s="17">
        <f t="shared" si="209"/>
        <v>84795</v>
      </c>
      <c r="Z165" s="17">
        <f t="shared" si="209"/>
        <v>7885</v>
      </c>
      <c r="AA165" s="17">
        <f t="shared" si="209"/>
        <v>2398</v>
      </c>
      <c r="AB165" s="17">
        <f t="shared" si="209"/>
        <v>1961</v>
      </c>
      <c r="AC165" s="17">
        <f t="shared" si="209"/>
        <v>0</v>
      </c>
      <c r="AD165" s="17">
        <f t="shared" si="209"/>
        <v>0</v>
      </c>
      <c r="AE165" s="17">
        <f t="shared" si="209"/>
        <v>0</v>
      </c>
      <c r="AF165" s="17">
        <f t="shared" si="209"/>
        <v>0</v>
      </c>
      <c r="AG165" s="17">
        <f t="shared" si="209"/>
        <v>0</v>
      </c>
      <c r="AH165" s="17">
        <f t="shared" si="209"/>
        <v>0</v>
      </c>
      <c r="AI165" s="17">
        <f t="shared" si="209"/>
        <v>0</v>
      </c>
      <c r="AJ165" s="17">
        <f t="shared" si="209"/>
        <v>0</v>
      </c>
      <c r="AK165" s="17">
        <f t="shared" ref="AK165:BB165" si="210">SUM(AK162:AK163)</f>
        <v>3700</v>
      </c>
      <c r="AL165" s="17">
        <f t="shared" si="210"/>
        <v>882807</v>
      </c>
      <c r="AM165" s="17">
        <f t="shared" si="210"/>
        <v>97039</v>
      </c>
      <c r="AN165" s="17">
        <f t="shared" si="210"/>
        <v>0</v>
      </c>
      <c r="AO165" s="17">
        <f t="shared" si="210"/>
        <v>0</v>
      </c>
      <c r="AP165" s="17">
        <f t="shared" si="210"/>
        <v>0</v>
      </c>
      <c r="AQ165" s="17">
        <f t="shared" si="210"/>
        <v>0</v>
      </c>
      <c r="AR165" s="17">
        <f t="shared" si="210"/>
        <v>0</v>
      </c>
      <c r="AS165" s="17">
        <f t="shared" si="210"/>
        <v>883077</v>
      </c>
      <c r="AT165" s="17">
        <f t="shared" si="210"/>
        <v>45982</v>
      </c>
      <c r="AU165" s="17">
        <f t="shared" si="210"/>
        <v>38140</v>
      </c>
      <c r="AV165" s="17">
        <f t="shared" si="210"/>
        <v>12647</v>
      </c>
      <c r="AW165" s="17">
        <f t="shared" si="210"/>
        <v>979846</v>
      </c>
      <c r="AX165" s="17">
        <f t="shared" si="210"/>
        <v>883077</v>
      </c>
      <c r="AY165" s="17">
        <f t="shared" si="210"/>
        <v>45982</v>
      </c>
      <c r="AZ165" s="17">
        <f t="shared" si="210"/>
        <v>38140</v>
      </c>
      <c r="BA165" s="17">
        <f t="shared" si="210"/>
        <v>12647</v>
      </c>
      <c r="BB165" s="17">
        <f t="shared" si="210"/>
        <v>979846</v>
      </c>
      <c r="BC165" s="17">
        <f>IF(ISERR(+E165*100/D165)=1,"",E165*100/D165)</f>
        <v>100</v>
      </c>
      <c r="BD165" s="17">
        <f>IF(ISERR(+F165*100/D165)=1,"",F165*100/D165)</f>
        <v>100</v>
      </c>
      <c r="BE165" s="17">
        <f>IF(ISERR(+J165*100/D165)=1,"",J165*100/D165)</f>
        <v>0</v>
      </c>
      <c r="BF165" s="17">
        <f>IF(ISERR(+N165*100/AK165)=1,"",N165*100/AK165)</f>
        <v>100</v>
      </c>
      <c r="BG165" s="17">
        <f>IF(ISERR(+O165*100/AK165)=1,"",O165*100/AK165)</f>
        <v>0</v>
      </c>
      <c r="BH165" s="17">
        <f>IF(ISERR(+AR165*100/AM165)=1,"",AR165*100/AM165)</f>
        <v>0</v>
      </c>
      <c r="BI165" s="17">
        <f>IF(ISERR((+AR165-AD165-AF165-AJ165)*100/AM165)=1,"",(AR165-AD165-AF165-AJ165)*100/AM165)</f>
        <v>0</v>
      </c>
      <c r="BJ165" s="17">
        <f>IF(ISERR(+BB165/AM165)=1,"",BB165/AM165)</f>
        <v>10.097445357021403</v>
      </c>
      <c r="BK165" s="17">
        <f>IF(ISERR(+W165/AK165)=1,"",W165/AK165)</f>
        <v>7.2</v>
      </c>
      <c r="BL165" s="17">
        <f>IF(ISERR(+AR165/AK165)=1,"",AR165/AK165)</f>
        <v>0</v>
      </c>
      <c r="BM165" s="17">
        <f>IF(ISERR((+AR165-AD165-AF165-AJ165)/AK165)=1,"",(AR165-AD165-AF165-AJ165)/AK165)</f>
        <v>0</v>
      </c>
      <c r="BN165" s="17">
        <f>IF(ISERR(+AK165/D165)=1,"",AK165/D165)</f>
        <v>3700</v>
      </c>
      <c r="BO165" s="17" t="e">
        <f>IF(ISERR(+BK165*100/M165)=1,"",BK165*100/M165)</f>
        <v>#DIV/0!</v>
      </c>
      <c r="BP165" s="18">
        <f>IF(ISERR(+Y165/AK165)=1,"",Y165/AK165)</f>
        <v>22.917567567567566</v>
      </c>
      <c r="BQ165" s="19"/>
      <c r="BR165" s="20">
        <f t="shared" si="195"/>
        <v>0</v>
      </c>
      <c r="BS165" s="20">
        <f t="shared" si="198"/>
        <v>0</v>
      </c>
      <c r="BT165" s="21"/>
      <c r="BU165" s="21"/>
      <c r="BV165" s="22"/>
      <c r="BW165" s="21"/>
      <c r="BX165" s="63">
        <f t="shared" si="197"/>
        <v>0</v>
      </c>
      <c r="BY165" s="21"/>
      <c r="BZ165" s="21"/>
      <c r="CA165" s="21"/>
      <c r="CB165" s="21"/>
    </row>
    <row r="166" spans="1:80" s="23" customFormat="1" x14ac:dyDescent="0.25">
      <c r="A166" s="37"/>
      <c r="B166" s="38"/>
      <c r="C166" s="39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1"/>
      <c r="R166" s="41"/>
      <c r="S166" s="41"/>
      <c r="T166" s="41"/>
      <c r="U166" s="40"/>
      <c r="V166" s="40"/>
      <c r="W166" s="40"/>
      <c r="X166" s="40"/>
      <c r="Y166" s="42"/>
      <c r="Z166" s="40"/>
      <c r="AA166" s="40"/>
      <c r="AB166" s="42"/>
      <c r="AC166" s="40"/>
      <c r="AD166" s="40"/>
      <c r="AE166" s="40"/>
      <c r="AF166" s="40"/>
      <c r="AG166" s="40"/>
      <c r="AH166" s="40"/>
      <c r="AI166" s="69"/>
      <c r="AJ166" s="40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4"/>
      <c r="BR166" s="20">
        <f t="shared" si="195"/>
        <v>0</v>
      </c>
      <c r="BS166" s="20">
        <f t="shared" si="198"/>
        <v>0</v>
      </c>
      <c r="BV166" s="22"/>
      <c r="BX166" s="63">
        <f t="shared" si="197"/>
        <v>0</v>
      </c>
    </row>
    <row r="167" spans="1:80" s="23" customFormat="1" x14ac:dyDescent="0.25">
      <c r="A167" s="82" t="s">
        <v>83</v>
      </c>
      <c r="B167" s="82"/>
      <c r="C167" s="82"/>
      <c r="D167" s="45">
        <f t="shared" ref="D167:BB167" si="211">D165+D160+D156</f>
        <v>38</v>
      </c>
      <c r="E167" s="46">
        <f t="shared" si="211"/>
        <v>38</v>
      </c>
      <c r="F167" s="46">
        <f t="shared" si="211"/>
        <v>38</v>
      </c>
      <c r="G167" s="46">
        <f t="shared" si="211"/>
        <v>0</v>
      </c>
      <c r="H167" s="46">
        <f t="shared" si="211"/>
        <v>0</v>
      </c>
      <c r="I167" s="46">
        <f t="shared" si="211"/>
        <v>20728</v>
      </c>
      <c r="J167" s="46">
        <f t="shared" si="211"/>
        <v>0</v>
      </c>
      <c r="K167" s="46">
        <f t="shared" si="211"/>
        <v>0</v>
      </c>
      <c r="L167" s="46">
        <f t="shared" si="211"/>
        <v>72559401</v>
      </c>
      <c r="M167" s="46">
        <f t="shared" si="211"/>
        <v>0</v>
      </c>
      <c r="N167" s="46">
        <f t="shared" si="211"/>
        <v>1810507</v>
      </c>
      <c r="O167" s="46">
        <f t="shared" si="211"/>
        <v>0</v>
      </c>
      <c r="P167" s="46">
        <f t="shared" si="211"/>
        <v>3025000</v>
      </c>
      <c r="Q167" s="47">
        <f t="shared" si="211"/>
        <v>-1617802.2399999993</v>
      </c>
      <c r="R167" s="47">
        <f t="shared" si="211"/>
        <v>38097</v>
      </c>
      <c r="S167" s="47">
        <f t="shared" si="211"/>
        <v>35742</v>
      </c>
      <c r="T167" s="47">
        <f t="shared" si="211"/>
        <v>10686</v>
      </c>
      <c r="U167" s="17">
        <f t="shared" si="211"/>
        <v>4771890</v>
      </c>
      <c r="V167" s="17">
        <f t="shared" si="211"/>
        <v>2775</v>
      </c>
      <c r="W167" s="17">
        <f t="shared" si="211"/>
        <v>14279508.58</v>
      </c>
      <c r="X167" s="17">
        <f t="shared" si="211"/>
        <v>959567</v>
      </c>
      <c r="Y167" s="17">
        <f t="shared" si="211"/>
        <v>19054173.579999998</v>
      </c>
      <c r="Z167" s="17">
        <f t="shared" si="211"/>
        <v>25318</v>
      </c>
      <c r="AA167" s="17">
        <f t="shared" si="211"/>
        <v>1642534</v>
      </c>
      <c r="AB167" s="17">
        <f t="shared" si="211"/>
        <v>959567</v>
      </c>
      <c r="AC167" s="17">
        <f t="shared" si="211"/>
        <v>19081837.82</v>
      </c>
      <c r="AD167" s="17">
        <f t="shared" si="211"/>
        <v>-2510441</v>
      </c>
      <c r="AE167" s="17">
        <f t="shared" si="211"/>
        <v>17433</v>
      </c>
      <c r="AF167" s="17">
        <f t="shared" si="211"/>
        <v>0</v>
      </c>
      <c r="AG167" s="17">
        <f t="shared" si="211"/>
        <v>1640136</v>
      </c>
      <c r="AH167" s="17">
        <f t="shared" si="211"/>
        <v>0</v>
      </c>
      <c r="AI167" s="17">
        <f t="shared" si="211"/>
        <v>957606</v>
      </c>
      <c r="AJ167" s="17">
        <f t="shared" si="211"/>
        <v>0</v>
      </c>
      <c r="AK167" s="17">
        <f t="shared" si="211"/>
        <v>1810507</v>
      </c>
      <c r="AL167" s="17">
        <f t="shared" si="211"/>
        <v>-1533277.2399999993</v>
      </c>
      <c r="AM167" s="17">
        <f t="shared" si="211"/>
        <v>21681592.579999998</v>
      </c>
      <c r="AN167" s="17">
        <f t="shared" si="211"/>
        <v>16571396.82</v>
      </c>
      <c r="AO167" s="17">
        <f t="shared" si="211"/>
        <v>17433</v>
      </c>
      <c r="AP167" s="17">
        <f t="shared" si="211"/>
        <v>1640136</v>
      </c>
      <c r="AQ167" s="17">
        <f t="shared" si="211"/>
        <v>957606</v>
      </c>
      <c r="AR167" s="17">
        <f t="shared" si="211"/>
        <v>19186571.82</v>
      </c>
      <c r="AS167" s="17">
        <f t="shared" si="211"/>
        <v>17436371.34</v>
      </c>
      <c r="AT167" s="17">
        <f t="shared" si="211"/>
        <v>63415</v>
      </c>
      <c r="AU167" s="17">
        <f t="shared" si="211"/>
        <v>1678276</v>
      </c>
      <c r="AV167" s="17">
        <f t="shared" si="211"/>
        <v>970253</v>
      </c>
      <c r="AW167" s="17">
        <f t="shared" si="211"/>
        <v>20148315.34</v>
      </c>
      <c r="AX167" s="17">
        <f t="shared" si="211"/>
        <v>864974.5199999999</v>
      </c>
      <c r="AY167" s="17">
        <f t="shared" si="211"/>
        <v>45982</v>
      </c>
      <c r="AZ167" s="17">
        <f t="shared" si="211"/>
        <v>38140</v>
      </c>
      <c r="BA167" s="17">
        <f t="shared" si="211"/>
        <v>12647</v>
      </c>
      <c r="BB167" s="17">
        <f t="shared" si="211"/>
        <v>961743.5199999999</v>
      </c>
      <c r="BC167" s="17">
        <f>IF(ISERR(+E167*100/D167)=1,"",E167*100/D167)</f>
        <v>100</v>
      </c>
      <c r="BD167" s="17">
        <f>IF(ISERR(+F167*100/D167)=1,"",F167*100/D167)</f>
        <v>100</v>
      </c>
      <c r="BE167" s="17">
        <f>IF(ISERR(+J167*100/D167)=1,"",J167*100/D167)</f>
        <v>0</v>
      </c>
      <c r="BF167" s="17">
        <f>IF(ISERR(+N167*100/AK167)=1,"",N167*100/AK167)</f>
        <v>100</v>
      </c>
      <c r="BG167" s="17">
        <f>IF(ISERR(+O167*100/AK167)=1,"",O167*100/AK167)</f>
        <v>0</v>
      </c>
      <c r="BH167" s="17">
        <f>IF(ISERR(+AR167*100/AM167)=1,"",AR167*100/AM167)</f>
        <v>88.492446987950927</v>
      </c>
      <c r="BI167" s="17">
        <f>IF(ISERR((+AR167-AD167-AF167-AJ167)*100/AM167)=1,"",(AR167-AD167-AF167-AJ167)*100/AM167)</f>
        <v>100.07112134379938</v>
      </c>
      <c r="BJ167" s="17">
        <f>IF(ISERR(+BB167/AM167)=1,"",BB167/AM167)</f>
        <v>4.4357605026078759E-2</v>
      </c>
      <c r="BK167" s="17">
        <f>IF(ISERR(+W167/AK167)=1,"",W167/AK167)</f>
        <v>7.8870220220081997</v>
      </c>
      <c r="BL167" s="17">
        <f>IF(ISERR(+AR167/AK167)=1,"",AR167/AK167)</f>
        <v>10.597347494375885</v>
      </c>
      <c r="BM167" s="17">
        <f>IF(ISERR((+AR167-AD167-AF167-AJ167)/AK167)=1,"",(AR167-AD167-AF167-AJ167)/AK167)</f>
        <v>11.983943072299638</v>
      </c>
      <c r="BN167" s="17">
        <f>IF(ISERR(+AK167/D167)=1,"",AK167/D167)</f>
        <v>47644.92105263158</v>
      </c>
      <c r="BO167" s="17" t="e">
        <f>IF(ISERR(+BK167*100/M167)=1,"",BK167*100/M167)</f>
        <v>#DIV/0!</v>
      </c>
      <c r="BP167" s="18">
        <f>IF(ISERR(+Y167/AK167)=1,"",Y167/AK167)</f>
        <v>10.524219779321482</v>
      </c>
      <c r="BQ167" s="19"/>
      <c r="BR167" s="20">
        <f t="shared" si="195"/>
        <v>0</v>
      </c>
      <c r="BS167" s="20">
        <f t="shared" si="198"/>
        <v>0</v>
      </c>
      <c r="BT167" s="21"/>
      <c r="BU167" s="21"/>
      <c r="BV167" s="22"/>
      <c r="BW167" s="21"/>
      <c r="BX167" s="63">
        <f t="shared" si="197"/>
        <v>0</v>
      </c>
      <c r="BY167" s="21"/>
      <c r="BZ167" s="21"/>
      <c r="CA167" s="21"/>
      <c r="CB167" s="21"/>
    </row>
    <row r="169" spans="1:80" s="23" customFormat="1" x14ac:dyDescent="0.25">
      <c r="A169" s="83">
        <v>16</v>
      </c>
      <c r="B169" s="84" t="s">
        <v>70</v>
      </c>
      <c r="C169" s="9" t="s">
        <v>71</v>
      </c>
      <c r="D169" s="24">
        <v>33</v>
      </c>
      <c r="E169" s="25">
        <v>33</v>
      </c>
      <c r="F169" s="25">
        <v>33</v>
      </c>
      <c r="G169" s="25">
        <v>0</v>
      </c>
      <c r="H169" s="25">
        <v>0</v>
      </c>
      <c r="I169" s="25">
        <f>13523+405</f>
        <v>13928</v>
      </c>
      <c r="J169" s="25"/>
      <c r="K169" s="25"/>
      <c r="L169" s="26">
        <v>44743945</v>
      </c>
      <c r="M169" s="25"/>
      <c r="N169" s="25">
        <v>1532850</v>
      </c>
      <c r="O169" s="25"/>
      <c r="P169" s="25">
        <v>1135000</v>
      </c>
      <c r="Q169" s="66">
        <v>-2537399.8599999994</v>
      </c>
      <c r="R169" s="66">
        <v>0</v>
      </c>
      <c r="S169" s="66">
        <v>0</v>
      </c>
      <c r="T169" s="28">
        <v>0</v>
      </c>
      <c r="U169" s="13">
        <v>3204115</v>
      </c>
      <c r="V169" s="13"/>
      <c r="W169" s="13">
        <v>11424852</v>
      </c>
      <c r="X169" s="14">
        <v>812435</v>
      </c>
      <c r="Y169" s="29">
        <f t="shared" ref="Y169:Y172" si="212">SUM(U169:W169)</f>
        <v>14628967</v>
      </c>
      <c r="Z169" s="14">
        <f>2453+1271</f>
        <v>3724</v>
      </c>
      <c r="AA169" s="14">
        <v>1732355</v>
      </c>
      <c r="AB169" s="29">
        <f t="shared" ref="AB169:AB172" si="213">X169</f>
        <v>812435</v>
      </c>
      <c r="AC169" s="61">
        <v>14521329.24</v>
      </c>
      <c r="AD169" s="31"/>
      <c r="AE169" s="14">
        <f>Z169</f>
        <v>3724</v>
      </c>
      <c r="AF169" s="31"/>
      <c r="AG169" s="31">
        <f>AA169</f>
        <v>1732355</v>
      </c>
      <c r="AH169" s="31"/>
      <c r="AI169" s="67">
        <f>AB169</f>
        <v>812435</v>
      </c>
      <c r="AJ169" s="31"/>
      <c r="AK169" s="17">
        <f>N169+O169</f>
        <v>1532850</v>
      </c>
      <c r="AL169" s="17">
        <f>SUM(Q169:T169)</f>
        <v>-2537399.8599999994</v>
      </c>
      <c r="AM169" s="17">
        <f>SUM(Y169:AB169)</f>
        <v>17177481</v>
      </c>
      <c r="AN169" s="17">
        <f>AC169+AD169</f>
        <v>14521329.24</v>
      </c>
      <c r="AO169" s="17">
        <f>AE169+AF169</f>
        <v>3724</v>
      </c>
      <c r="AP169" s="17">
        <f>AG169+AH169</f>
        <v>1732355</v>
      </c>
      <c r="AQ169" s="17">
        <f>AI169+AJ169</f>
        <v>812435</v>
      </c>
      <c r="AR169" s="17">
        <f t="shared" ref="AR169:AR172" si="214">SUM(AN169:AQ169)</f>
        <v>17069843.240000002</v>
      </c>
      <c r="AS169" s="17">
        <f t="shared" ref="AS169:AV172" si="215">Q169+Y169</f>
        <v>12091567.140000001</v>
      </c>
      <c r="AT169" s="17">
        <f t="shared" si="215"/>
        <v>3724</v>
      </c>
      <c r="AU169" s="17">
        <f t="shared" si="215"/>
        <v>1732355</v>
      </c>
      <c r="AV169" s="17">
        <f t="shared" si="215"/>
        <v>812435</v>
      </c>
      <c r="AW169" s="17">
        <f t="shared" ref="AW169:AW172" si="216">SUM(AS169:AV169)</f>
        <v>14640081.140000001</v>
      </c>
      <c r="AX169" s="17">
        <f t="shared" ref="AX169:BA172" si="217">AS169-AN169</f>
        <v>-2429762.0999999996</v>
      </c>
      <c r="AY169" s="17">
        <f t="shared" si="217"/>
        <v>0</v>
      </c>
      <c r="AZ169" s="17">
        <f t="shared" si="217"/>
        <v>0</v>
      </c>
      <c r="BA169" s="17">
        <f t="shared" si="217"/>
        <v>0</v>
      </c>
      <c r="BB169" s="17">
        <f t="shared" ref="BB169:BB172" si="218">SUM(AX169:BA169)</f>
        <v>-2429762.0999999996</v>
      </c>
      <c r="BC169" s="17">
        <f>IF(ISERR(+E169*100/D169)=1,"",E169*100/D169)</f>
        <v>100</v>
      </c>
      <c r="BD169" s="17">
        <f>IF(ISERR(+F169*100/D169)=1,"",F169*100/D169)</f>
        <v>100</v>
      </c>
      <c r="BE169" s="17">
        <f>IF(ISERR(+J169*100/D169)=1,"",J169*100/D169)</f>
        <v>0</v>
      </c>
      <c r="BF169" s="17">
        <f>IF(ISERR(+N169*100/AK169)=1,"",N169*100/AK169)</f>
        <v>100</v>
      </c>
      <c r="BG169" s="17">
        <f>IF(ISERR(+O169*100/AK169)=1,"",O169*100/AK169)</f>
        <v>0</v>
      </c>
      <c r="BH169" s="17">
        <f>IF(ISERR(+AR169*100/AM169)=1,"",AR169*100/AM169)</f>
        <v>99.373378669433563</v>
      </c>
      <c r="BI169" s="17">
        <f>IF(ISERR((+AR169-AD169-AF169-AJ169)*100/AM169)=1,"",(AR169-AD169-AF169-AJ169)*100/AM169)</f>
        <v>99.373378669433563</v>
      </c>
      <c r="BJ169" s="17">
        <f>IF(ISERR(+BB169/AM169)=1,"",BB169/AM169)</f>
        <v>-0.14145043152718373</v>
      </c>
      <c r="BK169" s="17">
        <f>IF(ISERR(+W169/AK169)=1,"",W169/AK169)</f>
        <v>7.4533398571288778</v>
      </c>
      <c r="BL169" s="17">
        <f>IF(ISERR(+AR169/AK169)=1,"",AR169/AK169)</f>
        <v>11.136016727011777</v>
      </c>
      <c r="BM169" s="17">
        <f>IF(ISERR((+AR169-AD169-AF169-AJ169)/AK169)=1,"",(AR169-AD169-AF169-AJ169)/AK169)</f>
        <v>11.136016727011777</v>
      </c>
      <c r="BN169" s="17">
        <f>IF(ISERR(+AK169/D169)=1,"",AK169/D169)</f>
        <v>46450</v>
      </c>
      <c r="BO169" s="17" t="e">
        <f>IF(ISERR(+BK169*100/M169)=1,"",BK169*100/M169)</f>
        <v>#DIV/0!</v>
      </c>
      <c r="BP169" s="18">
        <f>IF(ISERR(+Y169/AK169)=1,"",Y169/AK169)</f>
        <v>9.5436389731545805</v>
      </c>
      <c r="BQ169" s="19">
        <f>BP169-7.64</f>
        <v>1.9036389731545809</v>
      </c>
      <c r="BR169" s="20">
        <f t="shared" ref="BR169:BR185" si="219">E169-F169</f>
        <v>0</v>
      </c>
      <c r="BS169" s="20">
        <f t="shared" ref="BS169:BS170" si="220">D169-E169</f>
        <v>0</v>
      </c>
      <c r="BT169" s="21"/>
      <c r="BU169" s="22">
        <f>BB169+BB171</f>
        <v>-2416427.0999999996</v>
      </c>
      <c r="BV169" s="22">
        <f>[5]sheet1!$AV$13</f>
        <v>-2416427.2000000002</v>
      </c>
      <c r="BW169" s="22">
        <f>BU169-BV169</f>
        <v>0.10000000055879354</v>
      </c>
      <c r="BX169" s="63">
        <f t="shared" ref="BX169:BX185" si="221">D169-E169</f>
        <v>0</v>
      </c>
      <c r="BY169" s="21"/>
      <c r="BZ169" s="21"/>
      <c r="CA169" s="21"/>
      <c r="CB169" s="21"/>
    </row>
    <row r="170" spans="1:80" s="23" customFormat="1" x14ac:dyDescent="0.25">
      <c r="A170" s="83"/>
      <c r="B170" s="84" t="s">
        <v>70</v>
      </c>
      <c r="C170" s="9" t="s">
        <v>72</v>
      </c>
      <c r="D170" s="32"/>
      <c r="E170" s="26"/>
      <c r="F170" s="26"/>
      <c r="G170" s="26">
        <v>0</v>
      </c>
      <c r="H170" s="26">
        <v>0</v>
      </c>
      <c r="I170" s="26"/>
      <c r="J170" s="26"/>
      <c r="K170" s="26"/>
      <c r="L170" s="26">
        <v>0</v>
      </c>
      <c r="M170" s="26"/>
      <c r="N170" s="25"/>
      <c r="O170" s="25"/>
      <c r="P170" s="25"/>
      <c r="Q170" s="28">
        <v>0</v>
      </c>
      <c r="R170" s="28">
        <v>0</v>
      </c>
      <c r="S170" s="28">
        <v>0</v>
      </c>
      <c r="T170" s="28">
        <v>0</v>
      </c>
      <c r="U170" s="13"/>
      <c r="V170" s="13"/>
      <c r="W170" s="13"/>
      <c r="X170" s="14"/>
      <c r="Y170" s="29">
        <f t="shared" si="212"/>
        <v>0</v>
      </c>
      <c r="Z170" s="33"/>
      <c r="AA170" s="33"/>
      <c r="AB170" s="34">
        <f t="shared" si="213"/>
        <v>0</v>
      </c>
      <c r="AC170" s="33"/>
      <c r="AD170" s="33"/>
      <c r="AE170" s="33"/>
      <c r="AF170" s="33"/>
      <c r="AG170" s="33"/>
      <c r="AH170" s="33"/>
      <c r="AI170" s="68"/>
      <c r="AJ170" s="35"/>
      <c r="AK170" s="17">
        <f>N170+O170</f>
        <v>0</v>
      </c>
      <c r="AL170" s="17">
        <f>SUM(Q170:T170)</f>
        <v>0</v>
      </c>
      <c r="AM170" s="17">
        <f>SUM(Y170:AB170)</f>
        <v>0</v>
      </c>
      <c r="AN170" s="17">
        <f>AC170+AD170</f>
        <v>0</v>
      </c>
      <c r="AO170" s="17">
        <f>AE170+AF170</f>
        <v>0</v>
      </c>
      <c r="AP170" s="17">
        <f>AG170+AH170</f>
        <v>0</v>
      </c>
      <c r="AQ170" s="17">
        <f>AI170+AJ170</f>
        <v>0</v>
      </c>
      <c r="AR170" s="17">
        <f t="shared" si="214"/>
        <v>0</v>
      </c>
      <c r="AS170" s="17">
        <f t="shared" si="215"/>
        <v>0</v>
      </c>
      <c r="AT170" s="17">
        <f t="shared" si="215"/>
        <v>0</v>
      </c>
      <c r="AU170" s="17">
        <f t="shared" si="215"/>
        <v>0</v>
      </c>
      <c r="AV170" s="17">
        <f t="shared" si="215"/>
        <v>0</v>
      </c>
      <c r="AW170" s="17">
        <f t="shared" si="216"/>
        <v>0</v>
      </c>
      <c r="AX170" s="17">
        <f t="shared" si="217"/>
        <v>0</v>
      </c>
      <c r="AY170" s="17">
        <f t="shared" si="217"/>
        <v>0</v>
      </c>
      <c r="AZ170" s="17">
        <f t="shared" si="217"/>
        <v>0</v>
      </c>
      <c r="BA170" s="17">
        <f t="shared" si="217"/>
        <v>0</v>
      </c>
      <c r="BB170" s="17">
        <f t="shared" si="218"/>
        <v>0</v>
      </c>
      <c r="BC170" s="17" t="e">
        <f>IF(ISERR(+E170*100/D170)=1,"",E170*100/D170)</f>
        <v>#DIV/0!</v>
      </c>
      <c r="BD170" s="17" t="e">
        <f>IF(ISERR(+F170*100/D170)=1,"",F170*100/D170)</f>
        <v>#DIV/0!</v>
      </c>
      <c r="BE170" s="17" t="e">
        <f>IF(ISERR(+J170*100/D170)=1,"",J170*100/D170)</f>
        <v>#DIV/0!</v>
      </c>
      <c r="BF170" s="17" t="e">
        <f>IF(ISERR(+N170*100/AK170)=1,"",N170*100/AK170)</f>
        <v>#DIV/0!</v>
      </c>
      <c r="BG170" s="17" t="e">
        <f>IF(ISERR(+O170*100/AK170)=1,"",O170*100/AK170)</f>
        <v>#DIV/0!</v>
      </c>
      <c r="BH170" s="17" t="e">
        <f>IF(ISERR(+AR170*100/AM170)=1,"",AR170*100/AM170)</f>
        <v>#DIV/0!</v>
      </c>
      <c r="BI170" s="17" t="e">
        <f>IF(ISERR((+AR170-AD170-AF170-AJ170)*100/AM170)=1,"",(AR170-AD170-AF170-AJ170)*100/AM170)</f>
        <v>#DIV/0!</v>
      </c>
      <c r="BJ170" s="17" t="e">
        <f>IF(ISERR(+BB170/AM170)=1,"",BB170/AM170)</f>
        <v>#DIV/0!</v>
      </c>
      <c r="BK170" s="17" t="e">
        <f>IF(ISERR(+W170/AK170)=1,"",W170/AK170)</f>
        <v>#DIV/0!</v>
      </c>
      <c r="BL170" s="17" t="e">
        <f>IF(ISERR(+AR170/AK170)=1,"",AR170/AK170)</f>
        <v>#DIV/0!</v>
      </c>
      <c r="BM170" s="17" t="e">
        <f>IF(ISERR((+AR170-AD170-AF170-AJ170)/AK170)=1,"",(AR170-AD170-AF170-AJ170)/AK170)</f>
        <v>#DIV/0!</v>
      </c>
      <c r="BN170" s="17" t="e">
        <f>IF(ISERR(+AK170/D170)=1,"",AK170/D170)</f>
        <v>#DIV/0!</v>
      </c>
      <c r="BO170" s="17" t="e">
        <f>IF(ISERR(+BK170*100/M170)=1,"",BK170*100/M170)</f>
        <v>#DIV/0!</v>
      </c>
      <c r="BP170" s="18" t="e">
        <f>IF(ISERR(+Y170/AK170)=1,"",Y170/AK170)</f>
        <v>#DIV/0!</v>
      </c>
      <c r="BQ170" s="19" t="e">
        <f>BP170-7.64</f>
        <v>#DIV/0!</v>
      </c>
      <c r="BR170" s="20">
        <f t="shared" si="219"/>
        <v>0</v>
      </c>
      <c r="BS170" s="20">
        <f t="shared" si="220"/>
        <v>0</v>
      </c>
      <c r="BT170" s="21"/>
      <c r="BU170" s="21"/>
      <c r="BV170" s="22"/>
      <c r="BW170" s="21"/>
      <c r="BX170" s="63">
        <f t="shared" si="221"/>
        <v>0</v>
      </c>
      <c r="BY170" s="21"/>
      <c r="BZ170" s="21"/>
      <c r="CA170" s="21"/>
      <c r="CB170" s="21"/>
    </row>
    <row r="171" spans="1:80" s="23" customFormat="1" x14ac:dyDescent="0.25">
      <c r="A171" s="83"/>
      <c r="B171" s="84" t="s">
        <v>70</v>
      </c>
      <c r="C171" s="9" t="s">
        <v>73</v>
      </c>
      <c r="D171" s="32">
        <v>1</v>
      </c>
      <c r="E171" s="26">
        <v>1</v>
      </c>
      <c r="F171" s="26">
        <v>1</v>
      </c>
      <c r="G171" s="26">
        <v>0</v>
      </c>
      <c r="H171" s="26">
        <v>0</v>
      </c>
      <c r="I171" s="26">
        <v>6000</v>
      </c>
      <c r="J171" s="26"/>
      <c r="K171" s="26"/>
      <c r="L171" s="26">
        <v>25325008</v>
      </c>
      <c r="M171" s="26"/>
      <c r="N171" s="25"/>
      <c r="O171" s="25"/>
      <c r="P171" s="25">
        <v>2200000</v>
      </c>
      <c r="Q171" s="66">
        <v>11438</v>
      </c>
      <c r="R171" s="66">
        <v>0</v>
      </c>
      <c r="S171" s="66">
        <v>0</v>
      </c>
      <c r="T171" s="28">
        <v>0</v>
      </c>
      <c r="U171" s="13">
        <v>1432855</v>
      </c>
      <c r="V171" s="13"/>
      <c r="W171" s="13"/>
      <c r="X171" s="14"/>
      <c r="Y171" s="29">
        <f t="shared" si="212"/>
        <v>1432855</v>
      </c>
      <c r="Z171" s="33"/>
      <c r="AA171" s="33">
        <v>440000</v>
      </c>
      <c r="AB171" s="34">
        <f t="shared" si="213"/>
        <v>0</v>
      </c>
      <c r="AC171" s="30">
        <v>1430958</v>
      </c>
      <c r="AD171" s="31"/>
      <c r="AE171" s="30"/>
      <c r="AF171" s="31"/>
      <c r="AG171" s="30">
        <f>AA171</f>
        <v>440000</v>
      </c>
      <c r="AH171" s="31"/>
      <c r="AI171" s="67"/>
      <c r="AJ171" s="31"/>
      <c r="AK171" s="17">
        <f>N171+O171</f>
        <v>0</v>
      </c>
      <c r="AL171" s="17">
        <f>SUM(Q171:T171)</f>
        <v>11438</v>
      </c>
      <c r="AM171" s="17">
        <f>SUM(Y171:AB171)</f>
        <v>1872855</v>
      </c>
      <c r="AN171" s="17">
        <f>AC171+AD171</f>
        <v>1430958</v>
      </c>
      <c r="AO171" s="17">
        <f>AE171+AF171</f>
        <v>0</v>
      </c>
      <c r="AP171" s="17">
        <f>AG171+AH171</f>
        <v>440000</v>
      </c>
      <c r="AQ171" s="17">
        <f>AI171+AJ171</f>
        <v>0</v>
      </c>
      <c r="AR171" s="17">
        <f t="shared" si="214"/>
        <v>1870958</v>
      </c>
      <c r="AS171" s="17">
        <f t="shared" si="215"/>
        <v>1444293</v>
      </c>
      <c r="AT171" s="17">
        <f t="shared" si="215"/>
        <v>0</v>
      </c>
      <c r="AU171" s="17">
        <f t="shared" si="215"/>
        <v>440000</v>
      </c>
      <c r="AV171" s="17">
        <f t="shared" si="215"/>
        <v>0</v>
      </c>
      <c r="AW171" s="17">
        <f t="shared" si="216"/>
        <v>1884293</v>
      </c>
      <c r="AX171" s="17">
        <f t="shared" si="217"/>
        <v>13335</v>
      </c>
      <c r="AY171" s="17">
        <f t="shared" si="217"/>
        <v>0</v>
      </c>
      <c r="AZ171" s="17">
        <f t="shared" si="217"/>
        <v>0</v>
      </c>
      <c r="BA171" s="17">
        <f t="shared" si="217"/>
        <v>0</v>
      </c>
      <c r="BB171" s="17">
        <f t="shared" si="218"/>
        <v>13335</v>
      </c>
      <c r="BC171" s="17">
        <f>IF(ISERR(+E171*100/D171)=1,"",E171*100/D171)</f>
        <v>100</v>
      </c>
      <c r="BD171" s="17">
        <f>IF(ISERR(+F171*100/D171)=1,"",F171*100/D171)</f>
        <v>100</v>
      </c>
      <c r="BE171" s="17">
        <f>IF(ISERR(+J171*100/D171)=1,"",J171*100/D171)</f>
        <v>0</v>
      </c>
      <c r="BF171" s="17" t="e">
        <f>IF(ISERR(+N171*100/AK171)=1,"",N171*100/AK171)</f>
        <v>#DIV/0!</v>
      </c>
      <c r="BG171" s="17" t="e">
        <f>IF(ISERR(+O171*100/AK171)=1,"",O171*100/AK171)</f>
        <v>#DIV/0!</v>
      </c>
      <c r="BH171" s="17">
        <f>IF(ISERR(+AR171*100/AM171)=1,"",AR171*100/AM171)</f>
        <v>99.898710791812505</v>
      </c>
      <c r="BI171" s="17">
        <f>IF(ISERR((+AR171-AD171-AF171-AJ171)*100/AM171)=1,"",(AR171-AD171-AF171-AJ171)*100/AM171)</f>
        <v>99.898710791812505</v>
      </c>
      <c r="BJ171" s="17">
        <f>IF(ISERR(+BB171/AM171)=1,"",BB171/AM171)</f>
        <v>7.1201454463906706E-3</v>
      </c>
      <c r="BK171" s="17" t="e">
        <f>IF(ISERR(+W171/AK171)=1,"",W171/AK171)</f>
        <v>#DIV/0!</v>
      </c>
      <c r="BL171" s="17" t="e">
        <f>IF(ISERR(+AR171/AK171)=1,"",AR171/AK171)</f>
        <v>#DIV/0!</v>
      </c>
      <c r="BM171" s="17" t="e">
        <f>IF(ISERR((+AR171-AD171-AF171-AJ171)/AK171)=1,"",(AR171-AD171-AF171-AJ171)/AK171)</f>
        <v>#DIV/0!</v>
      </c>
      <c r="BN171" s="17">
        <f>IF(ISERR(+AK171/D171)=1,"",AK171/D171)</f>
        <v>0</v>
      </c>
      <c r="BO171" s="17" t="e">
        <f>IF(ISERR(+BK171*100/M171)=1,"",BK171*100/M171)</f>
        <v>#DIV/0!</v>
      </c>
      <c r="BP171" s="18" t="e">
        <f>IF(ISERR(+Y171/AK171)=1,"",Y171/AK171)</f>
        <v>#DIV/0!</v>
      </c>
      <c r="BQ171" s="19" t="e">
        <f>BP171-7.64</f>
        <v>#DIV/0!</v>
      </c>
      <c r="BR171" s="20">
        <f t="shared" si="219"/>
        <v>0</v>
      </c>
      <c r="BS171" s="20"/>
      <c r="BT171" s="21"/>
      <c r="BU171" s="64">
        <v>13435</v>
      </c>
      <c r="BV171" s="22">
        <f>BU171-BB171</f>
        <v>100</v>
      </c>
      <c r="BW171" s="22"/>
      <c r="BX171" s="63">
        <f t="shared" si="221"/>
        <v>0</v>
      </c>
      <c r="BY171" s="21"/>
      <c r="BZ171" s="64">
        <f>10311-11438</f>
        <v>-1127</v>
      </c>
      <c r="CA171" s="21"/>
      <c r="CB171" s="21"/>
    </row>
    <row r="172" spans="1:80" s="23" customFormat="1" x14ac:dyDescent="0.25">
      <c r="A172" s="83"/>
      <c r="B172" s="36" t="s">
        <v>70</v>
      </c>
      <c r="C172" s="9" t="s">
        <v>74</v>
      </c>
      <c r="D172" s="10"/>
      <c r="E172" s="11"/>
      <c r="F172" s="11"/>
      <c r="G172" s="11">
        <v>0</v>
      </c>
      <c r="H172" s="11">
        <v>0</v>
      </c>
      <c r="I172" s="11"/>
      <c r="J172" s="11"/>
      <c r="K172" s="11"/>
      <c r="L172" s="11"/>
      <c r="M172" s="11"/>
      <c r="N172" s="25"/>
      <c r="O172" s="25"/>
      <c r="P172" s="25"/>
      <c r="Q172" s="28">
        <v>0</v>
      </c>
      <c r="R172" s="28">
        <v>0</v>
      </c>
      <c r="S172" s="28">
        <v>0</v>
      </c>
      <c r="T172" s="28">
        <v>0</v>
      </c>
      <c r="U172" s="13"/>
      <c r="V172" s="13"/>
      <c r="W172" s="13"/>
      <c r="X172" s="14"/>
      <c r="Y172" s="29">
        <f t="shared" si="212"/>
        <v>0</v>
      </c>
      <c r="Z172" s="13"/>
      <c r="AA172" s="13"/>
      <c r="AB172" s="15">
        <f t="shared" si="213"/>
        <v>0</v>
      </c>
      <c r="AC172" s="13"/>
      <c r="AD172" s="13"/>
      <c r="AE172" s="13"/>
      <c r="AF172" s="13"/>
      <c r="AG172" s="13"/>
      <c r="AH172" s="13"/>
      <c r="AI172" s="65"/>
      <c r="AJ172" s="16"/>
      <c r="AK172" s="17">
        <f>N172+O172</f>
        <v>0</v>
      </c>
      <c r="AL172" s="17">
        <f>SUM(Q172:T172)</f>
        <v>0</v>
      </c>
      <c r="AM172" s="17">
        <f>SUM(Y172:AB172)</f>
        <v>0</v>
      </c>
      <c r="AN172" s="17">
        <f>AC172+AD172</f>
        <v>0</v>
      </c>
      <c r="AO172" s="17">
        <f>AE172+AF172</f>
        <v>0</v>
      </c>
      <c r="AP172" s="17">
        <f>AG172+AH172</f>
        <v>0</v>
      </c>
      <c r="AQ172" s="17">
        <f>AI172+AJ172</f>
        <v>0</v>
      </c>
      <c r="AR172" s="17">
        <f t="shared" si="214"/>
        <v>0</v>
      </c>
      <c r="AS172" s="17">
        <f t="shared" si="215"/>
        <v>0</v>
      </c>
      <c r="AT172" s="17">
        <f t="shared" si="215"/>
        <v>0</v>
      </c>
      <c r="AU172" s="17">
        <f t="shared" si="215"/>
        <v>0</v>
      </c>
      <c r="AV172" s="17">
        <f t="shared" si="215"/>
        <v>0</v>
      </c>
      <c r="AW172" s="17">
        <f t="shared" si="216"/>
        <v>0</v>
      </c>
      <c r="AX172" s="17">
        <f t="shared" si="217"/>
        <v>0</v>
      </c>
      <c r="AY172" s="17">
        <f t="shared" si="217"/>
        <v>0</v>
      </c>
      <c r="AZ172" s="17">
        <f t="shared" si="217"/>
        <v>0</v>
      </c>
      <c r="BA172" s="17">
        <f t="shared" si="217"/>
        <v>0</v>
      </c>
      <c r="BB172" s="17">
        <f t="shared" si="218"/>
        <v>0</v>
      </c>
      <c r="BC172" s="17" t="e">
        <f>IF(ISERR(+E172*100/D172)=1,"",E172*100/D172)</f>
        <v>#DIV/0!</v>
      </c>
      <c r="BD172" s="17" t="e">
        <f>IF(ISERR(+F172*100/D172)=1,"",F172*100/D172)</f>
        <v>#DIV/0!</v>
      </c>
      <c r="BE172" s="17" t="e">
        <f>IF(ISERR(+J172*100/D172)=1,"",J172*100/D172)</f>
        <v>#DIV/0!</v>
      </c>
      <c r="BF172" s="17" t="e">
        <f>IF(ISERR(+N172*100/AK172)=1,"",N172*100/AK172)</f>
        <v>#DIV/0!</v>
      </c>
      <c r="BG172" s="17" t="e">
        <f>IF(ISERR(+O172*100/AK172)=1,"",O172*100/AK172)</f>
        <v>#DIV/0!</v>
      </c>
      <c r="BH172" s="17" t="e">
        <f>IF(ISERR(+AR172*100/AM172)=1,"",AR172*100/AM172)</f>
        <v>#DIV/0!</v>
      </c>
      <c r="BI172" s="17" t="e">
        <f>IF(ISERR((+AR172-AD172-AF172-AJ172)*100/AM172)=1,"",(AR172-AD172-AF172-AJ172)*100/AM172)</f>
        <v>#DIV/0!</v>
      </c>
      <c r="BJ172" s="17" t="e">
        <f>IF(ISERR(+BB172/AM172)=1,"",BB172/AM172)</f>
        <v>#DIV/0!</v>
      </c>
      <c r="BK172" s="17" t="e">
        <f>IF(ISERR(+W172/AK172)=1,"",W172/AK172)</f>
        <v>#DIV/0!</v>
      </c>
      <c r="BL172" s="17" t="e">
        <f>IF(ISERR(+AR172/AK172)=1,"",AR172/AK172)</f>
        <v>#DIV/0!</v>
      </c>
      <c r="BM172" s="17" t="e">
        <f>IF(ISERR((+AR172-AD172-AF172-AJ172)/AK172)=1,"",(AR172-AD172-AF172-AJ172)/AK172)</f>
        <v>#DIV/0!</v>
      </c>
      <c r="BN172" s="17" t="e">
        <f>IF(ISERR(+AK172/D172)=1,"",AK172/D172)</f>
        <v>#DIV/0!</v>
      </c>
      <c r="BO172" s="17" t="e">
        <f>IF(ISERR(+BK172*100/M172)=1,"",BK172*100/M172)</f>
        <v>#DIV/0!</v>
      </c>
      <c r="BP172" s="18" t="e">
        <f>IF(ISERR(+Y172/AK172)=1,"",Y172/AK172)</f>
        <v>#DIV/0!</v>
      </c>
      <c r="BQ172" s="19" t="e">
        <f>BP172-7.64</f>
        <v>#DIV/0!</v>
      </c>
      <c r="BR172" s="20">
        <f t="shared" si="219"/>
        <v>0</v>
      </c>
      <c r="BS172" s="20">
        <f t="shared" ref="BS172:BS185" si="222">D172-E172</f>
        <v>0</v>
      </c>
      <c r="BT172" s="21"/>
      <c r="BU172" s="21"/>
      <c r="BV172" s="22"/>
      <c r="BW172" s="21"/>
      <c r="BX172" s="63">
        <f t="shared" si="221"/>
        <v>0</v>
      </c>
      <c r="BY172" s="21"/>
      <c r="BZ172" s="21"/>
      <c r="CA172" s="21"/>
      <c r="CB172" s="21"/>
    </row>
    <row r="173" spans="1:80" s="23" customFormat="1" x14ac:dyDescent="0.25">
      <c r="A173" s="37"/>
      <c r="B173" s="38"/>
      <c r="C173" s="39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1"/>
      <c r="R173" s="41"/>
      <c r="S173" s="41"/>
      <c r="T173" s="41"/>
      <c r="U173" s="40"/>
      <c r="V173" s="40"/>
      <c r="W173" s="40"/>
      <c r="X173" s="40"/>
      <c r="Y173" s="42"/>
      <c r="Z173" s="40"/>
      <c r="AA173" s="40"/>
      <c r="AB173" s="42"/>
      <c r="AC173" s="40"/>
      <c r="AD173" s="40"/>
      <c r="AE173" s="40"/>
      <c r="AF173" s="40"/>
      <c r="AG173" s="40"/>
      <c r="AH173" s="40"/>
      <c r="AI173" s="69"/>
      <c r="AJ173" s="40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4"/>
      <c r="BR173" s="20">
        <f t="shared" si="219"/>
        <v>0</v>
      </c>
      <c r="BS173" s="20">
        <f t="shared" si="222"/>
        <v>0</v>
      </c>
      <c r="BV173" s="22"/>
      <c r="BW173" s="62"/>
      <c r="BX173" s="63">
        <f t="shared" si="221"/>
        <v>0</v>
      </c>
    </row>
    <row r="174" spans="1:80" s="23" customFormat="1" x14ac:dyDescent="0.25">
      <c r="A174" s="82" t="s">
        <v>75</v>
      </c>
      <c r="B174" s="82"/>
      <c r="C174" s="82"/>
      <c r="D174" s="45">
        <f>SUM(D169:D172)</f>
        <v>34</v>
      </c>
      <c r="E174" s="46">
        <f t="shared" ref="E174:BA174" si="223">SUM(E169:E172)</f>
        <v>34</v>
      </c>
      <c r="F174" s="46">
        <f t="shared" si="223"/>
        <v>34</v>
      </c>
      <c r="G174" s="46">
        <f t="shared" si="223"/>
        <v>0</v>
      </c>
      <c r="H174" s="46">
        <f t="shared" si="223"/>
        <v>0</v>
      </c>
      <c r="I174" s="46">
        <f t="shared" si="223"/>
        <v>19928</v>
      </c>
      <c r="J174" s="46">
        <f t="shared" si="223"/>
        <v>0</v>
      </c>
      <c r="K174" s="46">
        <f t="shared" si="223"/>
        <v>0</v>
      </c>
      <c r="L174" s="46">
        <f t="shared" si="223"/>
        <v>70068953</v>
      </c>
      <c r="M174" s="46">
        <f t="shared" si="223"/>
        <v>0</v>
      </c>
      <c r="N174" s="46">
        <f t="shared" si="223"/>
        <v>1532850</v>
      </c>
      <c r="O174" s="46">
        <f t="shared" si="223"/>
        <v>0</v>
      </c>
      <c r="P174" s="46">
        <f t="shared" si="223"/>
        <v>3335000</v>
      </c>
      <c r="Q174" s="47">
        <f t="shared" si="223"/>
        <v>-2525961.8599999994</v>
      </c>
      <c r="R174" s="47">
        <f t="shared" si="223"/>
        <v>0</v>
      </c>
      <c r="S174" s="47">
        <f t="shared" si="223"/>
        <v>0</v>
      </c>
      <c r="T174" s="47">
        <f t="shared" si="223"/>
        <v>0</v>
      </c>
      <c r="U174" s="17">
        <f t="shared" si="223"/>
        <v>4636970</v>
      </c>
      <c r="V174" s="17">
        <f t="shared" si="223"/>
        <v>0</v>
      </c>
      <c r="W174" s="17">
        <f t="shared" si="223"/>
        <v>11424852</v>
      </c>
      <c r="X174" s="17">
        <f t="shared" si="223"/>
        <v>812435</v>
      </c>
      <c r="Y174" s="17">
        <f t="shared" si="223"/>
        <v>16061822</v>
      </c>
      <c r="Z174" s="17">
        <f t="shared" si="223"/>
        <v>3724</v>
      </c>
      <c r="AA174" s="17">
        <f t="shared" si="223"/>
        <v>2172355</v>
      </c>
      <c r="AB174" s="17">
        <f t="shared" si="223"/>
        <v>812435</v>
      </c>
      <c r="AC174" s="17">
        <f t="shared" si="223"/>
        <v>15952287.24</v>
      </c>
      <c r="AD174" s="17">
        <f>SUM(AD169:AD172)</f>
        <v>0</v>
      </c>
      <c r="AE174" s="17">
        <f t="shared" si="223"/>
        <v>3724</v>
      </c>
      <c r="AF174" s="17">
        <f t="shared" si="223"/>
        <v>0</v>
      </c>
      <c r="AG174" s="17">
        <f t="shared" si="223"/>
        <v>2172355</v>
      </c>
      <c r="AH174" s="17">
        <f t="shared" si="223"/>
        <v>0</v>
      </c>
      <c r="AI174" s="17">
        <f t="shared" si="223"/>
        <v>812435</v>
      </c>
      <c r="AJ174" s="17">
        <f t="shared" si="223"/>
        <v>0</v>
      </c>
      <c r="AK174" s="17">
        <f t="shared" si="223"/>
        <v>1532850</v>
      </c>
      <c r="AL174" s="17">
        <f t="shared" si="223"/>
        <v>-2525961.8599999994</v>
      </c>
      <c r="AM174" s="17">
        <f t="shared" si="223"/>
        <v>19050336</v>
      </c>
      <c r="AN174" s="17">
        <f t="shared" si="223"/>
        <v>15952287.24</v>
      </c>
      <c r="AO174" s="17">
        <f t="shared" si="223"/>
        <v>3724</v>
      </c>
      <c r="AP174" s="17">
        <f t="shared" si="223"/>
        <v>2172355</v>
      </c>
      <c r="AQ174" s="17">
        <f t="shared" si="223"/>
        <v>812435</v>
      </c>
      <c r="AR174" s="17">
        <f t="shared" si="223"/>
        <v>18940801.240000002</v>
      </c>
      <c r="AS174" s="17">
        <f t="shared" si="223"/>
        <v>13535860.140000001</v>
      </c>
      <c r="AT174" s="17">
        <f t="shared" si="223"/>
        <v>3724</v>
      </c>
      <c r="AU174" s="17">
        <f t="shared" si="223"/>
        <v>2172355</v>
      </c>
      <c r="AV174" s="17">
        <f t="shared" si="223"/>
        <v>812435</v>
      </c>
      <c r="AW174" s="17">
        <f t="shared" si="223"/>
        <v>16524374.140000001</v>
      </c>
      <c r="AX174" s="17">
        <f t="shared" si="223"/>
        <v>-2416427.0999999996</v>
      </c>
      <c r="AY174" s="17">
        <f t="shared" si="223"/>
        <v>0</v>
      </c>
      <c r="AZ174" s="17">
        <f t="shared" si="223"/>
        <v>0</v>
      </c>
      <c r="BA174" s="17">
        <f t="shared" si="223"/>
        <v>0</v>
      </c>
      <c r="BB174" s="17">
        <f>SUM(BB169:BB172)</f>
        <v>-2416427.0999999996</v>
      </c>
      <c r="BC174" s="17">
        <f>IF(ISERR(+E174*100/D174)=1,"",E174*100/D174)</f>
        <v>100</v>
      </c>
      <c r="BD174" s="17">
        <f>IF(ISERR(+F174*100/D174)=1,"",F174*100/D174)</f>
        <v>100</v>
      </c>
      <c r="BE174" s="17">
        <f>IF(ISERR(+J174*100/D174)=1,"",J174*100/D174)</f>
        <v>0</v>
      </c>
      <c r="BF174" s="17">
        <f>IF(ISERR(+N174*100/AK174)=1,"",N174*100/AK174)</f>
        <v>100</v>
      </c>
      <c r="BG174" s="17">
        <f>IF(ISERR(+O174*100/AK174)=1,"",O174*100/AK174)</f>
        <v>0</v>
      </c>
      <c r="BH174" s="17">
        <f>IF(ISERR(+AR174*100/AM174)=1,"",AR174*100/AM174)</f>
        <v>99.425024524501836</v>
      </c>
      <c r="BI174" s="17">
        <f>IF(ISERR((+AR174-AD174-AF174-AJ174)*100/AM174)=1,"",(AR174-AD174-AF174-AJ174)*100/AM174)</f>
        <v>99.425024524501836</v>
      </c>
      <c r="BJ174" s="17">
        <f>IF(ISERR(+BB174/AM174)=1,"",BB174/AM174)</f>
        <v>-0.12684432967481515</v>
      </c>
      <c r="BK174" s="17">
        <f>IF(ISERR(+W174/AK174)=1,"",W174/AK174)</f>
        <v>7.4533398571288778</v>
      </c>
      <c r="BL174" s="17">
        <f>IF(ISERR(+AR174/AK174)=1,"",AR174/AK174)</f>
        <v>12.356591473399225</v>
      </c>
      <c r="BM174" s="17">
        <f>IF(ISERR((+AR174-AD174-AF174-AJ174)/AK174)=1,"",(AR174-AD174-AF174-AJ174)/AK174)</f>
        <v>12.356591473399225</v>
      </c>
      <c r="BN174" s="17">
        <f>IF(ISERR(+AK174/D174)=1,"",AK174/D174)</f>
        <v>45083.823529411762</v>
      </c>
      <c r="BO174" s="17" t="e">
        <f>IF(ISERR(+BK174*100/M174)=1,"",BK174*100/M174)</f>
        <v>#DIV/0!</v>
      </c>
      <c r="BP174" s="18">
        <f>IF(ISERR(+Y174/AK174)=1,"",Y174/AK174)</f>
        <v>10.478404279609878</v>
      </c>
      <c r="BQ174" s="19">
        <f>BP174-7.64</f>
        <v>2.8384042796098781</v>
      </c>
      <c r="BR174" s="20">
        <f t="shared" si="219"/>
        <v>0</v>
      </c>
      <c r="BS174" s="20">
        <f t="shared" si="222"/>
        <v>0</v>
      </c>
      <c r="BT174" s="21"/>
      <c r="BU174" s="21"/>
      <c r="BV174" s="22"/>
      <c r="BW174" s="21"/>
      <c r="BX174" s="63">
        <f t="shared" si="221"/>
        <v>0</v>
      </c>
      <c r="BY174" s="21"/>
      <c r="BZ174" s="21"/>
      <c r="CA174" s="21"/>
      <c r="CB174" s="21"/>
    </row>
    <row r="175" spans="1:80" s="23" customFormat="1" x14ac:dyDescent="0.25">
      <c r="A175" s="37"/>
      <c r="B175" s="38"/>
      <c r="C175" s="39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1"/>
      <c r="R175" s="41"/>
      <c r="S175" s="41"/>
      <c r="T175" s="41"/>
      <c r="U175" s="40"/>
      <c r="V175" s="40"/>
      <c r="W175" s="40"/>
      <c r="X175" s="40"/>
      <c r="Y175" s="42"/>
      <c r="Z175" s="40"/>
      <c r="AA175" s="40"/>
      <c r="AB175" s="42"/>
      <c r="AC175" s="40"/>
      <c r="AD175" s="40"/>
      <c r="AE175" s="40"/>
      <c r="AF175" s="40"/>
      <c r="AG175" s="40"/>
      <c r="AH175" s="40"/>
      <c r="AI175" s="69"/>
      <c r="AJ175" s="40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4"/>
      <c r="BR175" s="20">
        <f t="shared" si="219"/>
        <v>0</v>
      </c>
      <c r="BS175" s="20">
        <f t="shared" si="222"/>
        <v>0</v>
      </c>
      <c r="BV175" s="22"/>
      <c r="BX175" s="63">
        <f t="shared" si="221"/>
        <v>0</v>
      </c>
    </row>
    <row r="176" spans="1:80" s="23" customFormat="1" x14ac:dyDescent="0.25">
      <c r="A176" s="48">
        <v>17</v>
      </c>
      <c r="B176" s="8" t="s">
        <v>76</v>
      </c>
      <c r="C176" s="9" t="s">
        <v>77</v>
      </c>
      <c r="D176" s="49">
        <v>3</v>
      </c>
      <c r="E176" s="50">
        <v>3</v>
      </c>
      <c r="F176" s="50">
        <v>3</v>
      </c>
      <c r="G176" s="50">
        <v>0</v>
      </c>
      <c r="H176" s="50">
        <v>0</v>
      </c>
      <c r="I176" s="50">
        <v>550</v>
      </c>
      <c r="J176" s="50">
        <v>0</v>
      </c>
      <c r="K176" s="50">
        <v>0</v>
      </c>
      <c r="L176" s="50">
        <v>1933948</v>
      </c>
      <c r="M176" s="50"/>
      <c r="N176" s="25">
        <v>91923</v>
      </c>
      <c r="O176" s="25"/>
      <c r="P176" s="25"/>
      <c r="Q176" s="66">
        <v>47769.860000000335</v>
      </c>
      <c r="R176" s="66">
        <v>125385</v>
      </c>
      <c r="S176" s="66">
        <v>0</v>
      </c>
      <c r="T176" s="28">
        <v>0</v>
      </c>
      <c r="U176" s="13">
        <v>135720</v>
      </c>
      <c r="V176" s="13"/>
      <c r="W176" s="13">
        <v>831913</v>
      </c>
      <c r="X176" s="14">
        <v>48720</v>
      </c>
      <c r="Y176" s="29">
        <f t="shared" ref="Y176" si="224">SUM(U176:W176)</f>
        <v>967633</v>
      </c>
      <c r="Z176" s="33">
        <f>19480+100</f>
        <v>19580</v>
      </c>
      <c r="AA176" s="51">
        <v>74871</v>
      </c>
      <c r="AB176" s="52">
        <f>X176</f>
        <v>48720</v>
      </c>
      <c r="AC176" s="30">
        <v>1015060</v>
      </c>
      <c r="AD176" s="31"/>
      <c r="AE176" s="30">
        <v>144965</v>
      </c>
      <c r="AF176" s="31"/>
      <c r="AG176" s="31">
        <f>AA176</f>
        <v>74871</v>
      </c>
      <c r="AH176" s="31"/>
      <c r="AI176" s="67">
        <f>AB176</f>
        <v>48720</v>
      </c>
      <c r="AJ176" s="31"/>
      <c r="AK176" s="17">
        <f>N176+O176</f>
        <v>91923</v>
      </c>
      <c r="AL176" s="17">
        <f>SUM(Q176:T176)</f>
        <v>173154.86000000034</v>
      </c>
      <c r="AM176" s="17">
        <f>SUM(Y176:AB176)</f>
        <v>1110804</v>
      </c>
      <c r="AN176" s="17">
        <f>AC176+AD176</f>
        <v>1015060</v>
      </c>
      <c r="AO176" s="17">
        <f>AE176+AF176</f>
        <v>144965</v>
      </c>
      <c r="AP176" s="17">
        <f>AG176+AH176</f>
        <v>74871</v>
      </c>
      <c r="AQ176" s="17">
        <f>AI176+AJ176</f>
        <v>48720</v>
      </c>
      <c r="AR176" s="17">
        <f>SUM(AN176:AQ176)</f>
        <v>1283616</v>
      </c>
      <c r="AS176" s="17">
        <f>Q176+Y176</f>
        <v>1015402.8600000003</v>
      </c>
      <c r="AT176" s="17">
        <f>R176+Z176</f>
        <v>144965</v>
      </c>
      <c r="AU176" s="17">
        <f>S176+AA176</f>
        <v>74871</v>
      </c>
      <c r="AV176" s="17">
        <f>T176+AB176</f>
        <v>48720</v>
      </c>
      <c r="AW176" s="17">
        <f>SUM(AS176:AV176)</f>
        <v>1283958.8600000003</v>
      </c>
      <c r="AX176" s="17">
        <f>AS176-AN176</f>
        <v>342.86000000033528</v>
      </c>
      <c r="AY176" s="17">
        <f>AT176-AO176</f>
        <v>0</v>
      </c>
      <c r="AZ176" s="17">
        <f>AU176-AP176</f>
        <v>0</v>
      </c>
      <c r="BA176" s="17">
        <f>AV176-AQ176</f>
        <v>0</v>
      </c>
      <c r="BB176" s="17">
        <f>SUM(AX176:BA176)</f>
        <v>342.86000000033528</v>
      </c>
      <c r="BC176" s="17">
        <f>IF(ISERR(+E176*100/D176)=1,"",E176*100/D176)</f>
        <v>100</v>
      </c>
      <c r="BD176" s="17">
        <f>IF(ISERR(+F176*100/D176)=1,"",F176*100/D176)</f>
        <v>100</v>
      </c>
      <c r="BE176" s="17">
        <f>IF(ISERR(+J176*100/D176)=1,"",J176*100/D176)</f>
        <v>0</v>
      </c>
      <c r="BF176" s="17">
        <f>IF(ISERR(+N176*100/AK176)=1,"",N176*100/AK176)</f>
        <v>100</v>
      </c>
      <c r="BG176" s="17">
        <f>IF(ISERR(+O176*100/AK176)=1,"",O176*100/AK176)</f>
        <v>0</v>
      </c>
      <c r="BH176" s="17">
        <f>IF(ISERR(+AR176*100/AM176)=1,"",AR176*100/AM176)</f>
        <v>115.55738005984854</v>
      </c>
      <c r="BI176" s="17">
        <f>IF(ISERR((+AR176-AD176-AF176-AJ176)*100/AM176)=1,"",(AR176-AD176-AF176-AJ176)*100/AM176)</f>
        <v>115.55738005984854</v>
      </c>
      <c r="BJ176" s="17">
        <f>IF(ISERR(+BB176/AM176)=1,"",BB176/AM176)</f>
        <v>3.0865931343453503E-4</v>
      </c>
      <c r="BK176" s="17">
        <f>IF(ISERR(+W176/AK176)=1,"",W176/AK176)</f>
        <v>9.0501071549013847</v>
      </c>
      <c r="BL176" s="17">
        <f>IF(ISERR(+AR176/AK176)=1,"",AR176/AK176)</f>
        <v>13.964035116347377</v>
      </c>
      <c r="BM176" s="17">
        <f>IF(ISERR((+AR176-AD176-AF176-AJ176)/AK176)=1,"",(AR176-AD176-AF176-AJ176)/AK176)</f>
        <v>13.964035116347377</v>
      </c>
      <c r="BN176" s="17">
        <f>IF(ISERR(+AK176/D176)=1,"",AK176/D176)</f>
        <v>30641</v>
      </c>
      <c r="BO176" s="17" t="e">
        <f>IF(ISERR(+BK176*100/M176)=1,"",BK176*100/M176)</f>
        <v>#DIV/0!</v>
      </c>
      <c r="BP176" s="18">
        <f>IF(ISERR(+Y176/AK176)=1,"",Y176/AK176)</f>
        <v>10.526560273272196</v>
      </c>
      <c r="BQ176" s="19">
        <f>BP176-9.61</f>
        <v>0.91656027327219647</v>
      </c>
      <c r="BR176" s="20">
        <f t="shared" si="219"/>
        <v>0</v>
      </c>
      <c r="BS176" s="20">
        <f t="shared" si="222"/>
        <v>0</v>
      </c>
      <c r="BT176" s="21"/>
      <c r="BU176">
        <f>[5]sheet1!$AV$15</f>
        <v>343</v>
      </c>
      <c r="BV176" s="22">
        <f>BB176-BU176</f>
        <v>-0.13999999966472387</v>
      </c>
      <c r="BW176" s="21"/>
      <c r="BX176" s="63">
        <f t="shared" si="221"/>
        <v>0</v>
      </c>
      <c r="BY176" s="21"/>
      <c r="BZ176" s="21"/>
      <c r="CA176" s="21"/>
      <c r="CB176" s="21"/>
    </row>
    <row r="177" spans="1:80" s="23" customFormat="1" x14ac:dyDescent="0.25">
      <c r="A177" s="37"/>
      <c r="B177" s="38"/>
      <c r="C177" s="39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1"/>
      <c r="R177" s="41"/>
      <c r="S177" s="41"/>
      <c r="T177" s="41"/>
      <c r="U177" s="40"/>
      <c r="V177" s="40"/>
      <c r="W177" s="40"/>
      <c r="X177" s="40"/>
      <c r="Y177" s="42"/>
      <c r="Z177" s="40"/>
      <c r="AA177" s="40"/>
      <c r="AB177" s="42"/>
      <c r="AC177" s="40"/>
      <c r="AD177" s="40"/>
      <c r="AE177" s="40"/>
      <c r="AF177" s="40"/>
      <c r="AG177" s="40"/>
      <c r="AH177" s="40"/>
      <c r="AI177" s="69"/>
      <c r="AJ177" s="40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4"/>
      <c r="BR177" s="20">
        <f t="shared" si="219"/>
        <v>0</v>
      </c>
      <c r="BS177" s="20">
        <f t="shared" si="222"/>
        <v>0</v>
      </c>
      <c r="BV177" s="22"/>
      <c r="BX177" s="63">
        <f t="shared" si="221"/>
        <v>0</v>
      </c>
    </row>
    <row r="178" spans="1:80" s="23" customFormat="1" x14ac:dyDescent="0.25">
      <c r="A178" s="82" t="s">
        <v>78</v>
      </c>
      <c r="B178" s="82"/>
      <c r="C178" s="82"/>
      <c r="D178" s="45">
        <f>D176</f>
        <v>3</v>
      </c>
      <c r="E178" s="46">
        <f t="shared" ref="E178:BB178" si="225">E176</f>
        <v>3</v>
      </c>
      <c r="F178" s="46">
        <f t="shared" si="225"/>
        <v>3</v>
      </c>
      <c r="G178" s="46">
        <f t="shared" si="225"/>
        <v>0</v>
      </c>
      <c r="H178" s="46">
        <f t="shared" si="225"/>
        <v>0</v>
      </c>
      <c r="I178" s="46">
        <f t="shared" si="225"/>
        <v>550</v>
      </c>
      <c r="J178" s="46">
        <f t="shared" si="225"/>
        <v>0</v>
      </c>
      <c r="K178" s="46">
        <f t="shared" si="225"/>
        <v>0</v>
      </c>
      <c r="L178" s="46">
        <f t="shared" si="225"/>
        <v>1933948</v>
      </c>
      <c r="M178" s="46">
        <f t="shared" si="225"/>
        <v>0</v>
      </c>
      <c r="N178" s="46">
        <f t="shared" si="225"/>
        <v>91923</v>
      </c>
      <c r="O178" s="46">
        <f t="shared" si="225"/>
        <v>0</v>
      </c>
      <c r="P178" s="46">
        <f t="shared" si="225"/>
        <v>0</v>
      </c>
      <c r="Q178" s="47">
        <f t="shared" si="225"/>
        <v>47769.860000000335</v>
      </c>
      <c r="R178" s="47">
        <f t="shared" si="225"/>
        <v>125385</v>
      </c>
      <c r="S178" s="47">
        <f t="shared" si="225"/>
        <v>0</v>
      </c>
      <c r="T178" s="47">
        <f t="shared" si="225"/>
        <v>0</v>
      </c>
      <c r="U178" s="17">
        <f t="shared" si="225"/>
        <v>135720</v>
      </c>
      <c r="V178" s="17">
        <f t="shared" si="225"/>
        <v>0</v>
      </c>
      <c r="W178" s="17">
        <f t="shared" si="225"/>
        <v>831913</v>
      </c>
      <c r="X178" s="17">
        <f t="shared" si="225"/>
        <v>48720</v>
      </c>
      <c r="Y178" s="17">
        <f t="shared" si="225"/>
        <v>967633</v>
      </c>
      <c r="Z178" s="17">
        <f t="shared" si="225"/>
        <v>19580</v>
      </c>
      <c r="AA178" s="17">
        <f t="shared" si="225"/>
        <v>74871</v>
      </c>
      <c r="AB178" s="17">
        <f t="shared" si="225"/>
        <v>48720</v>
      </c>
      <c r="AC178" s="17">
        <f t="shared" si="225"/>
        <v>1015060</v>
      </c>
      <c r="AD178" s="17">
        <f t="shared" si="225"/>
        <v>0</v>
      </c>
      <c r="AE178" s="17">
        <f t="shared" si="225"/>
        <v>144965</v>
      </c>
      <c r="AF178" s="17">
        <f t="shared" si="225"/>
        <v>0</v>
      </c>
      <c r="AG178" s="17">
        <f t="shared" si="225"/>
        <v>74871</v>
      </c>
      <c r="AH178" s="17">
        <f t="shared" si="225"/>
        <v>0</v>
      </c>
      <c r="AI178" s="17">
        <f t="shared" si="225"/>
        <v>48720</v>
      </c>
      <c r="AJ178" s="17">
        <f t="shared" si="225"/>
        <v>0</v>
      </c>
      <c r="AK178" s="17">
        <f t="shared" si="225"/>
        <v>91923</v>
      </c>
      <c r="AL178" s="17">
        <f t="shared" si="225"/>
        <v>173154.86000000034</v>
      </c>
      <c r="AM178" s="17">
        <f t="shared" si="225"/>
        <v>1110804</v>
      </c>
      <c r="AN178" s="17">
        <f t="shared" si="225"/>
        <v>1015060</v>
      </c>
      <c r="AO178" s="17">
        <f t="shared" si="225"/>
        <v>144965</v>
      </c>
      <c r="AP178" s="17">
        <f t="shared" si="225"/>
        <v>74871</v>
      </c>
      <c r="AQ178" s="17">
        <f t="shared" si="225"/>
        <v>48720</v>
      </c>
      <c r="AR178" s="17">
        <f t="shared" si="225"/>
        <v>1283616</v>
      </c>
      <c r="AS178" s="17">
        <f t="shared" si="225"/>
        <v>1015402.8600000003</v>
      </c>
      <c r="AT178" s="17">
        <f t="shared" si="225"/>
        <v>144965</v>
      </c>
      <c r="AU178" s="17">
        <f t="shared" si="225"/>
        <v>74871</v>
      </c>
      <c r="AV178" s="17">
        <f t="shared" si="225"/>
        <v>48720</v>
      </c>
      <c r="AW178" s="17">
        <f t="shared" si="225"/>
        <v>1283958.8600000003</v>
      </c>
      <c r="AX178" s="17">
        <f t="shared" si="225"/>
        <v>342.86000000033528</v>
      </c>
      <c r="AY178" s="17">
        <f t="shared" si="225"/>
        <v>0</v>
      </c>
      <c r="AZ178" s="17">
        <f t="shared" si="225"/>
        <v>0</v>
      </c>
      <c r="BA178" s="17">
        <f t="shared" si="225"/>
        <v>0</v>
      </c>
      <c r="BB178" s="17">
        <f t="shared" si="225"/>
        <v>342.86000000033528</v>
      </c>
      <c r="BC178" s="17">
        <f>IF(ISERR(+E178*100/D178)=1,"",E178*100/D178)</f>
        <v>100</v>
      </c>
      <c r="BD178" s="17">
        <f>IF(ISERR(+F178*100/D178)=1,"",F178*100/D178)</f>
        <v>100</v>
      </c>
      <c r="BE178" s="17">
        <f>IF(ISERR(+J178*100/D178)=1,"",J178*100/D178)</f>
        <v>0</v>
      </c>
      <c r="BF178" s="17">
        <f>IF(ISERR(+N178*100/AK178)=1,"",N178*100/AK178)</f>
        <v>100</v>
      </c>
      <c r="BG178" s="17">
        <f>IF(ISERR(+O178*100/AK178)=1,"",O178*100/AK178)</f>
        <v>0</v>
      </c>
      <c r="BH178" s="17">
        <f>IF(ISERR(+AR178*100/AM178)=1,"",AR178*100/AM178)</f>
        <v>115.55738005984854</v>
      </c>
      <c r="BI178" s="17">
        <f>IF(ISERR((+AR178-AD178-AF178-AJ178)*100/AM178)=1,"",(AR178-AD178-AF178-AJ178)*100/AM178)</f>
        <v>115.55738005984854</v>
      </c>
      <c r="BJ178" s="17">
        <f>IF(ISERR(+BB178/AM178)=1,"",BB178/AM178)</f>
        <v>3.0865931343453503E-4</v>
      </c>
      <c r="BK178" s="17">
        <f>IF(ISERR(+W178/AK178)=1,"",W178/AK178)</f>
        <v>9.0501071549013847</v>
      </c>
      <c r="BL178" s="17">
        <f>IF(ISERR(+AR178/AK178)=1,"",AR178/AK178)</f>
        <v>13.964035116347377</v>
      </c>
      <c r="BM178" s="17">
        <f>IF(ISERR((+AR178-AD178-AF178-AJ178)/AK178)=1,"",(AR178-AD178-AF178-AJ178)/AK178)</f>
        <v>13.964035116347377</v>
      </c>
      <c r="BN178" s="17">
        <f>IF(ISERR(+AK178/D178)=1,"",AK178/D178)</f>
        <v>30641</v>
      </c>
      <c r="BO178" s="17" t="e">
        <f>IF(ISERR(+BK178*100/M178)=1,"",BK178*100/M178)</f>
        <v>#DIV/0!</v>
      </c>
      <c r="BP178" s="18">
        <f>IF(ISERR(+Y178/AK178)=1,"",Y178/AK178)</f>
        <v>10.526560273272196</v>
      </c>
      <c r="BQ178" s="19">
        <f>BP178-9.61</f>
        <v>0.91656027327219647</v>
      </c>
      <c r="BR178" s="20">
        <f t="shared" si="219"/>
        <v>0</v>
      </c>
      <c r="BS178" s="20">
        <f t="shared" si="222"/>
        <v>0</v>
      </c>
      <c r="BT178" s="21"/>
      <c r="BU178" s="21"/>
      <c r="BV178" s="22"/>
      <c r="BW178" s="21"/>
      <c r="BX178" s="63">
        <f t="shared" si="221"/>
        <v>0</v>
      </c>
      <c r="BY178" s="21"/>
      <c r="BZ178" s="21"/>
      <c r="CA178" s="21"/>
      <c r="CB178" s="21"/>
    </row>
    <row r="179" spans="1:80" s="23" customFormat="1" x14ac:dyDescent="0.25">
      <c r="A179" s="37"/>
      <c r="B179" s="38"/>
      <c r="C179" s="39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1"/>
      <c r="R179" s="41"/>
      <c r="S179" s="41"/>
      <c r="T179" s="41"/>
      <c r="U179" s="40"/>
      <c r="V179" s="40"/>
      <c r="W179" s="40"/>
      <c r="X179" s="40"/>
      <c r="Y179" s="42"/>
      <c r="Z179" s="40"/>
      <c r="AA179" s="40"/>
      <c r="AB179" s="42"/>
      <c r="AC179" s="40"/>
      <c r="AD179" s="40"/>
      <c r="AE179" s="40"/>
      <c r="AF179" s="40"/>
      <c r="AG179" s="40"/>
      <c r="AH179" s="40"/>
      <c r="AI179" s="69"/>
      <c r="AJ179" s="40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4"/>
      <c r="BR179" s="20">
        <f t="shared" si="219"/>
        <v>0</v>
      </c>
      <c r="BS179" s="20">
        <f t="shared" si="222"/>
        <v>0</v>
      </c>
      <c r="BV179" s="22"/>
      <c r="BX179" s="63">
        <f t="shared" si="221"/>
        <v>0</v>
      </c>
    </row>
    <row r="180" spans="1:80" s="23" customFormat="1" x14ac:dyDescent="0.25">
      <c r="A180" s="83">
        <v>18</v>
      </c>
      <c r="B180" s="53" t="s">
        <v>79</v>
      </c>
      <c r="C180" s="54" t="s">
        <v>80</v>
      </c>
      <c r="D180" s="55">
        <v>1</v>
      </c>
      <c r="E180" s="25">
        <v>1</v>
      </c>
      <c r="F180" s="25">
        <v>1</v>
      </c>
      <c r="G180" s="25"/>
      <c r="H180" s="25"/>
      <c r="I180" s="25">
        <v>250</v>
      </c>
      <c r="J180" s="25">
        <v>0</v>
      </c>
      <c r="K180" s="25">
        <v>0</v>
      </c>
      <c r="L180" s="50">
        <v>390000</v>
      </c>
      <c r="M180" s="25"/>
      <c r="N180" s="25">
        <v>9287</v>
      </c>
      <c r="O180" s="25"/>
      <c r="P180" s="25"/>
      <c r="Q180" s="66">
        <v>674639</v>
      </c>
      <c r="R180" s="66">
        <v>31040</v>
      </c>
      <c r="S180" s="66">
        <v>29724</v>
      </c>
      <c r="T180" s="28">
        <v>5764</v>
      </c>
      <c r="U180" s="13">
        <v>55380</v>
      </c>
      <c r="V180" s="13">
        <v>1393</v>
      </c>
      <c r="W180" s="13">
        <v>66870</v>
      </c>
      <c r="X180" s="14">
        <v>4922</v>
      </c>
      <c r="Y180" s="56">
        <f t="shared" ref="Y180:Y181" si="226">SUM(U180:W180)</f>
        <v>123643</v>
      </c>
      <c r="Z180" s="14">
        <v>7057</v>
      </c>
      <c r="AA180" s="14">
        <v>6018</v>
      </c>
      <c r="AB180" s="56">
        <f t="shared" ref="AB180:AB181" si="227">X180</f>
        <v>4922</v>
      </c>
      <c r="AC180" s="14"/>
      <c r="AD180" s="14"/>
      <c r="AE180" s="14"/>
      <c r="AF180" s="14"/>
      <c r="AG180" s="14"/>
      <c r="AH180" s="14"/>
      <c r="AI180" s="70"/>
      <c r="AJ180" s="57"/>
      <c r="AK180" s="17">
        <f>N180+O180</f>
        <v>9287</v>
      </c>
      <c r="AL180" s="17">
        <f>SUM(Q180:T180)</f>
        <v>741167</v>
      </c>
      <c r="AM180" s="17">
        <f>SUM(Y180:AB180)</f>
        <v>141640</v>
      </c>
      <c r="AN180" s="17">
        <f>AC180+AD180</f>
        <v>0</v>
      </c>
      <c r="AO180" s="17">
        <f>AE180+AF180</f>
        <v>0</v>
      </c>
      <c r="AP180" s="17">
        <f>AG180+AH180</f>
        <v>0</v>
      </c>
      <c r="AQ180" s="17">
        <f>AI180+AJ180</f>
        <v>0</v>
      </c>
      <c r="AR180" s="17">
        <f t="shared" ref="AR180:AR181" si="228">SUM(AN180:AQ180)</f>
        <v>0</v>
      </c>
      <c r="AS180" s="17">
        <f t="shared" ref="AS180:AV181" si="229">Q180+Y180</f>
        <v>798282</v>
      </c>
      <c r="AT180" s="17">
        <f t="shared" si="229"/>
        <v>38097</v>
      </c>
      <c r="AU180" s="17">
        <f t="shared" si="229"/>
        <v>35742</v>
      </c>
      <c r="AV180" s="17">
        <f t="shared" si="229"/>
        <v>10686</v>
      </c>
      <c r="AW180" s="17">
        <f t="shared" ref="AW180:AW181" si="230">SUM(AS180:AV180)</f>
        <v>882807</v>
      </c>
      <c r="AX180" s="17">
        <f t="shared" ref="AX180:BA181" si="231">AS180-AN180</f>
        <v>798282</v>
      </c>
      <c r="AY180" s="17">
        <f t="shared" si="231"/>
        <v>38097</v>
      </c>
      <c r="AZ180" s="17">
        <f t="shared" si="231"/>
        <v>35742</v>
      </c>
      <c r="BA180" s="17">
        <f t="shared" si="231"/>
        <v>10686</v>
      </c>
      <c r="BB180" s="17">
        <f t="shared" ref="BB180:BB181" si="232">SUM(AX180:BA180)</f>
        <v>882807</v>
      </c>
      <c r="BC180" s="17">
        <f>IF(ISERR(+E180*100/D180)=1,"",E180*100/D180)</f>
        <v>100</v>
      </c>
      <c r="BD180" s="17">
        <f>IF(ISERR(+F180*100/D180)=1,"",F180*100/D180)</f>
        <v>100</v>
      </c>
      <c r="BE180" s="17">
        <f>IF(ISERR(+J180*100/D180)=1,"",J180*100/D180)</f>
        <v>0</v>
      </c>
      <c r="BF180" s="17">
        <f>IF(ISERR(+N180*100/AK180)=1,"",N180*100/AK180)</f>
        <v>100</v>
      </c>
      <c r="BG180" s="17">
        <f>IF(ISERR(+O180*100/AK180)=1,"",O180*100/AK180)</f>
        <v>0</v>
      </c>
      <c r="BH180" s="17">
        <f>IF(ISERR(+AR180*100/AM180)=1,"",AR180*100/AM180)</f>
        <v>0</v>
      </c>
      <c r="BI180" s="17">
        <f>IF(ISERR((+AR180-AD180-AF180-AJ180)*100/AM180)=1,"",(AR180-AD180-AF180-AJ180)*100/AM180)</f>
        <v>0</v>
      </c>
      <c r="BJ180" s="17">
        <f>IF(ISERR(+BB180/AM180)=1,"",BB180/AM180)</f>
        <v>6.2327520474442251</v>
      </c>
      <c r="BK180" s="17">
        <f>IF(ISERR(+W180/AK180)=1,"",W180/AK180)</f>
        <v>7.2003876386346501</v>
      </c>
      <c r="BL180" s="17">
        <f>IF(ISERR(+AR180/AK180)=1,"",AR180/AK180)</f>
        <v>0</v>
      </c>
      <c r="BM180" s="17">
        <f>IF(ISERR((+AR180-AD180-AF180-AJ180)/AK180)=1,"",(AR180-AD180-AF180-AJ180)/AK180)</f>
        <v>0</v>
      </c>
      <c r="BN180" s="17">
        <f>IF(ISERR(+AK180/D180)=1,"",AK180/D180)</f>
        <v>9287</v>
      </c>
      <c r="BO180" s="17" t="e">
        <f>IF(ISERR(+BK180*100/M180)=1,"",BK180*100/M180)</f>
        <v>#DIV/0!</v>
      </c>
      <c r="BP180" s="18">
        <f>IF(ISERR(+Y180/AK180)=1,"",Y180/AK180)</f>
        <v>13.31355658447292</v>
      </c>
      <c r="BQ180" s="19">
        <f>BP180-7.85</f>
        <v>5.4635565844729204</v>
      </c>
      <c r="BR180" s="20">
        <f t="shared" si="219"/>
        <v>0</v>
      </c>
      <c r="BS180" s="20">
        <f t="shared" si="222"/>
        <v>0</v>
      </c>
      <c r="BT180" s="21"/>
      <c r="BU180" s="21">
        <f>[5]sheet1!$AV$17</f>
        <v>882807</v>
      </c>
      <c r="BV180" s="22">
        <f>BB180-BU180</f>
        <v>0</v>
      </c>
      <c r="BW180" s="21"/>
      <c r="BX180" s="63">
        <f t="shared" si="221"/>
        <v>0</v>
      </c>
      <c r="BY180" s="21"/>
      <c r="BZ180" s="21"/>
      <c r="CA180" s="21"/>
      <c r="CB180" s="21"/>
    </row>
    <row r="181" spans="1:80" s="23" customFormat="1" ht="25.5" x14ac:dyDescent="0.25">
      <c r="A181" s="83"/>
      <c r="B181" s="53" t="s">
        <v>81</v>
      </c>
      <c r="C181" s="54" t="s">
        <v>82</v>
      </c>
      <c r="D181" s="10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/>
      <c r="M181" s="11"/>
      <c r="N181" s="25"/>
      <c r="O181" s="25"/>
      <c r="P181" s="25"/>
      <c r="Q181" s="28"/>
      <c r="R181" s="28"/>
      <c r="S181" s="28"/>
      <c r="T181" s="28"/>
      <c r="U181" s="13"/>
      <c r="V181" s="13"/>
      <c r="W181" s="13"/>
      <c r="X181" s="14"/>
      <c r="Y181" s="58">
        <f t="shared" si="226"/>
        <v>0</v>
      </c>
      <c r="Z181" s="13"/>
      <c r="AA181" s="13"/>
      <c r="AB181" s="58">
        <f t="shared" si="227"/>
        <v>0</v>
      </c>
      <c r="AC181" s="13"/>
      <c r="AD181" s="13"/>
      <c r="AE181" s="13"/>
      <c r="AF181" s="13"/>
      <c r="AG181" s="13"/>
      <c r="AH181" s="13"/>
      <c r="AI181" s="65"/>
      <c r="AJ181" s="16"/>
      <c r="AK181" s="17">
        <f>N181+O181</f>
        <v>0</v>
      </c>
      <c r="AL181" s="17">
        <f>SUM(Q181:T181)</f>
        <v>0</v>
      </c>
      <c r="AM181" s="17">
        <f>SUM(Y181:AB181)</f>
        <v>0</v>
      </c>
      <c r="AN181" s="17">
        <f>AC181+AD181</f>
        <v>0</v>
      </c>
      <c r="AO181" s="17">
        <f>AE181+AF181</f>
        <v>0</v>
      </c>
      <c r="AP181" s="17">
        <f>AG181+AH181</f>
        <v>0</v>
      </c>
      <c r="AQ181" s="17">
        <f>AI181+AJ181</f>
        <v>0</v>
      </c>
      <c r="AR181" s="17">
        <f t="shared" si="228"/>
        <v>0</v>
      </c>
      <c r="AS181" s="17">
        <f t="shared" si="229"/>
        <v>0</v>
      </c>
      <c r="AT181" s="17">
        <f t="shared" si="229"/>
        <v>0</v>
      </c>
      <c r="AU181" s="17">
        <f t="shared" si="229"/>
        <v>0</v>
      </c>
      <c r="AV181" s="17">
        <f t="shared" si="229"/>
        <v>0</v>
      </c>
      <c r="AW181" s="17">
        <f t="shared" si="230"/>
        <v>0</v>
      </c>
      <c r="AX181" s="17">
        <f t="shared" si="231"/>
        <v>0</v>
      </c>
      <c r="AY181" s="17">
        <f t="shared" si="231"/>
        <v>0</v>
      </c>
      <c r="AZ181" s="17">
        <f t="shared" si="231"/>
        <v>0</v>
      </c>
      <c r="BA181" s="17">
        <f t="shared" si="231"/>
        <v>0</v>
      </c>
      <c r="BB181" s="17">
        <f t="shared" si="232"/>
        <v>0</v>
      </c>
      <c r="BC181" s="17" t="e">
        <f>IF(ISERR(+E181*100/D181)=1,"",E181*100/D181)</f>
        <v>#DIV/0!</v>
      </c>
      <c r="BD181" s="17" t="e">
        <f>IF(ISERR(+F181*100/D181)=1,"",F181*100/D181)</f>
        <v>#DIV/0!</v>
      </c>
      <c r="BE181" s="17" t="e">
        <f>IF(ISERR(+J181*100/D181)=1,"",J181*100/D181)</f>
        <v>#DIV/0!</v>
      </c>
      <c r="BF181" s="17" t="e">
        <f>IF(ISERR(+N181*100/AK181)=1,"",N181*100/AK181)</f>
        <v>#DIV/0!</v>
      </c>
      <c r="BG181" s="17" t="e">
        <f>IF(ISERR(+O181*100/AK181)=1,"",O181*100/AK181)</f>
        <v>#DIV/0!</v>
      </c>
      <c r="BH181" s="17" t="e">
        <f>IF(ISERR(+AR181*100/AM181)=1,"",AR181*100/AM181)</f>
        <v>#DIV/0!</v>
      </c>
      <c r="BI181" s="17" t="e">
        <f>IF(ISERR((+AR181-AD181-AF181-AJ181)*100/AM181)=1,"",(AR181-AD181-AF181-AJ181)*100/AM181)</f>
        <v>#DIV/0!</v>
      </c>
      <c r="BJ181" s="17" t="e">
        <f>IF(ISERR(+BB181/AM181)=1,"",BB181/AM181)</f>
        <v>#DIV/0!</v>
      </c>
      <c r="BK181" s="17" t="e">
        <f>IF(ISERR(+W181/AK181)=1,"",W181/AK181)</f>
        <v>#DIV/0!</v>
      </c>
      <c r="BL181" s="17" t="e">
        <f>IF(ISERR(+AR181/AK181)=1,"",AR181/AK181)</f>
        <v>#DIV/0!</v>
      </c>
      <c r="BM181" s="17" t="e">
        <f>IF(ISERR((+AR181-AD181-AF181-AJ181)/AK181)=1,"",(AR181-AD181-AF181-AJ181)/AK181)</f>
        <v>#DIV/0!</v>
      </c>
      <c r="BN181" s="17" t="e">
        <f>IF(ISERR(+AK181/D181)=1,"",AK181/D181)</f>
        <v>#DIV/0!</v>
      </c>
      <c r="BO181" s="17" t="e">
        <f>IF(ISERR(+BK181*100/M181)=1,"",BK181*100/M181)</f>
        <v>#DIV/0!</v>
      </c>
      <c r="BP181" s="18" t="e">
        <f>IF(ISERR(+Y181/AK181)=1,"",Y181/AK181)</f>
        <v>#DIV/0!</v>
      </c>
      <c r="BQ181" s="19" t="e">
        <f>BP181-8.25</f>
        <v>#DIV/0!</v>
      </c>
      <c r="BR181" s="20">
        <f t="shared" si="219"/>
        <v>0</v>
      </c>
      <c r="BS181" s="20">
        <f t="shared" si="222"/>
        <v>0</v>
      </c>
      <c r="BT181" s="21"/>
      <c r="BU181" s="21"/>
      <c r="BV181" s="22"/>
      <c r="BW181" s="21"/>
      <c r="BX181" s="63">
        <f t="shared" si="221"/>
        <v>0</v>
      </c>
      <c r="BY181" s="21"/>
      <c r="BZ181" s="21"/>
      <c r="CA181" s="21"/>
      <c r="CB181" s="21"/>
    </row>
    <row r="182" spans="1:80" s="23" customFormat="1" x14ac:dyDescent="0.25">
      <c r="A182" s="37"/>
      <c r="B182" s="38"/>
      <c r="C182" s="39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1"/>
      <c r="R182" s="41"/>
      <c r="S182" s="41"/>
      <c r="T182" s="41"/>
      <c r="U182" s="40"/>
      <c r="V182" s="40"/>
      <c r="W182" s="40"/>
      <c r="X182" s="40"/>
      <c r="Y182" s="42"/>
      <c r="Z182" s="40"/>
      <c r="AA182" s="40"/>
      <c r="AB182" s="42"/>
      <c r="AC182" s="40"/>
      <c r="AD182" s="40"/>
      <c r="AE182" s="40"/>
      <c r="AF182" s="40"/>
      <c r="AG182" s="40"/>
      <c r="AH182" s="40"/>
      <c r="AI182" s="69"/>
      <c r="AJ182" s="40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4"/>
      <c r="BR182" s="20">
        <f t="shared" si="219"/>
        <v>0</v>
      </c>
      <c r="BS182" s="20">
        <f t="shared" si="222"/>
        <v>0</v>
      </c>
      <c r="BV182" s="22"/>
      <c r="BX182" s="63">
        <f t="shared" si="221"/>
        <v>0</v>
      </c>
    </row>
    <row r="183" spans="1:80" s="23" customFormat="1" x14ac:dyDescent="0.25">
      <c r="A183" s="82" t="s">
        <v>75</v>
      </c>
      <c r="B183" s="82"/>
      <c r="C183" s="82"/>
      <c r="D183" s="45">
        <f t="shared" ref="D183:AJ183" si="233">SUM(D180:D181)</f>
        <v>1</v>
      </c>
      <c r="E183" s="46">
        <f t="shared" si="233"/>
        <v>1</v>
      </c>
      <c r="F183" s="46">
        <f t="shared" si="233"/>
        <v>1</v>
      </c>
      <c r="G183" s="46">
        <f t="shared" si="233"/>
        <v>0</v>
      </c>
      <c r="H183" s="46">
        <f t="shared" si="233"/>
        <v>0</v>
      </c>
      <c r="I183" s="46">
        <f t="shared" si="233"/>
        <v>250</v>
      </c>
      <c r="J183" s="46">
        <f t="shared" si="233"/>
        <v>0</v>
      </c>
      <c r="K183" s="46">
        <f t="shared" si="233"/>
        <v>0</v>
      </c>
      <c r="L183" s="46">
        <f t="shared" si="233"/>
        <v>390000</v>
      </c>
      <c r="M183" s="46">
        <f t="shared" si="233"/>
        <v>0</v>
      </c>
      <c r="N183" s="46">
        <f t="shared" si="233"/>
        <v>9287</v>
      </c>
      <c r="O183" s="46">
        <f t="shared" si="233"/>
        <v>0</v>
      </c>
      <c r="P183" s="46">
        <f t="shared" si="233"/>
        <v>0</v>
      </c>
      <c r="Q183" s="47">
        <f t="shared" si="233"/>
        <v>674639</v>
      </c>
      <c r="R183" s="47">
        <f t="shared" si="233"/>
        <v>31040</v>
      </c>
      <c r="S183" s="47">
        <f t="shared" si="233"/>
        <v>29724</v>
      </c>
      <c r="T183" s="47">
        <f t="shared" si="233"/>
        <v>5764</v>
      </c>
      <c r="U183" s="17">
        <f t="shared" si="233"/>
        <v>55380</v>
      </c>
      <c r="V183" s="17">
        <f t="shared" si="233"/>
        <v>1393</v>
      </c>
      <c r="W183" s="17">
        <f t="shared" si="233"/>
        <v>66870</v>
      </c>
      <c r="X183" s="17">
        <f t="shared" si="233"/>
        <v>4922</v>
      </c>
      <c r="Y183" s="17">
        <f t="shared" si="233"/>
        <v>123643</v>
      </c>
      <c r="Z183" s="17">
        <f t="shared" si="233"/>
        <v>7057</v>
      </c>
      <c r="AA183" s="17">
        <f t="shared" si="233"/>
        <v>6018</v>
      </c>
      <c r="AB183" s="17">
        <f t="shared" si="233"/>
        <v>4922</v>
      </c>
      <c r="AC183" s="17">
        <f t="shared" si="233"/>
        <v>0</v>
      </c>
      <c r="AD183" s="17">
        <f t="shared" si="233"/>
        <v>0</v>
      </c>
      <c r="AE183" s="17">
        <f t="shared" si="233"/>
        <v>0</v>
      </c>
      <c r="AF183" s="17">
        <f t="shared" si="233"/>
        <v>0</v>
      </c>
      <c r="AG183" s="17">
        <f t="shared" si="233"/>
        <v>0</v>
      </c>
      <c r="AH183" s="17">
        <f t="shared" si="233"/>
        <v>0</v>
      </c>
      <c r="AI183" s="17">
        <f t="shared" si="233"/>
        <v>0</v>
      </c>
      <c r="AJ183" s="17">
        <f t="shared" si="233"/>
        <v>0</v>
      </c>
      <c r="AK183" s="17">
        <f t="shared" ref="AK183:BB183" si="234">SUM(AK180:AK181)</f>
        <v>9287</v>
      </c>
      <c r="AL183" s="17">
        <f t="shared" si="234"/>
        <v>741167</v>
      </c>
      <c r="AM183" s="17">
        <f t="shared" si="234"/>
        <v>141640</v>
      </c>
      <c r="AN183" s="17">
        <f t="shared" si="234"/>
        <v>0</v>
      </c>
      <c r="AO183" s="17">
        <f t="shared" si="234"/>
        <v>0</v>
      </c>
      <c r="AP183" s="17">
        <f t="shared" si="234"/>
        <v>0</v>
      </c>
      <c r="AQ183" s="17">
        <f t="shared" si="234"/>
        <v>0</v>
      </c>
      <c r="AR183" s="17">
        <f t="shared" si="234"/>
        <v>0</v>
      </c>
      <c r="AS183" s="17">
        <f t="shared" si="234"/>
        <v>798282</v>
      </c>
      <c r="AT183" s="17">
        <f t="shared" si="234"/>
        <v>38097</v>
      </c>
      <c r="AU183" s="17">
        <f t="shared" si="234"/>
        <v>35742</v>
      </c>
      <c r="AV183" s="17">
        <f t="shared" si="234"/>
        <v>10686</v>
      </c>
      <c r="AW183" s="17">
        <f t="shared" si="234"/>
        <v>882807</v>
      </c>
      <c r="AX183" s="17">
        <f t="shared" si="234"/>
        <v>798282</v>
      </c>
      <c r="AY183" s="17">
        <f t="shared" si="234"/>
        <v>38097</v>
      </c>
      <c r="AZ183" s="17">
        <f t="shared" si="234"/>
        <v>35742</v>
      </c>
      <c r="BA183" s="17">
        <f t="shared" si="234"/>
        <v>10686</v>
      </c>
      <c r="BB183" s="17">
        <f t="shared" si="234"/>
        <v>882807</v>
      </c>
      <c r="BC183" s="17">
        <f>IF(ISERR(+E183*100/D183)=1,"",E183*100/D183)</f>
        <v>100</v>
      </c>
      <c r="BD183" s="17">
        <f>IF(ISERR(+F183*100/D183)=1,"",F183*100/D183)</f>
        <v>100</v>
      </c>
      <c r="BE183" s="17">
        <f>IF(ISERR(+J183*100/D183)=1,"",J183*100/D183)</f>
        <v>0</v>
      </c>
      <c r="BF183" s="17">
        <f>IF(ISERR(+N183*100/AK183)=1,"",N183*100/AK183)</f>
        <v>100</v>
      </c>
      <c r="BG183" s="17">
        <f>IF(ISERR(+O183*100/AK183)=1,"",O183*100/AK183)</f>
        <v>0</v>
      </c>
      <c r="BH183" s="17">
        <f>IF(ISERR(+AR183*100/AM183)=1,"",AR183*100/AM183)</f>
        <v>0</v>
      </c>
      <c r="BI183" s="17">
        <f>IF(ISERR((+AR183-AD183-AF183-AJ183)*100/AM183)=1,"",(AR183-AD183-AF183-AJ183)*100/AM183)</f>
        <v>0</v>
      </c>
      <c r="BJ183" s="17">
        <f>IF(ISERR(+BB183/AM183)=1,"",BB183/AM183)</f>
        <v>6.2327520474442251</v>
      </c>
      <c r="BK183" s="17">
        <f>IF(ISERR(+W183/AK183)=1,"",W183/AK183)</f>
        <v>7.2003876386346501</v>
      </c>
      <c r="BL183" s="17">
        <f>IF(ISERR(+AR183/AK183)=1,"",AR183/AK183)</f>
        <v>0</v>
      </c>
      <c r="BM183" s="17">
        <f>IF(ISERR((+AR183-AD183-AF183-AJ183)/AK183)=1,"",(AR183-AD183-AF183-AJ183)/AK183)</f>
        <v>0</v>
      </c>
      <c r="BN183" s="17">
        <f>IF(ISERR(+AK183/D183)=1,"",AK183/D183)</f>
        <v>9287</v>
      </c>
      <c r="BO183" s="17" t="e">
        <f>IF(ISERR(+BK183*100/M183)=1,"",BK183*100/M183)</f>
        <v>#DIV/0!</v>
      </c>
      <c r="BP183" s="18">
        <f>IF(ISERR(+Y183/AK183)=1,"",Y183/AK183)</f>
        <v>13.31355658447292</v>
      </c>
      <c r="BQ183" s="19"/>
      <c r="BR183" s="20">
        <f t="shared" si="219"/>
        <v>0</v>
      </c>
      <c r="BS183" s="20">
        <f t="shared" si="222"/>
        <v>0</v>
      </c>
      <c r="BT183" s="21"/>
      <c r="BU183" s="21"/>
      <c r="BV183" s="22"/>
      <c r="BW183" s="21"/>
      <c r="BX183" s="63">
        <f t="shared" si="221"/>
        <v>0</v>
      </c>
      <c r="BY183" s="21"/>
      <c r="BZ183" s="21"/>
      <c r="CA183" s="21"/>
      <c r="CB183" s="21"/>
    </row>
    <row r="184" spans="1:80" s="23" customFormat="1" x14ac:dyDescent="0.25">
      <c r="A184" s="37"/>
      <c r="B184" s="38"/>
      <c r="C184" s="39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1"/>
      <c r="R184" s="41"/>
      <c r="S184" s="41"/>
      <c r="T184" s="41"/>
      <c r="U184" s="40"/>
      <c r="V184" s="40"/>
      <c r="W184" s="40"/>
      <c r="X184" s="40"/>
      <c r="Y184" s="42"/>
      <c r="Z184" s="40"/>
      <c r="AA184" s="40"/>
      <c r="AB184" s="42"/>
      <c r="AC184" s="40"/>
      <c r="AD184" s="40"/>
      <c r="AE184" s="40"/>
      <c r="AF184" s="40"/>
      <c r="AG184" s="40"/>
      <c r="AH184" s="40"/>
      <c r="AI184" s="69"/>
      <c r="AJ184" s="40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4"/>
      <c r="BR184" s="20">
        <f t="shared" si="219"/>
        <v>0</v>
      </c>
      <c r="BS184" s="20">
        <f t="shared" si="222"/>
        <v>0</v>
      </c>
      <c r="BV184" s="22"/>
      <c r="BX184" s="63">
        <f t="shared" si="221"/>
        <v>0</v>
      </c>
    </row>
    <row r="185" spans="1:80" s="23" customFormat="1" x14ac:dyDescent="0.25">
      <c r="A185" s="82" t="s">
        <v>83</v>
      </c>
      <c r="B185" s="82"/>
      <c r="C185" s="82"/>
      <c r="D185" s="45">
        <f t="shared" ref="D185:BB185" si="235">D183+D178+D174</f>
        <v>38</v>
      </c>
      <c r="E185" s="46">
        <f t="shared" si="235"/>
        <v>38</v>
      </c>
      <c r="F185" s="46">
        <f t="shared" si="235"/>
        <v>38</v>
      </c>
      <c r="G185" s="46">
        <f t="shared" si="235"/>
        <v>0</v>
      </c>
      <c r="H185" s="46">
        <f t="shared" si="235"/>
        <v>0</v>
      </c>
      <c r="I185" s="46">
        <f t="shared" si="235"/>
        <v>20728</v>
      </c>
      <c r="J185" s="46">
        <f t="shared" si="235"/>
        <v>0</v>
      </c>
      <c r="K185" s="46">
        <f t="shared" si="235"/>
        <v>0</v>
      </c>
      <c r="L185" s="46">
        <f t="shared" si="235"/>
        <v>72392901</v>
      </c>
      <c r="M185" s="46">
        <f t="shared" si="235"/>
        <v>0</v>
      </c>
      <c r="N185" s="46">
        <f t="shared" si="235"/>
        <v>1634060</v>
      </c>
      <c r="O185" s="46">
        <f t="shared" si="235"/>
        <v>0</v>
      </c>
      <c r="P185" s="46">
        <f t="shared" si="235"/>
        <v>3335000</v>
      </c>
      <c r="Q185" s="47">
        <f t="shared" si="235"/>
        <v>-1803552.9999999991</v>
      </c>
      <c r="R185" s="47">
        <f t="shared" si="235"/>
        <v>156425</v>
      </c>
      <c r="S185" s="47">
        <f t="shared" si="235"/>
        <v>29724</v>
      </c>
      <c r="T185" s="47">
        <f t="shared" si="235"/>
        <v>5764</v>
      </c>
      <c r="U185" s="17">
        <f t="shared" si="235"/>
        <v>4828070</v>
      </c>
      <c r="V185" s="17">
        <f t="shared" si="235"/>
        <v>1393</v>
      </c>
      <c r="W185" s="17">
        <f t="shared" si="235"/>
        <v>12323635</v>
      </c>
      <c r="X185" s="17">
        <f t="shared" si="235"/>
        <v>866077</v>
      </c>
      <c r="Y185" s="17">
        <f t="shared" si="235"/>
        <v>17153098</v>
      </c>
      <c r="Z185" s="17">
        <f t="shared" si="235"/>
        <v>30361</v>
      </c>
      <c r="AA185" s="17">
        <f t="shared" si="235"/>
        <v>2253244</v>
      </c>
      <c r="AB185" s="17">
        <f t="shared" si="235"/>
        <v>866077</v>
      </c>
      <c r="AC185" s="17">
        <f t="shared" si="235"/>
        <v>16967347.240000002</v>
      </c>
      <c r="AD185" s="17">
        <f t="shared" si="235"/>
        <v>0</v>
      </c>
      <c r="AE185" s="17">
        <f t="shared" si="235"/>
        <v>148689</v>
      </c>
      <c r="AF185" s="17">
        <f t="shared" si="235"/>
        <v>0</v>
      </c>
      <c r="AG185" s="17">
        <f t="shared" si="235"/>
        <v>2247226</v>
      </c>
      <c r="AH185" s="17">
        <f t="shared" si="235"/>
        <v>0</v>
      </c>
      <c r="AI185" s="17">
        <f t="shared" si="235"/>
        <v>861155</v>
      </c>
      <c r="AJ185" s="17">
        <f t="shared" si="235"/>
        <v>0</v>
      </c>
      <c r="AK185" s="17">
        <f t="shared" si="235"/>
        <v>1634060</v>
      </c>
      <c r="AL185" s="17">
        <f t="shared" si="235"/>
        <v>-1611639.9999999991</v>
      </c>
      <c r="AM185" s="17">
        <f t="shared" si="235"/>
        <v>20302780</v>
      </c>
      <c r="AN185" s="17">
        <f t="shared" si="235"/>
        <v>16967347.240000002</v>
      </c>
      <c r="AO185" s="17">
        <f t="shared" si="235"/>
        <v>148689</v>
      </c>
      <c r="AP185" s="17">
        <f t="shared" si="235"/>
        <v>2247226</v>
      </c>
      <c r="AQ185" s="17">
        <f t="shared" si="235"/>
        <v>861155</v>
      </c>
      <c r="AR185" s="17">
        <f t="shared" si="235"/>
        <v>20224417.240000002</v>
      </c>
      <c r="AS185" s="17">
        <f t="shared" si="235"/>
        <v>15349545</v>
      </c>
      <c r="AT185" s="17">
        <f t="shared" si="235"/>
        <v>186786</v>
      </c>
      <c r="AU185" s="17">
        <f t="shared" si="235"/>
        <v>2282968</v>
      </c>
      <c r="AV185" s="17">
        <f t="shared" si="235"/>
        <v>871841</v>
      </c>
      <c r="AW185" s="17">
        <f t="shared" si="235"/>
        <v>18691140</v>
      </c>
      <c r="AX185" s="17">
        <f t="shared" si="235"/>
        <v>-1617802.2399999993</v>
      </c>
      <c r="AY185" s="17">
        <f t="shared" si="235"/>
        <v>38097</v>
      </c>
      <c r="AZ185" s="17">
        <f t="shared" si="235"/>
        <v>35742</v>
      </c>
      <c r="BA185" s="17">
        <f t="shared" si="235"/>
        <v>10686</v>
      </c>
      <c r="BB185" s="17">
        <f t="shared" si="235"/>
        <v>-1533277.2399999993</v>
      </c>
      <c r="BC185" s="17">
        <f>IF(ISERR(+E185*100/D185)=1,"",E185*100/D185)</f>
        <v>100</v>
      </c>
      <c r="BD185" s="17">
        <f>IF(ISERR(+F185*100/D185)=1,"",F185*100/D185)</f>
        <v>100</v>
      </c>
      <c r="BE185" s="17">
        <f>IF(ISERR(+J185*100/D185)=1,"",J185*100/D185)</f>
        <v>0</v>
      </c>
      <c r="BF185" s="17">
        <f>IF(ISERR(+N185*100/AK185)=1,"",N185*100/AK185)</f>
        <v>100</v>
      </c>
      <c r="BG185" s="17">
        <f>IF(ISERR(+O185*100/AK185)=1,"",O185*100/AK185)</f>
        <v>0</v>
      </c>
      <c r="BH185" s="17">
        <f>IF(ISERR(+AR185*100/AM185)=1,"",AR185*100/AM185)</f>
        <v>99.614029408780482</v>
      </c>
      <c r="BI185" s="17">
        <f>IF(ISERR((+AR185-AD185-AF185-AJ185)*100/AM185)=1,"",(AR185-AD185-AF185-AJ185)*100/AM185)</f>
        <v>99.614029408780482</v>
      </c>
      <c r="BJ185" s="17">
        <f>IF(ISERR(+BB185/AM185)=1,"",BB185/AM185)</f>
        <v>-7.5520556298201494E-2</v>
      </c>
      <c r="BK185" s="17">
        <f>IF(ISERR(+W185/AK185)=1,"",W185/AK185)</f>
        <v>7.541727353952731</v>
      </c>
      <c r="BL185" s="17">
        <f>IF(ISERR(+AR185/AK185)=1,"",AR185/AK185)</f>
        <v>12.376789860837425</v>
      </c>
      <c r="BM185" s="17">
        <f>IF(ISERR((+AR185-AD185-AF185-AJ185)/AK185)=1,"",(AR185-AD185-AF185-AJ185)/AK185)</f>
        <v>12.376789860837425</v>
      </c>
      <c r="BN185" s="17">
        <f>IF(ISERR(+AK185/D185)=1,"",AK185/D185)</f>
        <v>43001.57894736842</v>
      </c>
      <c r="BO185" s="17" t="e">
        <f>IF(ISERR(+BK185*100/M185)=1,"",BK185*100/M185)</f>
        <v>#DIV/0!</v>
      </c>
      <c r="BP185" s="18">
        <f>IF(ISERR(+Y185/AK185)=1,"",Y185/AK185)</f>
        <v>10.49722654002913</v>
      </c>
      <c r="BQ185" s="19"/>
      <c r="BR185" s="20">
        <f t="shared" si="219"/>
        <v>0</v>
      </c>
      <c r="BS185" s="20">
        <f t="shared" si="222"/>
        <v>0</v>
      </c>
      <c r="BT185" s="21"/>
      <c r="BU185" s="21"/>
      <c r="BV185" s="22"/>
      <c r="BW185" s="21"/>
      <c r="BX185" s="63">
        <f t="shared" si="221"/>
        <v>0</v>
      </c>
      <c r="BY185" s="21"/>
      <c r="BZ185" s="21"/>
      <c r="CA185" s="21"/>
      <c r="CB185" s="21"/>
    </row>
    <row r="187" spans="1:80" s="23" customFormat="1" x14ac:dyDescent="0.25">
      <c r="A187" s="83">
        <v>16</v>
      </c>
      <c r="B187" s="84" t="s">
        <v>70</v>
      </c>
      <c r="C187" s="9" t="s">
        <v>71</v>
      </c>
      <c r="D187" s="24">
        <v>33</v>
      </c>
      <c r="E187" s="25">
        <v>33</v>
      </c>
      <c r="F187" s="25">
        <v>33</v>
      </c>
      <c r="G187" s="25">
        <v>0</v>
      </c>
      <c r="H187" s="25">
        <v>0</v>
      </c>
      <c r="I187" s="25">
        <f>13523+405</f>
        <v>13928</v>
      </c>
      <c r="J187" s="25"/>
      <c r="K187" s="25"/>
      <c r="L187" s="26">
        <f>44743945+166500</f>
        <v>44910445</v>
      </c>
      <c r="M187" s="25"/>
      <c r="N187" s="11">
        <v>1701135</v>
      </c>
      <c r="O187" s="25"/>
      <c r="P187" s="25">
        <f>520000+565000</f>
        <v>1085000</v>
      </c>
      <c r="Q187" s="28">
        <v>-2429762.0999999996</v>
      </c>
      <c r="R187" s="28">
        <v>0</v>
      </c>
      <c r="S187" s="28">
        <v>0</v>
      </c>
      <c r="T187" s="28">
        <v>0</v>
      </c>
      <c r="U187" s="14">
        <v>3214715</v>
      </c>
      <c r="V187" s="14"/>
      <c r="W187" s="14">
        <v>13341514.439999999</v>
      </c>
      <c r="X187" s="14">
        <f>913800-12199</f>
        <v>901601</v>
      </c>
      <c r="Y187" s="29">
        <f t="shared" ref="Y187:Y190" si="236">SUM(U187:W187)</f>
        <v>16556229.439999999</v>
      </c>
      <c r="Z187" s="14">
        <v>17002</v>
      </c>
      <c r="AA187" s="14">
        <v>1169588</v>
      </c>
      <c r="AB187" s="29">
        <f t="shared" ref="AB187:AB190" si="237">X187</f>
        <v>901601</v>
      </c>
      <c r="AC187" s="61">
        <f>16665829.82</f>
        <v>16665829.82</v>
      </c>
      <c r="AD187" s="31">
        <v>-2510441</v>
      </c>
      <c r="AE187" s="14">
        <f>Z187</f>
        <v>17002</v>
      </c>
      <c r="AF187" s="31"/>
      <c r="AG187" s="30">
        <f>AA187</f>
        <v>1169588</v>
      </c>
      <c r="AH187" s="31"/>
      <c r="AI187" s="67">
        <f>AB187</f>
        <v>901601</v>
      </c>
      <c r="AJ187" s="31"/>
      <c r="AK187" s="17">
        <f>N187+O187</f>
        <v>1701135</v>
      </c>
      <c r="AL187" s="17">
        <f>SUM(Q187:T187)</f>
        <v>-2429762.0999999996</v>
      </c>
      <c r="AM187" s="17">
        <f>SUM(Y187:AB187)</f>
        <v>18644420.439999998</v>
      </c>
      <c r="AN187" s="17">
        <f>AC187+AD187</f>
        <v>14155388.82</v>
      </c>
      <c r="AO187" s="17">
        <f>AE187+AF187</f>
        <v>17002</v>
      </c>
      <c r="AP187" s="17">
        <f>AG187+AH187</f>
        <v>1169588</v>
      </c>
      <c r="AQ187" s="17">
        <f>AI187+AJ187</f>
        <v>901601</v>
      </c>
      <c r="AR187" s="17">
        <f t="shared" ref="AR187:AR190" si="238">SUM(AN187:AQ187)</f>
        <v>16243579.82</v>
      </c>
      <c r="AS187" s="17">
        <f t="shared" ref="AS187:AV190" si="239">Q187+Y187</f>
        <v>14126467.34</v>
      </c>
      <c r="AT187" s="17">
        <f t="shared" si="239"/>
        <v>17002</v>
      </c>
      <c r="AU187" s="17">
        <f t="shared" si="239"/>
        <v>1169588</v>
      </c>
      <c r="AV187" s="17">
        <f t="shared" si="239"/>
        <v>901601</v>
      </c>
      <c r="AW187" s="17">
        <f t="shared" ref="AW187:AW190" si="240">SUM(AS187:AV187)</f>
        <v>16214658.34</v>
      </c>
      <c r="AX187" s="17">
        <f t="shared" ref="AX187:BA190" si="241">AS187-AN187</f>
        <v>-28921.480000000447</v>
      </c>
      <c r="AY187" s="17">
        <f t="shared" si="241"/>
        <v>0</v>
      </c>
      <c r="AZ187" s="17">
        <f t="shared" si="241"/>
        <v>0</v>
      </c>
      <c r="BA187" s="17">
        <f t="shared" si="241"/>
        <v>0</v>
      </c>
      <c r="BB187" s="17">
        <f t="shared" ref="BB187:BB190" si="242">SUM(AX187:BA187)</f>
        <v>-28921.480000000447</v>
      </c>
      <c r="BC187" s="17">
        <f>IF(ISERR(+E187*100/D187)=1,"",E187*100/D187)</f>
        <v>100</v>
      </c>
      <c r="BD187" s="17">
        <f>IF(ISERR(+F187*100/D187)=1,"",F187*100/D187)</f>
        <v>100</v>
      </c>
      <c r="BE187" s="17">
        <f>IF(ISERR(+J187*100/D187)=1,"",J187*100/D187)</f>
        <v>0</v>
      </c>
      <c r="BF187" s="17">
        <f>IF(ISERR(+N187*100/AK187)=1,"",N187*100/AK187)</f>
        <v>100</v>
      </c>
      <c r="BG187" s="17">
        <f>IF(ISERR(+O187*100/AK187)=1,"",O187*100/AK187)</f>
        <v>0</v>
      </c>
      <c r="BH187" s="17">
        <f>IF(ISERR(+AR187*100/AM187)=1,"",AR187*100/AM187)</f>
        <v>87.123007509264269</v>
      </c>
      <c r="BI187" s="17">
        <f>IF(ISERR((+AR187-AD187-AF187-AJ187)*100/AM187)=1,"",(AR187-AD187-AF187-AJ187)*100/AM187)</f>
        <v>100.58784546482799</v>
      </c>
      <c r="BJ187" s="17">
        <f>IF(ISERR(+BB187/AM187)=1,"",BB187/AM187)</f>
        <v>-1.5512136777366329E-3</v>
      </c>
      <c r="BK187" s="17">
        <f>IF(ISERR(+W187/AK187)=1,"",W187/AK187)</f>
        <v>7.8427135059827702</v>
      </c>
      <c r="BL187" s="17">
        <f>IF(ISERR(+AR187/AK187)=1,"",AR187/AK187)</f>
        <v>9.5486718102913652</v>
      </c>
      <c r="BM187" s="17">
        <f>IF(ISERR((+AR187-AD187-AF187-AJ187)/AK187)=1,"",(AR187-AD187-AF187-AJ187)/AK187)</f>
        <v>11.024416533667228</v>
      </c>
      <c r="BN187" s="17">
        <f>IF(ISERR(+AK187/D187)=1,"",AK187/D187)</f>
        <v>51549.545454545456</v>
      </c>
      <c r="BO187" s="17" t="e">
        <f>IF(ISERR(+BK187*100/M187)=1,"",BK187*100/M187)</f>
        <v>#DIV/0!</v>
      </c>
      <c r="BP187" s="18">
        <f>IF(ISERR(+Y187/AK187)=1,"",Y187/AK187)</f>
        <v>9.732460645392635</v>
      </c>
      <c r="BQ187" s="19">
        <f>BP187-7.64</f>
        <v>2.0924606453926353</v>
      </c>
      <c r="BR187" s="20">
        <f t="shared" ref="BR187:BR203" si="243">E187-F187</f>
        <v>0</v>
      </c>
      <c r="BS187" s="20">
        <f t="shared" ref="BS187:BS188" si="244">D187-E187</f>
        <v>0</v>
      </c>
      <c r="BT187" s="21"/>
      <c r="BU187" s="22">
        <f>BB187+BB189</f>
        <v>-18556.480000000447</v>
      </c>
      <c r="BV187" s="22">
        <f>[6]sheet1!$AT$13</f>
        <v>-18556.48</v>
      </c>
      <c r="BW187" s="22">
        <f>BU187-BV187</f>
        <v>-4.4747139327228069E-10</v>
      </c>
      <c r="BX187" s="63">
        <f t="shared" ref="BX187:BX203" si="245">D187-E187</f>
        <v>0</v>
      </c>
      <c r="BY187" s="21"/>
      <c r="BZ187" s="21"/>
      <c r="CA187" s="21"/>
      <c r="CB187" s="21"/>
    </row>
    <row r="188" spans="1:80" s="23" customFormat="1" x14ac:dyDescent="0.25">
      <c r="A188" s="83"/>
      <c r="B188" s="84" t="s">
        <v>70</v>
      </c>
      <c r="C188" s="9" t="s">
        <v>72</v>
      </c>
      <c r="D188" s="32"/>
      <c r="E188" s="26"/>
      <c r="F188" s="26"/>
      <c r="G188" s="26">
        <v>0</v>
      </c>
      <c r="H188" s="26">
        <v>0</v>
      </c>
      <c r="I188" s="26"/>
      <c r="J188" s="26"/>
      <c r="K188" s="26"/>
      <c r="L188" s="26">
        <v>0</v>
      </c>
      <c r="M188" s="26"/>
      <c r="N188" s="25"/>
      <c r="O188" s="25"/>
      <c r="P188" s="25"/>
      <c r="Q188" s="28">
        <v>0</v>
      </c>
      <c r="R188" s="28">
        <v>0</v>
      </c>
      <c r="S188" s="28">
        <v>0</v>
      </c>
      <c r="T188" s="28">
        <v>0</v>
      </c>
      <c r="U188" s="13"/>
      <c r="V188" s="13"/>
      <c r="W188" s="13"/>
      <c r="X188" s="14"/>
      <c r="Y188" s="29">
        <f t="shared" si="236"/>
        <v>0</v>
      </c>
      <c r="Z188" s="33"/>
      <c r="AA188" s="33"/>
      <c r="AB188" s="34">
        <f t="shared" si="237"/>
        <v>0</v>
      </c>
      <c r="AC188" s="33"/>
      <c r="AD188" s="33"/>
      <c r="AE188" s="33"/>
      <c r="AF188" s="33"/>
      <c r="AG188" s="33"/>
      <c r="AH188" s="33"/>
      <c r="AI188" s="68"/>
      <c r="AJ188" s="35"/>
      <c r="AK188" s="17">
        <f>N188+O188</f>
        <v>0</v>
      </c>
      <c r="AL188" s="17">
        <f>SUM(Q188:T188)</f>
        <v>0</v>
      </c>
      <c r="AM188" s="17">
        <f>SUM(Y188:AB188)</f>
        <v>0</v>
      </c>
      <c r="AN188" s="17">
        <f>AC188+AD188</f>
        <v>0</v>
      </c>
      <c r="AO188" s="17">
        <f>AE188+AF188</f>
        <v>0</v>
      </c>
      <c r="AP188" s="17">
        <f>AG188+AH188</f>
        <v>0</v>
      </c>
      <c r="AQ188" s="17">
        <f>AI188+AJ188</f>
        <v>0</v>
      </c>
      <c r="AR188" s="17">
        <f t="shared" si="238"/>
        <v>0</v>
      </c>
      <c r="AS188" s="17">
        <f t="shared" si="239"/>
        <v>0</v>
      </c>
      <c r="AT188" s="17">
        <f t="shared" si="239"/>
        <v>0</v>
      </c>
      <c r="AU188" s="17">
        <f t="shared" si="239"/>
        <v>0</v>
      </c>
      <c r="AV188" s="17">
        <f t="shared" si="239"/>
        <v>0</v>
      </c>
      <c r="AW188" s="17">
        <f t="shared" si="240"/>
        <v>0</v>
      </c>
      <c r="AX188" s="17">
        <f t="shared" si="241"/>
        <v>0</v>
      </c>
      <c r="AY188" s="17">
        <f t="shared" si="241"/>
        <v>0</v>
      </c>
      <c r="AZ188" s="17">
        <f t="shared" si="241"/>
        <v>0</v>
      </c>
      <c r="BA188" s="17">
        <f t="shared" si="241"/>
        <v>0</v>
      </c>
      <c r="BB188" s="17">
        <f t="shared" si="242"/>
        <v>0</v>
      </c>
      <c r="BC188" s="17" t="e">
        <f>IF(ISERR(+E188*100/D188)=1,"",E188*100/D188)</f>
        <v>#DIV/0!</v>
      </c>
      <c r="BD188" s="17" t="e">
        <f>IF(ISERR(+F188*100/D188)=1,"",F188*100/D188)</f>
        <v>#DIV/0!</v>
      </c>
      <c r="BE188" s="17" t="e">
        <f>IF(ISERR(+J188*100/D188)=1,"",J188*100/D188)</f>
        <v>#DIV/0!</v>
      </c>
      <c r="BF188" s="17" t="e">
        <f>IF(ISERR(+N188*100/AK188)=1,"",N188*100/AK188)</f>
        <v>#DIV/0!</v>
      </c>
      <c r="BG188" s="17" t="e">
        <f>IF(ISERR(+O188*100/AK188)=1,"",O188*100/AK188)</f>
        <v>#DIV/0!</v>
      </c>
      <c r="BH188" s="17" t="e">
        <f>IF(ISERR(+AR188*100/AM188)=1,"",AR188*100/AM188)</f>
        <v>#DIV/0!</v>
      </c>
      <c r="BI188" s="17" t="e">
        <f>IF(ISERR((+AR188-AD188-AF188-AJ188)*100/AM188)=1,"",(AR188-AD188-AF188-AJ188)*100/AM188)</f>
        <v>#DIV/0!</v>
      </c>
      <c r="BJ188" s="17" t="e">
        <f>IF(ISERR(+BB188/AM188)=1,"",BB188/AM188)</f>
        <v>#DIV/0!</v>
      </c>
      <c r="BK188" s="17" t="e">
        <f>IF(ISERR(+W188/AK188)=1,"",W188/AK188)</f>
        <v>#DIV/0!</v>
      </c>
      <c r="BL188" s="17" t="e">
        <f>IF(ISERR(+AR188/AK188)=1,"",AR188/AK188)</f>
        <v>#DIV/0!</v>
      </c>
      <c r="BM188" s="17" t="e">
        <f>IF(ISERR((+AR188-AD188-AF188-AJ188)/AK188)=1,"",(AR188-AD188-AF188-AJ188)/AK188)</f>
        <v>#DIV/0!</v>
      </c>
      <c r="BN188" s="17" t="e">
        <f>IF(ISERR(+AK188/D188)=1,"",AK188/D188)</f>
        <v>#DIV/0!</v>
      </c>
      <c r="BO188" s="17" t="e">
        <f>IF(ISERR(+BK188*100/M188)=1,"",BK188*100/M188)</f>
        <v>#DIV/0!</v>
      </c>
      <c r="BP188" s="18" t="e">
        <f>IF(ISERR(+Y188/AK188)=1,"",Y188/AK188)</f>
        <v>#DIV/0!</v>
      </c>
      <c r="BQ188" s="19" t="e">
        <f>BP188-7.64</f>
        <v>#DIV/0!</v>
      </c>
      <c r="BR188" s="20">
        <f t="shared" si="243"/>
        <v>0</v>
      </c>
      <c r="BS188" s="20">
        <f t="shared" si="244"/>
        <v>0</v>
      </c>
      <c r="BT188" s="21"/>
      <c r="BU188" s="21"/>
      <c r="BV188" s="22"/>
      <c r="BW188" s="21"/>
      <c r="BX188" s="63">
        <f t="shared" si="245"/>
        <v>0</v>
      </c>
      <c r="BY188" s="21"/>
      <c r="BZ188" s="21"/>
      <c r="CA188" s="21"/>
      <c r="CB188" s="21"/>
    </row>
    <row r="189" spans="1:80" s="23" customFormat="1" x14ac:dyDescent="0.25">
      <c r="A189" s="83"/>
      <c r="B189" s="84" t="s">
        <v>70</v>
      </c>
      <c r="C189" s="9" t="s">
        <v>73</v>
      </c>
      <c r="D189" s="32">
        <v>1</v>
      </c>
      <c r="E189" s="26">
        <v>1</v>
      </c>
      <c r="F189" s="26">
        <v>1</v>
      </c>
      <c r="G189" s="26">
        <v>0</v>
      </c>
      <c r="H189" s="26">
        <v>0</v>
      </c>
      <c r="I189" s="26">
        <v>6000</v>
      </c>
      <c r="J189" s="26"/>
      <c r="K189" s="26"/>
      <c r="L189" s="26">
        <v>25325008</v>
      </c>
      <c r="M189" s="26"/>
      <c r="N189" s="11">
        <v>23018</v>
      </c>
      <c r="O189" s="25"/>
      <c r="P189" s="25">
        <v>1940000</v>
      </c>
      <c r="Q189" s="28">
        <v>13335</v>
      </c>
      <c r="R189" s="28">
        <v>0</v>
      </c>
      <c r="S189" s="28">
        <v>0</v>
      </c>
      <c r="T189" s="28">
        <v>0</v>
      </c>
      <c r="U189" s="14">
        <v>1366075</v>
      </c>
      <c r="V189" s="14"/>
      <c r="W189" s="14">
        <v>163341</v>
      </c>
      <c r="X189" s="14">
        <v>12199</v>
      </c>
      <c r="Y189" s="29">
        <f t="shared" si="236"/>
        <v>1529416</v>
      </c>
      <c r="Z189" s="33"/>
      <c r="AA189" s="33">
        <v>403226</v>
      </c>
      <c r="AB189" s="34">
        <f t="shared" si="237"/>
        <v>12199</v>
      </c>
      <c r="AC189" s="30">
        <v>1532386</v>
      </c>
      <c r="AD189" s="31"/>
      <c r="AE189" s="30"/>
      <c r="AF189" s="31"/>
      <c r="AG189" s="30">
        <f>AA189</f>
        <v>403226</v>
      </c>
      <c r="AH189" s="31"/>
      <c r="AI189" s="67">
        <f>AB189</f>
        <v>12199</v>
      </c>
      <c r="AJ189" s="31"/>
      <c r="AK189" s="17">
        <f>N189+O189</f>
        <v>23018</v>
      </c>
      <c r="AL189" s="17">
        <f>SUM(Q189:T189)</f>
        <v>13335</v>
      </c>
      <c r="AM189" s="17">
        <f>SUM(Y189:AB189)</f>
        <v>1944841</v>
      </c>
      <c r="AN189" s="17">
        <f>AC189+AD189</f>
        <v>1532386</v>
      </c>
      <c r="AO189" s="17">
        <f>AE189+AF189</f>
        <v>0</v>
      </c>
      <c r="AP189" s="17">
        <f>AG189+AH189</f>
        <v>403226</v>
      </c>
      <c r="AQ189" s="17">
        <f>AI189+AJ189</f>
        <v>12199</v>
      </c>
      <c r="AR189" s="17">
        <f t="shared" si="238"/>
        <v>1947811</v>
      </c>
      <c r="AS189" s="17">
        <f t="shared" si="239"/>
        <v>1542751</v>
      </c>
      <c r="AT189" s="17">
        <f t="shared" si="239"/>
        <v>0</v>
      </c>
      <c r="AU189" s="17">
        <f t="shared" si="239"/>
        <v>403226</v>
      </c>
      <c r="AV189" s="17">
        <f t="shared" si="239"/>
        <v>12199</v>
      </c>
      <c r="AW189" s="17">
        <f t="shared" si="240"/>
        <v>1958176</v>
      </c>
      <c r="AX189" s="17">
        <f t="shared" si="241"/>
        <v>10365</v>
      </c>
      <c r="AY189" s="17">
        <f t="shared" si="241"/>
        <v>0</v>
      </c>
      <c r="AZ189" s="17">
        <f t="shared" si="241"/>
        <v>0</v>
      </c>
      <c r="BA189" s="17">
        <f t="shared" si="241"/>
        <v>0</v>
      </c>
      <c r="BB189" s="17">
        <f t="shared" si="242"/>
        <v>10365</v>
      </c>
      <c r="BC189" s="17">
        <f>IF(ISERR(+E189*100/D189)=1,"",E189*100/D189)</f>
        <v>100</v>
      </c>
      <c r="BD189" s="17">
        <f>IF(ISERR(+F189*100/D189)=1,"",F189*100/D189)</f>
        <v>100</v>
      </c>
      <c r="BE189" s="17">
        <f>IF(ISERR(+J189*100/D189)=1,"",J189*100/D189)</f>
        <v>0</v>
      </c>
      <c r="BF189" s="17">
        <f>IF(ISERR(+N189*100/AK189)=1,"",N189*100/AK189)</f>
        <v>100</v>
      </c>
      <c r="BG189" s="17">
        <f>IF(ISERR(+O189*100/AK189)=1,"",O189*100/AK189)</f>
        <v>0</v>
      </c>
      <c r="BH189" s="17">
        <f>IF(ISERR(+AR189*100/AM189)=1,"",AR189*100/AM189)</f>
        <v>100.15271171267986</v>
      </c>
      <c r="BI189" s="17">
        <f>IF(ISERR((+AR189-AD189-AF189-AJ189)*100/AM189)=1,"",(AR189-AD189-AF189-AJ189)*100/AM189)</f>
        <v>100.15271171267986</v>
      </c>
      <c r="BJ189" s="17">
        <f>IF(ISERR(+BB189/AM189)=1,"",BB189/AM189)</f>
        <v>5.3294845182716736E-3</v>
      </c>
      <c r="BK189" s="17">
        <f>IF(ISERR(+W189/AK189)=1,"",W189/AK189)</f>
        <v>7.0962290381440614</v>
      </c>
      <c r="BL189" s="17">
        <f>IF(ISERR(+AR189/AK189)=1,"",AR189/AK189)</f>
        <v>84.621209488226611</v>
      </c>
      <c r="BM189" s="17">
        <f>IF(ISERR((+AR189-AD189-AF189-AJ189)/AK189)=1,"",(AR189-AD189-AF189-AJ189)/AK189)</f>
        <v>84.621209488226611</v>
      </c>
      <c r="BN189" s="17">
        <f>IF(ISERR(+AK189/D189)=1,"",AK189/D189)</f>
        <v>23018</v>
      </c>
      <c r="BO189" s="17" t="e">
        <f>IF(ISERR(+BK189*100/M189)=1,"",BK189*100/M189)</f>
        <v>#DIV/0!</v>
      </c>
      <c r="BP189" s="18">
        <f>IF(ISERR(+Y189/AK189)=1,"",Y189/AK189)</f>
        <v>66.444347901642189</v>
      </c>
      <c r="BQ189" s="19">
        <f>BP189-7.64</f>
        <v>58.804347901642188</v>
      </c>
      <c r="BR189" s="20">
        <f t="shared" si="243"/>
        <v>0</v>
      </c>
      <c r="BS189" s="20"/>
      <c r="BT189" s="21"/>
      <c r="BU189" s="22">
        <v>10365</v>
      </c>
      <c r="BV189" s="22"/>
      <c r="BW189" s="22"/>
      <c r="BX189" s="63">
        <f t="shared" si="245"/>
        <v>0</v>
      </c>
      <c r="BY189" s="21"/>
      <c r="BZ189" s="64">
        <f>10311-11438</f>
        <v>-1127</v>
      </c>
      <c r="CA189" s="21"/>
      <c r="CB189" s="21"/>
    </row>
    <row r="190" spans="1:80" s="23" customFormat="1" x14ac:dyDescent="0.25">
      <c r="A190" s="83"/>
      <c r="B190" s="36" t="s">
        <v>70</v>
      </c>
      <c r="C190" s="9" t="s">
        <v>74</v>
      </c>
      <c r="D190" s="10"/>
      <c r="E190" s="11"/>
      <c r="F190" s="11"/>
      <c r="G190" s="11">
        <v>0</v>
      </c>
      <c r="H190" s="11">
        <v>0</v>
      </c>
      <c r="I190" s="11"/>
      <c r="J190" s="11"/>
      <c r="K190" s="11"/>
      <c r="L190" s="11"/>
      <c r="M190" s="11"/>
      <c r="N190" s="25"/>
      <c r="O190" s="25"/>
      <c r="P190" s="25"/>
      <c r="Q190" s="28">
        <v>0</v>
      </c>
      <c r="R190" s="28">
        <v>0</v>
      </c>
      <c r="S190" s="28">
        <v>0</v>
      </c>
      <c r="T190" s="28">
        <v>0</v>
      </c>
      <c r="U190" s="13"/>
      <c r="V190" s="13"/>
      <c r="W190" s="13"/>
      <c r="X190" s="14"/>
      <c r="Y190" s="29">
        <f t="shared" si="236"/>
        <v>0</v>
      </c>
      <c r="Z190" s="13"/>
      <c r="AA190" s="13"/>
      <c r="AB190" s="15">
        <f t="shared" si="237"/>
        <v>0</v>
      </c>
      <c r="AC190" s="13"/>
      <c r="AD190" s="13"/>
      <c r="AE190" s="13"/>
      <c r="AF190" s="13"/>
      <c r="AG190" s="13"/>
      <c r="AH190" s="13"/>
      <c r="AI190" s="65"/>
      <c r="AJ190" s="16"/>
      <c r="AK190" s="17">
        <f>N190+O190</f>
        <v>0</v>
      </c>
      <c r="AL190" s="17">
        <f>SUM(Q190:T190)</f>
        <v>0</v>
      </c>
      <c r="AM190" s="17">
        <f>SUM(Y190:AB190)</f>
        <v>0</v>
      </c>
      <c r="AN190" s="17">
        <f>AC190+AD190</f>
        <v>0</v>
      </c>
      <c r="AO190" s="17">
        <f>AE190+AF190</f>
        <v>0</v>
      </c>
      <c r="AP190" s="17">
        <f>AG190+AH190</f>
        <v>0</v>
      </c>
      <c r="AQ190" s="17">
        <f>AI190+AJ190</f>
        <v>0</v>
      </c>
      <c r="AR190" s="17">
        <f t="shared" si="238"/>
        <v>0</v>
      </c>
      <c r="AS190" s="17">
        <f t="shared" si="239"/>
        <v>0</v>
      </c>
      <c r="AT190" s="17">
        <f t="shared" si="239"/>
        <v>0</v>
      </c>
      <c r="AU190" s="17">
        <f t="shared" si="239"/>
        <v>0</v>
      </c>
      <c r="AV190" s="17">
        <f t="shared" si="239"/>
        <v>0</v>
      </c>
      <c r="AW190" s="17">
        <f t="shared" si="240"/>
        <v>0</v>
      </c>
      <c r="AX190" s="17">
        <f t="shared" si="241"/>
        <v>0</v>
      </c>
      <c r="AY190" s="17">
        <f t="shared" si="241"/>
        <v>0</v>
      </c>
      <c r="AZ190" s="17">
        <f t="shared" si="241"/>
        <v>0</v>
      </c>
      <c r="BA190" s="17">
        <f t="shared" si="241"/>
        <v>0</v>
      </c>
      <c r="BB190" s="17">
        <f t="shared" si="242"/>
        <v>0</v>
      </c>
      <c r="BC190" s="17" t="e">
        <f>IF(ISERR(+E190*100/D190)=1,"",E190*100/D190)</f>
        <v>#DIV/0!</v>
      </c>
      <c r="BD190" s="17" t="e">
        <f>IF(ISERR(+F190*100/D190)=1,"",F190*100/D190)</f>
        <v>#DIV/0!</v>
      </c>
      <c r="BE190" s="17" t="e">
        <f>IF(ISERR(+J190*100/D190)=1,"",J190*100/D190)</f>
        <v>#DIV/0!</v>
      </c>
      <c r="BF190" s="17" t="e">
        <f>IF(ISERR(+N190*100/AK190)=1,"",N190*100/AK190)</f>
        <v>#DIV/0!</v>
      </c>
      <c r="BG190" s="17" t="e">
        <f>IF(ISERR(+O190*100/AK190)=1,"",O190*100/AK190)</f>
        <v>#DIV/0!</v>
      </c>
      <c r="BH190" s="17" t="e">
        <f>IF(ISERR(+AR190*100/AM190)=1,"",AR190*100/AM190)</f>
        <v>#DIV/0!</v>
      </c>
      <c r="BI190" s="17" t="e">
        <f>IF(ISERR((+AR190-AD190-AF190-AJ190)*100/AM190)=1,"",(AR190-AD190-AF190-AJ190)*100/AM190)</f>
        <v>#DIV/0!</v>
      </c>
      <c r="BJ190" s="17" t="e">
        <f>IF(ISERR(+BB190/AM190)=1,"",BB190/AM190)</f>
        <v>#DIV/0!</v>
      </c>
      <c r="BK190" s="17" t="e">
        <f>IF(ISERR(+W190/AK190)=1,"",W190/AK190)</f>
        <v>#DIV/0!</v>
      </c>
      <c r="BL190" s="17" t="e">
        <f>IF(ISERR(+AR190/AK190)=1,"",AR190/AK190)</f>
        <v>#DIV/0!</v>
      </c>
      <c r="BM190" s="17" t="e">
        <f>IF(ISERR((+AR190-AD190-AF190-AJ190)/AK190)=1,"",(AR190-AD190-AF190-AJ190)/AK190)</f>
        <v>#DIV/0!</v>
      </c>
      <c r="BN190" s="17" t="e">
        <f>IF(ISERR(+AK190/D190)=1,"",AK190/D190)</f>
        <v>#DIV/0!</v>
      </c>
      <c r="BO190" s="17" t="e">
        <f>IF(ISERR(+BK190*100/M190)=1,"",BK190*100/M190)</f>
        <v>#DIV/0!</v>
      </c>
      <c r="BP190" s="18" t="e">
        <f>IF(ISERR(+Y190/AK190)=1,"",Y190/AK190)</f>
        <v>#DIV/0!</v>
      </c>
      <c r="BQ190" s="19" t="e">
        <f>BP190-7.64</f>
        <v>#DIV/0!</v>
      </c>
      <c r="BR190" s="20">
        <f t="shared" si="243"/>
        <v>0</v>
      </c>
      <c r="BS190" s="20">
        <f t="shared" ref="BS190:BS203" si="246">D190-E190</f>
        <v>0</v>
      </c>
      <c r="BT190" s="21"/>
      <c r="BU190" s="21"/>
      <c r="BV190" s="22"/>
      <c r="BW190" s="21"/>
      <c r="BX190" s="63">
        <f t="shared" si="245"/>
        <v>0</v>
      </c>
      <c r="BY190" s="21"/>
      <c r="BZ190" s="21"/>
      <c r="CA190" s="21"/>
      <c r="CB190" s="21"/>
    </row>
    <row r="191" spans="1:80" s="23" customFormat="1" x14ac:dyDescent="0.25">
      <c r="A191" s="37"/>
      <c r="B191" s="38"/>
      <c r="C191" s="39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1"/>
      <c r="R191" s="41"/>
      <c r="S191" s="41"/>
      <c r="T191" s="41"/>
      <c r="U191" s="40"/>
      <c r="V191" s="40"/>
      <c r="W191" s="40"/>
      <c r="X191" s="40"/>
      <c r="Y191" s="42"/>
      <c r="Z191" s="40"/>
      <c r="AA191" s="40"/>
      <c r="AB191" s="42"/>
      <c r="AC191" s="40"/>
      <c r="AD191" s="40"/>
      <c r="AE191" s="40"/>
      <c r="AF191" s="40"/>
      <c r="AG191" s="40"/>
      <c r="AH191" s="40"/>
      <c r="AI191" s="69"/>
      <c r="AJ191" s="40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4"/>
      <c r="BR191" s="20">
        <f t="shared" si="243"/>
        <v>0</v>
      </c>
      <c r="BS191" s="20">
        <f t="shared" si="246"/>
        <v>0</v>
      </c>
      <c r="BV191" s="22"/>
      <c r="BW191" s="62"/>
      <c r="BX191" s="63">
        <f t="shared" si="245"/>
        <v>0</v>
      </c>
    </row>
    <row r="192" spans="1:80" s="23" customFormat="1" x14ac:dyDescent="0.25">
      <c r="A192" s="82" t="s">
        <v>75</v>
      </c>
      <c r="B192" s="82"/>
      <c r="C192" s="82"/>
      <c r="D192" s="45">
        <f>SUM(D187:D190)</f>
        <v>34</v>
      </c>
      <c r="E192" s="46">
        <f t="shared" ref="E192:BA192" si="247">SUM(E187:E190)</f>
        <v>34</v>
      </c>
      <c r="F192" s="46">
        <f t="shared" si="247"/>
        <v>34</v>
      </c>
      <c r="G192" s="46">
        <f t="shared" si="247"/>
        <v>0</v>
      </c>
      <c r="H192" s="46">
        <f t="shared" si="247"/>
        <v>0</v>
      </c>
      <c r="I192" s="46">
        <f t="shared" si="247"/>
        <v>19928</v>
      </c>
      <c r="J192" s="46">
        <f t="shared" si="247"/>
        <v>0</v>
      </c>
      <c r="K192" s="46">
        <f t="shared" si="247"/>
        <v>0</v>
      </c>
      <c r="L192" s="46">
        <f t="shared" si="247"/>
        <v>70235453</v>
      </c>
      <c r="M192" s="46">
        <f t="shared" si="247"/>
        <v>0</v>
      </c>
      <c r="N192" s="46">
        <f t="shared" si="247"/>
        <v>1724153</v>
      </c>
      <c r="O192" s="46">
        <f t="shared" si="247"/>
        <v>0</v>
      </c>
      <c r="P192" s="46">
        <f t="shared" si="247"/>
        <v>3025000</v>
      </c>
      <c r="Q192" s="47">
        <f t="shared" si="247"/>
        <v>-2416427.0999999996</v>
      </c>
      <c r="R192" s="47">
        <f t="shared" si="247"/>
        <v>0</v>
      </c>
      <c r="S192" s="47">
        <f t="shared" si="247"/>
        <v>0</v>
      </c>
      <c r="T192" s="47">
        <f t="shared" si="247"/>
        <v>0</v>
      </c>
      <c r="U192" s="17">
        <f t="shared" si="247"/>
        <v>4580790</v>
      </c>
      <c r="V192" s="17">
        <f t="shared" si="247"/>
        <v>0</v>
      </c>
      <c r="W192" s="17">
        <f t="shared" si="247"/>
        <v>13504855.439999999</v>
      </c>
      <c r="X192" s="17">
        <f t="shared" si="247"/>
        <v>913800</v>
      </c>
      <c r="Y192" s="17">
        <f t="shared" si="247"/>
        <v>18085645.439999998</v>
      </c>
      <c r="Z192" s="17">
        <f t="shared" si="247"/>
        <v>17002</v>
      </c>
      <c r="AA192" s="17">
        <f t="shared" si="247"/>
        <v>1572814</v>
      </c>
      <c r="AB192" s="17">
        <f t="shared" si="247"/>
        <v>913800</v>
      </c>
      <c r="AC192" s="17">
        <f t="shared" si="247"/>
        <v>18198215.82</v>
      </c>
      <c r="AD192" s="17">
        <f>SUM(AD187:AD190)</f>
        <v>-2510441</v>
      </c>
      <c r="AE192" s="17">
        <f t="shared" si="247"/>
        <v>17002</v>
      </c>
      <c r="AF192" s="17">
        <f t="shared" si="247"/>
        <v>0</v>
      </c>
      <c r="AG192" s="17">
        <f t="shared" si="247"/>
        <v>1572814</v>
      </c>
      <c r="AH192" s="17">
        <f t="shared" si="247"/>
        <v>0</v>
      </c>
      <c r="AI192" s="17">
        <f t="shared" si="247"/>
        <v>913800</v>
      </c>
      <c r="AJ192" s="17">
        <f t="shared" si="247"/>
        <v>0</v>
      </c>
      <c r="AK192" s="17">
        <f t="shared" si="247"/>
        <v>1724153</v>
      </c>
      <c r="AL192" s="17">
        <f t="shared" si="247"/>
        <v>-2416427.0999999996</v>
      </c>
      <c r="AM192" s="17">
        <f t="shared" si="247"/>
        <v>20589261.439999998</v>
      </c>
      <c r="AN192" s="17">
        <f t="shared" si="247"/>
        <v>15687774.82</v>
      </c>
      <c r="AO192" s="17">
        <f t="shared" si="247"/>
        <v>17002</v>
      </c>
      <c r="AP192" s="17">
        <f t="shared" si="247"/>
        <v>1572814</v>
      </c>
      <c r="AQ192" s="17">
        <f t="shared" si="247"/>
        <v>913800</v>
      </c>
      <c r="AR192" s="17">
        <f t="shared" si="247"/>
        <v>18191390.82</v>
      </c>
      <c r="AS192" s="17">
        <f t="shared" si="247"/>
        <v>15669218.34</v>
      </c>
      <c r="AT192" s="17">
        <f t="shared" si="247"/>
        <v>17002</v>
      </c>
      <c r="AU192" s="17">
        <f t="shared" si="247"/>
        <v>1572814</v>
      </c>
      <c r="AV192" s="17">
        <f t="shared" si="247"/>
        <v>913800</v>
      </c>
      <c r="AW192" s="17">
        <f t="shared" si="247"/>
        <v>18172834.34</v>
      </c>
      <c r="AX192" s="17">
        <f t="shared" si="247"/>
        <v>-18556.480000000447</v>
      </c>
      <c r="AY192" s="17">
        <f t="shared" si="247"/>
        <v>0</v>
      </c>
      <c r="AZ192" s="17">
        <f t="shared" si="247"/>
        <v>0</v>
      </c>
      <c r="BA192" s="17">
        <f t="shared" si="247"/>
        <v>0</v>
      </c>
      <c r="BB192" s="17">
        <f>SUM(BB187:BB190)</f>
        <v>-18556.480000000447</v>
      </c>
      <c r="BC192" s="17">
        <f>IF(ISERR(+E192*100/D192)=1,"",E192*100/D192)</f>
        <v>100</v>
      </c>
      <c r="BD192" s="17">
        <f>IF(ISERR(+F192*100/D192)=1,"",F192*100/D192)</f>
        <v>100</v>
      </c>
      <c r="BE192" s="17">
        <f>IF(ISERR(+J192*100/D192)=1,"",J192*100/D192)</f>
        <v>0</v>
      </c>
      <c r="BF192" s="17">
        <f>IF(ISERR(+N192*100/AK192)=1,"",N192*100/AK192)</f>
        <v>100</v>
      </c>
      <c r="BG192" s="17">
        <f>IF(ISERR(+O192*100/AK192)=1,"",O192*100/AK192)</f>
        <v>0</v>
      </c>
      <c r="BH192" s="17">
        <f>IF(ISERR(+AR192*100/AM192)=1,"",AR192*100/AM192)</f>
        <v>88.353780309275635</v>
      </c>
      <c r="BI192" s="17">
        <f>IF(ISERR((+AR192-AD192-AF192-AJ192)*100/AM192)=1,"",(AR192-AD192-AF192-AJ192)*100/AM192)</f>
        <v>100.54674316671363</v>
      </c>
      <c r="BJ192" s="17">
        <f>IF(ISERR(+BB192/AM192)=1,"",BB192/AM192)</f>
        <v>-9.0126982233319243E-4</v>
      </c>
      <c r="BK192" s="17">
        <f>IF(ISERR(+W192/AK192)=1,"",W192/AK192)</f>
        <v>7.8327476969851277</v>
      </c>
      <c r="BL192" s="17">
        <f>IF(ISERR(+AR192/AK192)=1,"",AR192/AK192)</f>
        <v>10.550914460607615</v>
      </c>
      <c r="BM192" s="17">
        <f>IF(ISERR((+AR192-AD192-AF192-AJ192)/AK192)=1,"",(AR192-AD192-AF192-AJ192)/AK192)</f>
        <v>12.006957514791321</v>
      </c>
      <c r="BN192" s="17">
        <f>IF(ISERR(+AK192/D192)=1,"",AK192/D192)</f>
        <v>50710.382352941175</v>
      </c>
      <c r="BO192" s="17" t="e">
        <f>IF(ISERR(+BK192*100/M192)=1,"",BK192*100/M192)</f>
        <v>#DIV/0!</v>
      </c>
      <c r="BP192" s="18">
        <f>IF(ISERR(+Y192/AK192)=1,"",Y192/AK192)</f>
        <v>10.489582676247409</v>
      </c>
      <c r="BQ192" s="19">
        <f>BP192-7.64</f>
        <v>2.849582676247409</v>
      </c>
      <c r="BR192" s="20">
        <f t="shared" si="243"/>
        <v>0</v>
      </c>
      <c r="BS192" s="20">
        <f t="shared" si="246"/>
        <v>0</v>
      </c>
      <c r="BT192" s="21"/>
      <c r="BU192" s="21"/>
      <c r="BV192" s="22"/>
      <c r="BW192" s="21"/>
      <c r="BX192" s="63">
        <f t="shared" si="245"/>
        <v>0</v>
      </c>
      <c r="BY192" s="21"/>
      <c r="BZ192" s="21"/>
      <c r="CA192" s="21"/>
      <c r="CB192" s="21"/>
    </row>
    <row r="193" spans="1:80" s="23" customFormat="1" x14ac:dyDescent="0.25">
      <c r="A193" s="37"/>
      <c r="B193" s="38"/>
      <c r="C193" s="39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1"/>
      <c r="R193" s="41"/>
      <c r="S193" s="41"/>
      <c r="T193" s="41"/>
      <c r="U193" s="40"/>
      <c r="V193" s="40"/>
      <c r="W193" s="40"/>
      <c r="X193" s="40"/>
      <c r="Y193" s="42"/>
      <c r="Z193" s="40"/>
      <c r="AA193" s="40"/>
      <c r="AB193" s="42"/>
      <c r="AC193" s="40"/>
      <c r="AD193" s="40"/>
      <c r="AE193" s="40"/>
      <c r="AF193" s="40"/>
      <c r="AG193" s="40"/>
      <c r="AH193" s="40"/>
      <c r="AI193" s="69"/>
      <c r="AJ193" s="40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4"/>
      <c r="BR193" s="20">
        <f t="shared" si="243"/>
        <v>0</v>
      </c>
      <c r="BS193" s="20">
        <f t="shared" si="246"/>
        <v>0</v>
      </c>
      <c r="BV193" s="22"/>
      <c r="BX193" s="63">
        <f t="shared" si="245"/>
        <v>0</v>
      </c>
    </row>
    <row r="194" spans="1:80" s="23" customFormat="1" x14ac:dyDescent="0.25">
      <c r="A194" s="48">
        <v>17</v>
      </c>
      <c r="B194" s="8" t="s">
        <v>76</v>
      </c>
      <c r="C194" s="9" t="s">
        <v>77</v>
      </c>
      <c r="D194" s="49">
        <v>3</v>
      </c>
      <c r="E194" s="50">
        <v>3</v>
      </c>
      <c r="F194" s="50">
        <v>3</v>
      </c>
      <c r="G194" s="50">
        <v>0</v>
      </c>
      <c r="H194" s="50">
        <v>0</v>
      </c>
      <c r="I194" s="50">
        <v>550</v>
      </c>
      <c r="J194" s="50">
        <v>0</v>
      </c>
      <c r="K194" s="50">
        <v>0</v>
      </c>
      <c r="L194" s="50">
        <v>1933948</v>
      </c>
      <c r="M194" s="50"/>
      <c r="N194" s="11">
        <v>82654</v>
      </c>
      <c r="O194" s="25"/>
      <c r="P194" s="25"/>
      <c r="Q194" s="28">
        <v>342.86000000033528</v>
      </c>
      <c r="R194" s="28">
        <v>0</v>
      </c>
      <c r="S194" s="28">
        <v>0</v>
      </c>
      <c r="T194" s="28">
        <v>0</v>
      </c>
      <c r="U194" s="14">
        <v>135720</v>
      </c>
      <c r="V194" s="14"/>
      <c r="W194" s="14">
        <v>748013.14</v>
      </c>
      <c r="X194" s="14">
        <v>43806</v>
      </c>
      <c r="Y194" s="29">
        <f t="shared" ref="Y194" si="248">SUM(U194:W194)</f>
        <v>883733.14</v>
      </c>
      <c r="Z194" s="33">
        <v>431</v>
      </c>
      <c r="AA194" s="51">
        <v>67322</v>
      </c>
      <c r="AB194" s="52">
        <f>X194</f>
        <v>43806</v>
      </c>
      <c r="AC194" s="30">
        <v>883622</v>
      </c>
      <c r="AD194" s="31"/>
      <c r="AE194" s="30">
        <f>Z194</f>
        <v>431</v>
      </c>
      <c r="AF194" s="31"/>
      <c r="AG194" s="31">
        <f>AA194</f>
        <v>67322</v>
      </c>
      <c r="AH194" s="31"/>
      <c r="AI194" s="67">
        <f>AB194</f>
        <v>43806</v>
      </c>
      <c r="AJ194" s="31"/>
      <c r="AK194" s="17">
        <f>N194+O194</f>
        <v>82654</v>
      </c>
      <c r="AL194" s="17">
        <f>SUM(Q194:T194)</f>
        <v>342.86000000033528</v>
      </c>
      <c r="AM194" s="17">
        <f>SUM(Y194:AB194)</f>
        <v>995292.14</v>
      </c>
      <c r="AN194" s="17">
        <f>AC194+AD194</f>
        <v>883622</v>
      </c>
      <c r="AO194" s="17">
        <f>AE194+AF194</f>
        <v>431</v>
      </c>
      <c r="AP194" s="17">
        <f>AG194+AH194</f>
        <v>67322</v>
      </c>
      <c r="AQ194" s="17">
        <f>AI194+AJ194</f>
        <v>43806</v>
      </c>
      <c r="AR194" s="17">
        <f>SUM(AN194:AQ194)</f>
        <v>995181</v>
      </c>
      <c r="AS194" s="17">
        <f>Q194+Y194</f>
        <v>884076.00000000035</v>
      </c>
      <c r="AT194" s="17">
        <f>R194+Z194</f>
        <v>431</v>
      </c>
      <c r="AU194" s="17">
        <f>S194+AA194</f>
        <v>67322</v>
      </c>
      <c r="AV194" s="17">
        <f>T194+AB194</f>
        <v>43806</v>
      </c>
      <c r="AW194" s="17">
        <f>SUM(AS194:AV194)</f>
        <v>995635.00000000035</v>
      </c>
      <c r="AX194" s="17">
        <f>AS194-AN194</f>
        <v>454.00000000034925</v>
      </c>
      <c r="AY194" s="17">
        <f>AT194-AO194</f>
        <v>0</v>
      </c>
      <c r="AZ194" s="17">
        <f>AU194-AP194</f>
        <v>0</v>
      </c>
      <c r="BA194" s="17">
        <f>AV194-AQ194</f>
        <v>0</v>
      </c>
      <c r="BB194" s="17">
        <f>SUM(AX194:BA194)</f>
        <v>454.00000000034925</v>
      </c>
      <c r="BC194" s="17">
        <f>IF(ISERR(+E194*100/D194)=1,"",E194*100/D194)</f>
        <v>100</v>
      </c>
      <c r="BD194" s="17">
        <f>IF(ISERR(+F194*100/D194)=1,"",F194*100/D194)</f>
        <v>100</v>
      </c>
      <c r="BE194" s="17">
        <f>IF(ISERR(+J194*100/D194)=1,"",J194*100/D194)</f>
        <v>0</v>
      </c>
      <c r="BF194" s="17">
        <f>IF(ISERR(+N194*100/AK194)=1,"",N194*100/AK194)</f>
        <v>100</v>
      </c>
      <c r="BG194" s="17">
        <f>IF(ISERR(+O194*100/AK194)=1,"",O194*100/AK194)</f>
        <v>0</v>
      </c>
      <c r="BH194" s="17">
        <f>IF(ISERR(+AR194*100/AM194)=1,"",AR194*100/AM194)</f>
        <v>99.988833429348688</v>
      </c>
      <c r="BI194" s="17">
        <f>IF(ISERR((+AR194-AD194-AF194-AJ194)*100/AM194)=1,"",(AR194-AD194-AF194-AJ194)*100/AM194)</f>
        <v>99.988833429348688</v>
      </c>
      <c r="BJ194" s="17">
        <f>IF(ISERR(+BB194/AM194)=1,"",BB194/AM194)</f>
        <v>4.5614747846833115E-4</v>
      </c>
      <c r="BK194" s="17">
        <f>IF(ISERR(+W194/AK194)=1,"",W194/AK194)</f>
        <v>9.0499327316282336</v>
      </c>
      <c r="BL194" s="17">
        <f>IF(ISERR(+AR194/AK194)=1,"",AR194/AK194)</f>
        <v>12.040324727175939</v>
      </c>
      <c r="BM194" s="17">
        <f>IF(ISERR((+AR194-AD194-AF194-AJ194)/AK194)=1,"",(AR194-AD194-AF194-AJ194)/AK194)</f>
        <v>12.040324727175939</v>
      </c>
      <c r="BN194" s="17">
        <f>IF(ISERR(+AK194/D194)=1,"",AK194/D194)</f>
        <v>27551.333333333332</v>
      </c>
      <c r="BO194" s="17" t="e">
        <f>IF(ISERR(+BK194*100/M194)=1,"",BK194*100/M194)</f>
        <v>#DIV/0!</v>
      </c>
      <c r="BP194" s="18">
        <f>IF(ISERR(+Y194/AK194)=1,"",Y194/AK194)</f>
        <v>10.691958525903162</v>
      </c>
      <c r="BQ194" s="19">
        <f>BP194-9.61</f>
        <v>1.081958525903163</v>
      </c>
      <c r="BR194" s="20">
        <f t="shared" si="243"/>
        <v>0</v>
      </c>
      <c r="BS194" s="20">
        <f t="shared" si="246"/>
        <v>0</v>
      </c>
      <c r="BT194" s="21"/>
      <c r="BU194">
        <f>[6]sheet1!$AT$15</f>
        <v>454</v>
      </c>
      <c r="BV194" s="22">
        <f>BB194-BU194</f>
        <v>3.4924596548080444E-10</v>
      </c>
      <c r="BW194" s="21"/>
      <c r="BX194" s="63">
        <f t="shared" si="245"/>
        <v>0</v>
      </c>
      <c r="BY194" s="21"/>
      <c r="BZ194" s="21"/>
      <c r="CA194" s="21"/>
      <c r="CB194" s="21"/>
    </row>
    <row r="195" spans="1:80" s="23" customFormat="1" x14ac:dyDescent="0.25">
      <c r="A195" s="37"/>
      <c r="B195" s="38"/>
      <c r="C195" s="39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1"/>
      <c r="R195" s="41"/>
      <c r="S195" s="41"/>
      <c r="T195" s="41"/>
      <c r="U195" s="40"/>
      <c r="V195" s="40"/>
      <c r="W195" s="40"/>
      <c r="X195" s="40"/>
      <c r="Y195" s="42"/>
      <c r="Z195" s="40"/>
      <c r="AA195" s="40"/>
      <c r="AB195" s="42"/>
      <c r="AC195" s="40"/>
      <c r="AD195" s="40"/>
      <c r="AE195" s="40"/>
      <c r="AF195" s="40"/>
      <c r="AG195" s="40"/>
      <c r="AH195" s="40"/>
      <c r="AI195" s="69"/>
      <c r="AJ195" s="40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4"/>
      <c r="BR195" s="20">
        <f t="shared" si="243"/>
        <v>0</v>
      </c>
      <c r="BS195" s="20">
        <f t="shared" si="246"/>
        <v>0</v>
      </c>
      <c r="BV195" s="22"/>
      <c r="BX195" s="63">
        <f t="shared" si="245"/>
        <v>0</v>
      </c>
    </row>
    <row r="196" spans="1:80" s="23" customFormat="1" x14ac:dyDescent="0.25">
      <c r="A196" s="82" t="s">
        <v>78</v>
      </c>
      <c r="B196" s="82"/>
      <c r="C196" s="82"/>
      <c r="D196" s="45">
        <f>D194</f>
        <v>3</v>
      </c>
      <c r="E196" s="46">
        <f t="shared" ref="E196:BB196" si="249">E194</f>
        <v>3</v>
      </c>
      <c r="F196" s="46">
        <f t="shared" si="249"/>
        <v>3</v>
      </c>
      <c r="G196" s="46">
        <f t="shared" si="249"/>
        <v>0</v>
      </c>
      <c r="H196" s="46">
        <f t="shared" si="249"/>
        <v>0</v>
      </c>
      <c r="I196" s="46">
        <f t="shared" si="249"/>
        <v>550</v>
      </c>
      <c r="J196" s="46">
        <f t="shared" si="249"/>
        <v>0</v>
      </c>
      <c r="K196" s="46">
        <f t="shared" si="249"/>
        <v>0</v>
      </c>
      <c r="L196" s="46">
        <f t="shared" si="249"/>
        <v>1933948</v>
      </c>
      <c r="M196" s="46">
        <f t="shared" si="249"/>
        <v>0</v>
      </c>
      <c r="N196" s="46">
        <f t="shared" si="249"/>
        <v>82654</v>
      </c>
      <c r="O196" s="46">
        <f t="shared" si="249"/>
        <v>0</v>
      </c>
      <c r="P196" s="46">
        <f t="shared" si="249"/>
        <v>0</v>
      </c>
      <c r="Q196" s="47">
        <f t="shared" si="249"/>
        <v>342.86000000033528</v>
      </c>
      <c r="R196" s="47">
        <f t="shared" si="249"/>
        <v>0</v>
      </c>
      <c r="S196" s="47">
        <f t="shared" si="249"/>
        <v>0</v>
      </c>
      <c r="T196" s="47">
        <f t="shared" si="249"/>
        <v>0</v>
      </c>
      <c r="U196" s="17">
        <f t="shared" si="249"/>
        <v>135720</v>
      </c>
      <c r="V196" s="17">
        <f t="shared" si="249"/>
        <v>0</v>
      </c>
      <c r="W196" s="17">
        <f t="shared" si="249"/>
        <v>748013.14</v>
      </c>
      <c r="X196" s="17">
        <f t="shared" si="249"/>
        <v>43806</v>
      </c>
      <c r="Y196" s="17">
        <f t="shared" si="249"/>
        <v>883733.14</v>
      </c>
      <c r="Z196" s="17">
        <f t="shared" si="249"/>
        <v>431</v>
      </c>
      <c r="AA196" s="17">
        <f t="shared" si="249"/>
        <v>67322</v>
      </c>
      <c r="AB196" s="17">
        <f t="shared" si="249"/>
        <v>43806</v>
      </c>
      <c r="AC196" s="17">
        <f t="shared" si="249"/>
        <v>883622</v>
      </c>
      <c r="AD196" s="17">
        <f t="shared" si="249"/>
        <v>0</v>
      </c>
      <c r="AE196" s="17">
        <f t="shared" si="249"/>
        <v>431</v>
      </c>
      <c r="AF196" s="17">
        <f t="shared" si="249"/>
        <v>0</v>
      </c>
      <c r="AG196" s="17">
        <f t="shared" si="249"/>
        <v>67322</v>
      </c>
      <c r="AH196" s="17">
        <f t="shared" si="249"/>
        <v>0</v>
      </c>
      <c r="AI196" s="17">
        <f t="shared" si="249"/>
        <v>43806</v>
      </c>
      <c r="AJ196" s="17">
        <f t="shared" si="249"/>
        <v>0</v>
      </c>
      <c r="AK196" s="17">
        <f t="shared" si="249"/>
        <v>82654</v>
      </c>
      <c r="AL196" s="17">
        <f t="shared" si="249"/>
        <v>342.86000000033528</v>
      </c>
      <c r="AM196" s="17">
        <f t="shared" si="249"/>
        <v>995292.14</v>
      </c>
      <c r="AN196" s="17">
        <f t="shared" si="249"/>
        <v>883622</v>
      </c>
      <c r="AO196" s="17">
        <f t="shared" si="249"/>
        <v>431</v>
      </c>
      <c r="AP196" s="17">
        <f t="shared" si="249"/>
        <v>67322</v>
      </c>
      <c r="AQ196" s="17">
        <f t="shared" si="249"/>
        <v>43806</v>
      </c>
      <c r="AR196" s="17">
        <f t="shared" si="249"/>
        <v>995181</v>
      </c>
      <c r="AS196" s="17">
        <f t="shared" si="249"/>
        <v>884076.00000000035</v>
      </c>
      <c r="AT196" s="17">
        <f t="shared" si="249"/>
        <v>431</v>
      </c>
      <c r="AU196" s="17">
        <f t="shared" si="249"/>
        <v>67322</v>
      </c>
      <c r="AV196" s="17">
        <f t="shared" si="249"/>
        <v>43806</v>
      </c>
      <c r="AW196" s="17">
        <f t="shared" si="249"/>
        <v>995635.00000000035</v>
      </c>
      <c r="AX196" s="17">
        <f t="shared" si="249"/>
        <v>454.00000000034925</v>
      </c>
      <c r="AY196" s="17">
        <f t="shared" si="249"/>
        <v>0</v>
      </c>
      <c r="AZ196" s="17">
        <f t="shared" si="249"/>
        <v>0</v>
      </c>
      <c r="BA196" s="17">
        <f t="shared" si="249"/>
        <v>0</v>
      </c>
      <c r="BB196" s="17">
        <f t="shared" si="249"/>
        <v>454.00000000034925</v>
      </c>
      <c r="BC196" s="17">
        <f>IF(ISERR(+E196*100/D196)=1,"",E196*100/D196)</f>
        <v>100</v>
      </c>
      <c r="BD196" s="17">
        <f>IF(ISERR(+F196*100/D196)=1,"",F196*100/D196)</f>
        <v>100</v>
      </c>
      <c r="BE196" s="17">
        <f>IF(ISERR(+J196*100/D196)=1,"",J196*100/D196)</f>
        <v>0</v>
      </c>
      <c r="BF196" s="17">
        <f>IF(ISERR(+N196*100/AK196)=1,"",N196*100/AK196)</f>
        <v>100</v>
      </c>
      <c r="BG196" s="17">
        <f>IF(ISERR(+O196*100/AK196)=1,"",O196*100/AK196)</f>
        <v>0</v>
      </c>
      <c r="BH196" s="17">
        <f>IF(ISERR(+AR196*100/AM196)=1,"",AR196*100/AM196)</f>
        <v>99.988833429348688</v>
      </c>
      <c r="BI196" s="17">
        <f>IF(ISERR((+AR196-AD196-AF196-AJ196)*100/AM196)=1,"",(AR196-AD196-AF196-AJ196)*100/AM196)</f>
        <v>99.988833429348688</v>
      </c>
      <c r="BJ196" s="17">
        <f>IF(ISERR(+BB196/AM196)=1,"",BB196/AM196)</f>
        <v>4.5614747846833115E-4</v>
      </c>
      <c r="BK196" s="17">
        <f>IF(ISERR(+W196/AK196)=1,"",W196/AK196)</f>
        <v>9.0499327316282336</v>
      </c>
      <c r="BL196" s="17">
        <f>IF(ISERR(+AR196/AK196)=1,"",AR196/AK196)</f>
        <v>12.040324727175939</v>
      </c>
      <c r="BM196" s="17">
        <f>IF(ISERR((+AR196-AD196-AF196-AJ196)/AK196)=1,"",(AR196-AD196-AF196-AJ196)/AK196)</f>
        <v>12.040324727175939</v>
      </c>
      <c r="BN196" s="17">
        <f>IF(ISERR(+AK196/D196)=1,"",AK196/D196)</f>
        <v>27551.333333333332</v>
      </c>
      <c r="BO196" s="17" t="e">
        <f>IF(ISERR(+BK196*100/M196)=1,"",BK196*100/M196)</f>
        <v>#DIV/0!</v>
      </c>
      <c r="BP196" s="18">
        <f>IF(ISERR(+Y196/AK196)=1,"",Y196/AK196)</f>
        <v>10.691958525903162</v>
      </c>
      <c r="BQ196" s="19">
        <f>BP196-9.61</f>
        <v>1.081958525903163</v>
      </c>
      <c r="BR196" s="20">
        <f t="shared" si="243"/>
        <v>0</v>
      </c>
      <c r="BS196" s="20">
        <f t="shared" si="246"/>
        <v>0</v>
      </c>
      <c r="BT196" s="21"/>
      <c r="BU196" s="21"/>
      <c r="BV196" s="22"/>
      <c r="BW196" s="21"/>
      <c r="BX196" s="63">
        <f t="shared" si="245"/>
        <v>0</v>
      </c>
      <c r="BY196" s="21"/>
      <c r="BZ196" s="21"/>
      <c r="CA196" s="21"/>
      <c r="CB196" s="21"/>
    </row>
    <row r="197" spans="1:80" s="23" customFormat="1" x14ac:dyDescent="0.25">
      <c r="A197" s="37"/>
      <c r="B197" s="38"/>
      <c r="C197" s="39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1"/>
      <c r="R197" s="41"/>
      <c r="S197" s="41"/>
      <c r="T197" s="41"/>
      <c r="U197" s="40"/>
      <c r="V197" s="40"/>
      <c r="W197" s="40"/>
      <c r="X197" s="40"/>
      <c r="Y197" s="42"/>
      <c r="Z197" s="40"/>
      <c r="AA197" s="40"/>
      <c r="AB197" s="42"/>
      <c r="AC197" s="40"/>
      <c r="AD197" s="40"/>
      <c r="AE197" s="40"/>
      <c r="AF197" s="40"/>
      <c r="AG197" s="40"/>
      <c r="AH197" s="40"/>
      <c r="AI197" s="69"/>
      <c r="AJ197" s="40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4"/>
      <c r="BR197" s="20">
        <f t="shared" si="243"/>
        <v>0</v>
      </c>
      <c r="BS197" s="20">
        <f t="shared" si="246"/>
        <v>0</v>
      </c>
      <c r="BV197" s="22"/>
      <c r="BX197" s="63">
        <f t="shared" si="245"/>
        <v>0</v>
      </c>
    </row>
    <row r="198" spans="1:80" s="23" customFormat="1" x14ac:dyDescent="0.25">
      <c r="A198" s="83">
        <v>18</v>
      </c>
      <c r="B198" s="53" t="s">
        <v>79</v>
      </c>
      <c r="C198" s="54" t="s">
        <v>80</v>
      </c>
      <c r="D198" s="55">
        <v>1</v>
      </c>
      <c r="E198" s="25">
        <v>1</v>
      </c>
      <c r="F198" s="25">
        <v>1</v>
      </c>
      <c r="G198" s="25"/>
      <c r="H198" s="25"/>
      <c r="I198" s="25">
        <v>250</v>
      </c>
      <c r="J198" s="25">
        <v>0</v>
      </c>
      <c r="K198" s="25">
        <v>0</v>
      </c>
      <c r="L198" s="50">
        <v>390000</v>
      </c>
      <c r="M198" s="25"/>
      <c r="N198" s="11">
        <v>3700</v>
      </c>
      <c r="O198" s="25"/>
      <c r="P198" s="25"/>
      <c r="Q198" s="28">
        <v>798282</v>
      </c>
      <c r="R198" s="28">
        <v>38097</v>
      </c>
      <c r="S198" s="28">
        <v>35742</v>
      </c>
      <c r="T198" s="28">
        <v>10686</v>
      </c>
      <c r="U198" s="14">
        <v>55380</v>
      </c>
      <c r="V198" s="14">
        <v>2775</v>
      </c>
      <c r="W198" s="14">
        <v>26640</v>
      </c>
      <c r="X198" s="14">
        <v>1961</v>
      </c>
      <c r="Y198" s="56">
        <f t="shared" ref="Y198:Y199" si="250">SUM(U198:W198)</f>
        <v>84795</v>
      </c>
      <c r="Z198" s="14">
        <v>7885</v>
      </c>
      <c r="AA198" s="14">
        <v>2398</v>
      </c>
      <c r="AB198" s="56">
        <f t="shared" ref="AB198:AB199" si="251">X198</f>
        <v>1961</v>
      </c>
      <c r="AC198" s="14"/>
      <c r="AD198" s="14"/>
      <c r="AE198" s="14"/>
      <c r="AF198" s="14"/>
      <c r="AG198" s="14"/>
      <c r="AH198" s="14"/>
      <c r="AI198" s="70"/>
      <c r="AJ198" s="57"/>
      <c r="AK198" s="17">
        <f>N198+O198</f>
        <v>3700</v>
      </c>
      <c r="AL198" s="17">
        <f>SUM(Q198:T198)</f>
        <v>882807</v>
      </c>
      <c r="AM198" s="17">
        <f>SUM(Y198:AB198)</f>
        <v>97039</v>
      </c>
      <c r="AN198" s="17">
        <f>AC198+AD198</f>
        <v>0</v>
      </c>
      <c r="AO198" s="17">
        <f>AE198+AF198</f>
        <v>0</v>
      </c>
      <c r="AP198" s="17">
        <f>AG198+AH198</f>
        <v>0</v>
      </c>
      <c r="AQ198" s="17">
        <f>AI198+AJ198</f>
        <v>0</v>
      </c>
      <c r="AR198" s="17">
        <f t="shared" ref="AR198:AR199" si="252">SUM(AN198:AQ198)</f>
        <v>0</v>
      </c>
      <c r="AS198" s="17">
        <f t="shared" ref="AS198:AV199" si="253">Q198+Y198</f>
        <v>883077</v>
      </c>
      <c r="AT198" s="17">
        <f t="shared" si="253"/>
        <v>45982</v>
      </c>
      <c r="AU198" s="17">
        <f t="shared" si="253"/>
        <v>38140</v>
      </c>
      <c r="AV198" s="17">
        <f t="shared" si="253"/>
        <v>12647</v>
      </c>
      <c r="AW198" s="17">
        <f t="shared" ref="AW198:AW199" si="254">SUM(AS198:AV198)</f>
        <v>979846</v>
      </c>
      <c r="AX198" s="17">
        <f t="shared" ref="AX198:BA199" si="255">AS198-AN198</f>
        <v>883077</v>
      </c>
      <c r="AY198" s="17">
        <f t="shared" si="255"/>
        <v>45982</v>
      </c>
      <c r="AZ198" s="17">
        <f t="shared" si="255"/>
        <v>38140</v>
      </c>
      <c r="BA198" s="17">
        <f t="shared" si="255"/>
        <v>12647</v>
      </c>
      <c r="BB198" s="17">
        <f t="shared" ref="BB198:BB199" si="256">SUM(AX198:BA198)</f>
        <v>979846</v>
      </c>
      <c r="BC198" s="17">
        <f>IF(ISERR(+E198*100/D198)=1,"",E198*100/D198)</f>
        <v>100</v>
      </c>
      <c r="BD198" s="17">
        <f>IF(ISERR(+F198*100/D198)=1,"",F198*100/D198)</f>
        <v>100</v>
      </c>
      <c r="BE198" s="17">
        <f>IF(ISERR(+J198*100/D198)=1,"",J198*100/D198)</f>
        <v>0</v>
      </c>
      <c r="BF198" s="17">
        <f>IF(ISERR(+N198*100/AK198)=1,"",N198*100/AK198)</f>
        <v>100</v>
      </c>
      <c r="BG198" s="17">
        <f>IF(ISERR(+O198*100/AK198)=1,"",O198*100/AK198)</f>
        <v>0</v>
      </c>
      <c r="BH198" s="17">
        <f>IF(ISERR(+AR198*100/AM198)=1,"",AR198*100/AM198)</f>
        <v>0</v>
      </c>
      <c r="BI198" s="17">
        <f>IF(ISERR((+AR198-AD198-AF198-AJ198)*100/AM198)=1,"",(AR198-AD198-AF198-AJ198)*100/AM198)</f>
        <v>0</v>
      </c>
      <c r="BJ198" s="17">
        <f>IF(ISERR(+BB198/AM198)=1,"",BB198/AM198)</f>
        <v>10.097445357021403</v>
      </c>
      <c r="BK198" s="17">
        <f>IF(ISERR(+W198/AK198)=1,"",W198/AK198)</f>
        <v>7.2</v>
      </c>
      <c r="BL198" s="17">
        <f>IF(ISERR(+AR198/AK198)=1,"",AR198/AK198)</f>
        <v>0</v>
      </c>
      <c r="BM198" s="17">
        <f>IF(ISERR((+AR198-AD198-AF198-AJ198)/AK198)=1,"",(AR198-AD198-AF198-AJ198)/AK198)</f>
        <v>0</v>
      </c>
      <c r="BN198" s="17">
        <f>IF(ISERR(+AK198/D198)=1,"",AK198/D198)</f>
        <v>3700</v>
      </c>
      <c r="BO198" s="17" t="e">
        <f>IF(ISERR(+BK198*100/M198)=1,"",BK198*100/M198)</f>
        <v>#DIV/0!</v>
      </c>
      <c r="BP198" s="18">
        <f>IF(ISERR(+Y198/AK198)=1,"",Y198/AK198)</f>
        <v>22.917567567567566</v>
      </c>
      <c r="BQ198" s="19">
        <f>BP198-7.85</f>
        <v>15.067567567567567</v>
      </c>
      <c r="BR198" s="20">
        <f t="shared" si="243"/>
        <v>0</v>
      </c>
      <c r="BS198" s="20">
        <f t="shared" si="246"/>
        <v>0</v>
      </c>
      <c r="BT198" s="21"/>
      <c r="BU198" s="21">
        <f>[6]sheet1!$AT$17</f>
        <v>979846</v>
      </c>
      <c r="BV198" s="22">
        <f>BB198-BU198</f>
        <v>0</v>
      </c>
      <c r="BW198" s="21"/>
      <c r="BX198" s="63">
        <f t="shared" si="245"/>
        <v>0</v>
      </c>
      <c r="BY198" s="21"/>
      <c r="BZ198" s="21"/>
      <c r="CA198" s="21"/>
      <c r="CB198" s="21"/>
    </row>
    <row r="199" spans="1:80" s="23" customFormat="1" ht="25.5" x14ac:dyDescent="0.25">
      <c r="A199" s="83"/>
      <c r="B199" s="53" t="s">
        <v>81</v>
      </c>
      <c r="C199" s="54" t="s">
        <v>82</v>
      </c>
      <c r="D199" s="10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/>
      <c r="M199" s="11"/>
      <c r="N199" s="25"/>
      <c r="O199" s="25"/>
      <c r="P199" s="25"/>
      <c r="Q199" s="28"/>
      <c r="R199" s="28"/>
      <c r="S199" s="28"/>
      <c r="T199" s="28"/>
      <c r="U199" s="13"/>
      <c r="V199" s="13"/>
      <c r="W199" s="13"/>
      <c r="X199" s="14"/>
      <c r="Y199" s="58">
        <f t="shared" si="250"/>
        <v>0</v>
      </c>
      <c r="Z199" s="13"/>
      <c r="AA199" s="13"/>
      <c r="AB199" s="58">
        <f t="shared" si="251"/>
        <v>0</v>
      </c>
      <c r="AC199" s="13"/>
      <c r="AD199" s="13"/>
      <c r="AE199" s="13"/>
      <c r="AF199" s="13"/>
      <c r="AG199" s="13"/>
      <c r="AH199" s="13"/>
      <c r="AI199" s="65"/>
      <c r="AJ199" s="16"/>
      <c r="AK199" s="17">
        <f>N199+O199</f>
        <v>0</v>
      </c>
      <c r="AL199" s="17">
        <f>SUM(Q199:T199)</f>
        <v>0</v>
      </c>
      <c r="AM199" s="17">
        <f>SUM(Y199:AB199)</f>
        <v>0</v>
      </c>
      <c r="AN199" s="17">
        <f>AC199+AD199</f>
        <v>0</v>
      </c>
      <c r="AO199" s="17">
        <f>AE199+AF199</f>
        <v>0</v>
      </c>
      <c r="AP199" s="17">
        <f>AG199+AH199</f>
        <v>0</v>
      </c>
      <c r="AQ199" s="17">
        <f>AI199+AJ199</f>
        <v>0</v>
      </c>
      <c r="AR199" s="17">
        <f t="shared" si="252"/>
        <v>0</v>
      </c>
      <c r="AS199" s="17">
        <f t="shared" si="253"/>
        <v>0</v>
      </c>
      <c r="AT199" s="17">
        <f t="shared" si="253"/>
        <v>0</v>
      </c>
      <c r="AU199" s="17">
        <f t="shared" si="253"/>
        <v>0</v>
      </c>
      <c r="AV199" s="17">
        <f t="shared" si="253"/>
        <v>0</v>
      </c>
      <c r="AW199" s="17">
        <f t="shared" si="254"/>
        <v>0</v>
      </c>
      <c r="AX199" s="17">
        <f t="shared" si="255"/>
        <v>0</v>
      </c>
      <c r="AY199" s="17">
        <f t="shared" si="255"/>
        <v>0</v>
      </c>
      <c r="AZ199" s="17">
        <f t="shared" si="255"/>
        <v>0</v>
      </c>
      <c r="BA199" s="17">
        <f t="shared" si="255"/>
        <v>0</v>
      </c>
      <c r="BB199" s="17">
        <f t="shared" si="256"/>
        <v>0</v>
      </c>
      <c r="BC199" s="17" t="e">
        <f>IF(ISERR(+E199*100/D199)=1,"",E199*100/D199)</f>
        <v>#DIV/0!</v>
      </c>
      <c r="BD199" s="17" t="e">
        <f>IF(ISERR(+F199*100/D199)=1,"",F199*100/D199)</f>
        <v>#DIV/0!</v>
      </c>
      <c r="BE199" s="17" t="e">
        <f>IF(ISERR(+J199*100/D199)=1,"",J199*100/D199)</f>
        <v>#DIV/0!</v>
      </c>
      <c r="BF199" s="17" t="e">
        <f>IF(ISERR(+N199*100/AK199)=1,"",N199*100/AK199)</f>
        <v>#DIV/0!</v>
      </c>
      <c r="BG199" s="17" t="e">
        <f>IF(ISERR(+O199*100/AK199)=1,"",O199*100/AK199)</f>
        <v>#DIV/0!</v>
      </c>
      <c r="BH199" s="17" t="e">
        <f>IF(ISERR(+AR199*100/AM199)=1,"",AR199*100/AM199)</f>
        <v>#DIV/0!</v>
      </c>
      <c r="BI199" s="17" t="e">
        <f>IF(ISERR((+AR199-AD199-AF199-AJ199)*100/AM199)=1,"",(AR199-AD199-AF199-AJ199)*100/AM199)</f>
        <v>#DIV/0!</v>
      </c>
      <c r="BJ199" s="17" t="e">
        <f>IF(ISERR(+BB199/AM199)=1,"",BB199/AM199)</f>
        <v>#DIV/0!</v>
      </c>
      <c r="BK199" s="17" t="e">
        <f>IF(ISERR(+W199/AK199)=1,"",W199/AK199)</f>
        <v>#DIV/0!</v>
      </c>
      <c r="BL199" s="17" t="e">
        <f>IF(ISERR(+AR199/AK199)=1,"",AR199/AK199)</f>
        <v>#DIV/0!</v>
      </c>
      <c r="BM199" s="17" t="e">
        <f>IF(ISERR((+AR199-AD199-AF199-AJ199)/AK199)=1,"",(AR199-AD199-AF199-AJ199)/AK199)</f>
        <v>#DIV/0!</v>
      </c>
      <c r="BN199" s="17" t="e">
        <f>IF(ISERR(+AK199/D199)=1,"",AK199/D199)</f>
        <v>#DIV/0!</v>
      </c>
      <c r="BO199" s="17" t="e">
        <f>IF(ISERR(+BK199*100/M199)=1,"",BK199*100/M199)</f>
        <v>#DIV/0!</v>
      </c>
      <c r="BP199" s="18" t="e">
        <f>IF(ISERR(+Y199/AK199)=1,"",Y199/AK199)</f>
        <v>#DIV/0!</v>
      </c>
      <c r="BQ199" s="19" t="e">
        <f>BP199-8.25</f>
        <v>#DIV/0!</v>
      </c>
      <c r="BR199" s="20">
        <f t="shared" si="243"/>
        <v>0</v>
      </c>
      <c r="BS199" s="20">
        <f t="shared" si="246"/>
        <v>0</v>
      </c>
      <c r="BT199" s="21"/>
      <c r="BU199" s="21"/>
      <c r="BV199" s="22"/>
      <c r="BW199" s="21"/>
      <c r="BX199" s="63">
        <f t="shared" si="245"/>
        <v>0</v>
      </c>
      <c r="BY199" s="21"/>
      <c r="BZ199" s="21"/>
      <c r="CA199" s="21"/>
      <c r="CB199" s="21"/>
    </row>
    <row r="200" spans="1:80" s="23" customFormat="1" x14ac:dyDescent="0.25">
      <c r="A200" s="37"/>
      <c r="B200" s="38"/>
      <c r="C200" s="39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1"/>
      <c r="R200" s="41"/>
      <c r="S200" s="41"/>
      <c r="T200" s="41"/>
      <c r="U200" s="40"/>
      <c r="V200" s="40"/>
      <c r="W200" s="40"/>
      <c r="X200" s="40"/>
      <c r="Y200" s="42"/>
      <c r="Z200" s="40"/>
      <c r="AA200" s="40"/>
      <c r="AB200" s="42"/>
      <c r="AC200" s="40"/>
      <c r="AD200" s="40"/>
      <c r="AE200" s="40"/>
      <c r="AF200" s="40"/>
      <c r="AG200" s="40"/>
      <c r="AH200" s="40"/>
      <c r="AI200" s="69"/>
      <c r="AJ200" s="40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4"/>
      <c r="BR200" s="20">
        <f t="shared" si="243"/>
        <v>0</v>
      </c>
      <c r="BS200" s="20">
        <f t="shared" si="246"/>
        <v>0</v>
      </c>
      <c r="BV200" s="22"/>
      <c r="BX200" s="63">
        <f t="shared" si="245"/>
        <v>0</v>
      </c>
    </row>
    <row r="201" spans="1:80" s="23" customFormat="1" x14ac:dyDescent="0.25">
      <c r="A201" s="82" t="s">
        <v>75</v>
      </c>
      <c r="B201" s="82"/>
      <c r="C201" s="82"/>
      <c r="D201" s="45">
        <f t="shared" ref="D201:AJ201" si="257">SUM(D198:D199)</f>
        <v>1</v>
      </c>
      <c r="E201" s="46">
        <f t="shared" si="257"/>
        <v>1</v>
      </c>
      <c r="F201" s="46">
        <f t="shared" si="257"/>
        <v>1</v>
      </c>
      <c r="G201" s="46">
        <f t="shared" si="257"/>
        <v>0</v>
      </c>
      <c r="H201" s="46">
        <f t="shared" si="257"/>
        <v>0</v>
      </c>
      <c r="I201" s="46">
        <f t="shared" si="257"/>
        <v>250</v>
      </c>
      <c r="J201" s="46">
        <f t="shared" si="257"/>
        <v>0</v>
      </c>
      <c r="K201" s="46">
        <f t="shared" si="257"/>
        <v>0</v>
      </c>
      <c r="L201" s="46">
        <f t="shared" si="257"/>
        <v>390000</v>
      </c>
      <c r="M201" s="46">
        <f t="shared" si="257"/>
        <v>0</v>
      </c>
      <c r="N201" s="46">
        <f t="shared" si="257"/>
        <v>3700</v>
      </c>
      <c r="O201" s="46">
        <f t="shared" si="257"/>
        <v>0</v>
      </c>
      <c r="P201" s="46">
        <f t="shared" si="257"/>
        <v>0</v>
      </c>
      <c r="Q201" s="47">
        <f t="shared" si="257"/>
        <v>798282</v>
      </c>
      <c r="R201" s="47">
        <f t="shared" si="257"/>
        <v>38097</v>
      </c>
      <c r="S201" s="47">
        <f t="shared" si="257"/>
        <v>35742</v>
      </c>
      <c r="T201" s="47">
        <f t="shared" si="257"/>
        <v>10686</v>
      </c>
      <c r="U201" s="17">
        <f t="shared" si="257"/>
        <v>55380</v>
      </c>
      <c r="V201" s="17">
        <f t="shared" si="257"/>
        <v>2775</v>
      </c>
      <c r="W201" s="17">
        <f t="shared" si="257"/>
        <v>26640</v>
      </c>
      <c r="X201" s="17">
        <f t="shared" si="257"/>
        <v>1961</v>
      </c>
      <c r="Y201" s="17">
        <f t="shared" si="257"/>
        <v>84795</v>
      </c>
      <c r="Z201" s="17">
        <f t="shared" si="257"/>
        <v>7885</v>
      </c>
      <c r="AA201" s="17">
        <f t="shared" si="257"/>
        <v>2398</v>
      </c>
      <c r="AB201" s="17">
        <f t="shared" si="257"/>
        <v>1961</v>
      </c>
      <c r="AC201" s="17">
        <f t="shared" si="257"/>
        <v>0</v>
      </c>
      <c r="AD201" s="17">
        <f t="shared" si="257"/>
        <v>0</v>
      </c>
      <c r="AE201" s="17">
        <f t="shared" si="257"/>
        <v>0</v>
      </c>
      <c r="AF201" s="17">
        <f t="shared" si="257"/>
        <v>0</v>
      </c>
      <c r="AG201" s="17">
        <f t="shared" si="257"/>
        <v>0</v>
      </c>
      <c r="AH201" s="17">
        <f t="shared" si="257"/>
        <v>0</v>
      </c>
      <c r="AI201" s="17">
        <f t="shared" si="257"/>
        <v>0</v>
      </c>
      <c r="AJ201" s="17">
        <f t="shared" si="257"/>
        <v>0</v>
      </c>
      <c r="AK201" s="17">
        <f t="shared" ref="AK201:BB201" si="258">SUM(AK198:AK199)</f>
        <v>3700</v>
      </c>
      <c r="AL201" s="17">
        <f t="shared" si="258"/>
        <v>882807</v>
      </c>
      <c r="AM201" s="17">
        <f t="shared" si="258"/>
        <v>97039</v>
      </c>
      <c r="AN201" s="17">
        <f t="shared" si="258"/>
        <v>0</v>
      </c>
      <c r="AO201" s="17">
        <f t="shared" si="258"/>
        <v>0</v>
      </c>
      <c r="AP201" s="17">
        <f t="shared" si="258"/>
        <v>0</v>
      </c>
      <c r="AQ201" s="17">
        <f t="shared" si="258"/>
        <v>0</v>
      </c>
      <c r="AR201" s="17">
        <f t="shared" si="258"/>
        <v>0</v>
      </c>
      <c r="AS201" s="17">
        <f t="shared" si="258"/>
        <v>883077</v>
      </c>
      <c r="AT201" s="17">
        <f t="shared" si="258"/>
        <v>45982</v>
      </c>
      <c r="AU201" s="17">
        <f t="shared" si="258"/>
        <v>38140</v>
      </c>
      <c r="AV201" s="17">
        <f t="shared" si="258"/>
        <v>12647</v>
      </c>
      <c r="AW201" s="17">
        <f t="shared" si="258"/>
        <v>979846</v>
      </c>
      <c r="AX201" s="17">
        <f t="shared" si="258"/>
        <v>883077</v>
      </c>
      <c r="AY201" s="17">
        <f t="shared" si="258"/>
        <v>45982</v>
      </c>
      <c r="AZ201" s="17">
        <f t="shared" si="258"/>
        <v>38140</v>
      </c>
      <c r="BA201" s="17">
        <f t="shared" si="258"/>
        <v>12647</v>
      </c>
      <c r="BB201" s="17">
        <f t="shared" si="258"/>
        <v>979846</v>
      </c>
      <c r="BC201" s="17">
        <f>IF(ISERR(+E201*100/D201)=1,"",E201*100/D201)</f>
        <v>100</v>
      </c>
      <c r="BD201" s="17">
        <f>IF(ISERR(+F201*100/D201)=1,"",F201*100/D201)</f>
        <v>100</v>
      </c>
      <c r="BE201" s="17">
        <f>IF(ISERR(+J201*100/D201)=1,"",J201*100/D201)</f>
        <v>0</v>
      </c>
      <c r="BF201" s="17">
        <f>IF(ISERR(+N201*100/AK201)=1,"",N201*100/AK201)</f>
        <v>100</v>
      </c>
      <c r="BG201" s="17">
        <f>IF(ISERR(+O201*100/AK201)=1,"",O201*100/AK201)</f>
        <v>0</v>
      </c>
      <c r="BH201" s="17">
        <f>IF(ISERR(+AR201*100/AM201)=1,"",AR201*100/AM201)</f>
        <v>0</v>
      </c>
      <c r="BI201" s="17">
        <f>IF(ISERR((+AR201-AD201-AF201-AJ201)*100/AM201)=1,"",(AR201-AD201-AF201-AJ201)*100/AM201)</f>
        <v>0</v>
      </c>
      <c r="BJ201" s="17">
        <f>IF(ISERR(+BB201/AM201)=1,"",BB201/AM201)</f>
        <v>10.097445357021403</v>
      </c>
      <c r="BK201" s="17">
        <f>IF(ISERR(+W201/AK201)=1,"",W201/AK201)</f>
        <v>7.2</v>
      </c>
      <c r="BL201" s="17">
        <f>IF(ISERR(+AR201/AK201)=1,"",AR201/AK201)</f>
        <v>0</v>
      </c>
      <c r="BM201" s="17">
        <f>IF(ISERR((+AR201-AD201-AF201-AJ201)/AK201)=1,"",(AR201-AD201-AF201-AJ201)/AK201)</f>
        <v>0</v>
      </c>
      <c r="BN201" s="17">
        <f>IF(ISERR(+AK201/D201)=1,"",AK201/D201)</f>
        <v>3700</v>
      </c>
      <c r="BO201" s="17" t="e">
        <f>IF(ISERR(+BK201*100/M201)=1,"",BK201*100/M201)</f>
        <v>#DIV/0!</v>
      </c>
      <c r="BP201" s="18">
        <f>IF(ISERR(+Y201/AK201)=1,"",Y201/AK201)</f>
        <v>22.917567567567566</v>
      </c>
      <c r="BQ201" s="19"/>
      <c r="BR201" s="20">
        <f t="shared" si="243"/>
        <v>0</v>
      </c>
      <c r="BS201" s="20">
        <f t="shared" si="246"/>
        <v>0</v>
      </c>
      <c r="BT201" s="21"/>
      <c r="BU201" s="21"/>
      <c r="BV201" s="22"/>
      <c r="BW201" s="21"/>
      <c r="BX201" s="63">
        <f t="shared" si="245"/>
        <v>0</v>
      </c>
      <c r="BY201" s="21"/>
      <c r="BZ201" s="21"/>
      <c r="CA201" s="21"/>
      <c r="CB201" s="21"/>
    </row>
    <row r="202" spans="1:80" s="23" customFormat="1" x14ac:dyDescent="0.25">
      <c r="A202" s="37"/>
      <c r="B202" s="38"/>
      <c r="C202" s="39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1"/>
      <c r="R202" s="41"/>
      <c r="S202" s="41"/>
      <c r="T202" s="41"/>
      <c r="U202" s="40"/>
      <c r="V202" s="40"/>
      <c r="W202" s="40"/>
      <c r="X202" s="40"/>
      <c r="Y202" s="42"/>
      <c r="Z202" s="40"/>
      <c r="AA202" s="40"/>
      <c r="AB202" s="42"/>
      <c r="AC202" s="40"/>
      <c r="AD202" s="40"/>
      <c r="AE202" s="40"/>
      <c r="AF202" s="40"/>
      <c r="AG202" s="40"/>
      <c r="AH202" s="40"/>
      <c r="AI202" s="69"/>
      <c r="AJ202" s="40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4"/>
      <c r="BR202" s="20">
        <f t="shared" si="243"/>
        <v>0</v>
      </c>
      <c r="BS202" s="20">
        <f t="shared" si="246"/>
        <v>0</v>
      </c>
      <c r="BV202" s="22"/>
      <c r="BX202" s="63">
        <f t="shared" si="245"/>
        <v>0</v>
      </c>
    </row>
    <row r="203" spans="1:80" s="23" customFormat="1" x14ac:dyDescent="0.25">
      <c r="A203" s="82" t="s">
        <v>83</v>
      </c>
      <c r="B203" s="82"/>
      <c r="C203" s="82"/>
      <c r="D203" s="45">
        <f t="shared" ref="D203:BB203" si="259">D201+D196+D192</f>
        <v>38</v>
      </c>
      <c r="E203" s="46">
        <f t="shared" si="259"/>
        <v>38</v>
      </c>
      <c r="F203" s="46">
        <f t="shared" si="259"/>
        <v>38</v>
      </c>
      <c r="G203" s="46">
        <f t="shared" si="259"/>
        <v>0</v>
      </c>
      <c r="H203" s="46">
        <f t="shared" si="259"/>
        <v>0</v>
      </c>
      <c r="I203" s="46">
        <f t="shared" si="259"/>
        <v>20728</v>
      </c>
      <c r="J203" s="46">
        <f t="shared" si="259"/>
        <v>0</v>
      </c>
      <c r="K203" s="46">
        <f t="shared" si="259"/>
        <v>0</v>
      </c>
      <c r="L203" s="46">
        <f t="shared" si="259"/>
        <v>72559401</v>
      </c>
      <c r="M203" s="46">
        <f t="shared" si="259"/>
        <v>0</v>
      </c>
      <c r="N203" s="46">
        <f t="shared" si="259"/>
        <v>1810507</v>
      </c>
      <c r="O203" s="46">
        <f t="shared" si="259"/>
        <v>0</v>
      </c>
      <c r="P203" s="46">
        <f t="shared" si="259"/>
        <v>3025000</v>
      </c>
      <c r="Q203" s="47">
        <f t="shared" si="259"/>
        <v>-1617802.2399999993</v>
      </c>
      <c r="R203" s="47">
        <f t="shared" si="259"/>
        <v>38097</v>
      </c>
      <c r="S203" s="47">
        <f t="shared" si="259"/>
        <v>35742</v>
      </c>
      <c r="T203" s="47">
        <f t="shared" si="259"/>
        <v>10686</v>
      </c>
      <c r="U203" s="17">
        <f t="shared" si="259"/>
        <v>4771890</v>
      </c>
      <c r="V203" s="17">
        <f t="shared" si="259"/>
        <v>2775</v>
      </c>
      <c r="W203" s="17">
        <f t="shared" si="259"/>
        <v>14279508.58</v>
      </c>
      <c r="X203" s="17">
        <f t="shared" si="259"/>
        <v>959567</v>
      </c>
      <c r="Y203" s="17">
        <f t="shared" si="259"/>
        <v>19054173.579999998</v>
      </c>
      <c r="Z203" s="17">
        <f t="shared" si="259"/>
        <v>25318</v>
      </c>
      <c r="AA203" s="17">
        <f t="shared" si="259"/>
        <v>1642534</v>
      </c>
      <c r="AB203" s="17">
        <f t="shared" si="259"/>
        <v>959567</v>
      </c>
      <c r="AC203" s="17">
        <f t="shared" si="259"/>
        <v>19081837.82</v>
      </c>
      <c r="AD203" s="17">
        <f t="shared" si="259"/>
        <v>-2510441</v>
      </c>
      <c r="AE203" s="17">
        <f t="shared" si="259"/>
        <v>17433</v>
      </c>
      <c r="AF203" s="17">
        <f t="shared" si="259"/>
        <v>0</v>
      </c>
      <c r="AG203" s="17">
        <f t="shared" si="259"/>
        <v>1640136</v>
      </c>
      <c r="AH203" s="17">
        <f t="shared" si="259"/>
        <v>0</v>
      </c>
      <c r="AI203" s="17">
        <f t="shared" si="259"/>
        <v>957606</v>
      </c>
      <c r="AJ203" s="17">
        <f t="shared" si="259"/>
        <v>0</v>
      </c>
      <c r="AK203" s="17">
        <f t="shared" si="259"/>
        <v>1810507</v>
      </c>
      <c r="AL203" s="17">
        <f t="shared" si="259"/>
        <v>-1533277.2399999993</v>
      </c>
      <c r="AM203" s="17">
        <f t="shared" si="259"/>
        <v>21681592.579999998</v>
      </c>
      <c r="AN203" s="17">
        <f t="shared" si="259"/>
        <v>16571396.82</v>
      </c>
      <c r="AO203" s="17">
        <f t="shared" si="259"/>
        <v>17433</v>
      </c>
      <c r="AP203" s="17">
        <f t="shared" si="259"/>
        <v>1640136</v>
      </c>
      <c r="AQ203" s="17">
        <f t="shared" si="259"/>
        <v>957606</v>
      </c>
      <c r="AR203" s="17">
        <f t="shared" si="259"/>
        <v>19186571.82</v>
      </c>
      <c r="AS203" s="17">
        <f t="shared" si="259"/>
        <v>17436371.34</v>
      </c>
      <c r="AT203" s="17">
        <f t="shared" si="259"/>
        <v>63415</v>
      </c>
      <c r="AU203" s="17">
        <f t="shared" si="259"/>
        <v>1678276</v>
      </c>
      <c r="AV203" s="17">
        <f t="shared" si="259"/>
        <v>970253</v>
      </c>
      <c r="AW203" s="17">
        <f t="shared" si="259"/>
        <v>20148315.34</v>
      </c>
      <c r="AX203" s="17">
        <f t="shared" si="259"/>
        <v>864974.5199999999</v>
      </c>
      <c r="AY203" s="17">
        <f t="shared" si="259"/>
        <v>45982</v>
      </c>
      <c r="AZ203" s="17">
        <f t="shared" si="259"/>
        <v>38140</v>
      </c>
      <c r="BA203" s="17">
        <f t="shared" si="259"/>
        <v>12647</v>
      </c>
      <c r="BB203" s="17">
        <f t="shared" si="259"/>
        <v>961743.5199999999</v>
      </c>
      <c r="BC203" s="17">
        <f>IF(ISERR(+E203*100/D203)=1,"",E203*100/D203)</f>
        <v>100</v>
      </c>
      <c r="BD203" s="17">
        <f>IF(ISERR(+F203*100/D203)=1,"",F203*100/D203)</f>
        <v>100</v>
      </c>
      <c r="BE203" s="17">
        <f>IF(ISERR(+J203*100/D203)=1,"",J203*100/D203)</f>
        <v>0</v>
      </c>
      <c r="BF203" s="17">
        <f>IF(ISERR(+N203*100/AK203)=1,"",N203*100/AK203)</f>
        <v>100</v>
      </c>
      <c r="BG203" s="17">
        <f>IF(ISERR(+O203*100/AK203)=1,"",O203*100/AK203)</f>
        <v>0</v>
      </c>
      <c r="BH203" s="17">
        <f>IF(ISERR(+AR203*100/AM203)=1,"",AR203*100/AM203)</f>
        <v>88.492446987950927</v>
      </c>
      <c r="BI203" s="17">
        <f>IF(ISERR((+AR203-AD203-AF203-AJ203)*100/AM203)=1,"",(AR203-AD203-AF203-AJ203)*100/AM203)</f>
        <v>100.07112134379938</v>
      </c>
      <c r="BJ203" s="17">
        <f>IF(ISERR(+BB203/AM203)=1,"",BB203/AM203)</f>
        <v>4.4357605026078759E-2</v>
      </c>
      <c r="BK203" s="17">
        <f>IF(ISERR(+W203/AK203)=1,"",W203/AK203)</f>
        <v>7.8870220220081997</v>
      </c>
      <c r="BL203" s="17">
        <f>IF(ISERR(+AR203/AK203)=1,"",AR203/AK203)</f>
        <v>10.597347494375885</v>
      </c>
      <c r="BM203" s="17">
        <f>IF(ISERR((+AR203-AD203-AF203-AJ203)/AK203)=1,"",(AR203-AD203-AF203-AJ203)/AK203)</f>
        <v>11.983943072299638</v>
      </c>
      <c r="BN203" s="17">
        <f>IF(ISERR(+AK203/D203)=1,"",AK203/D203)</f>
        <v>47644.92105263158</v>
      </c>
      <c r="BO203" s="17" t="e">
        <f>IF(ISERR(+BK203*100/M203)=1,"",BK203*100/M203)</f>
        <v>#DIV/0!</v>
      </c>
      <c r="BP203" s="18">
        <f>IF(ISERR(+Y203/AK203)=1,"",Y203/AK203)</f>
        <v>10.524219779321482</v>
      </c>
      <c r="BQ203" s="19"/>
      <c r="BR203" s="20">
        <f t="shared" si="243"/>
        <v>0</v>
      </c>
      <c r="BS203" s="20">
        <f t="shared" si="246"/>
        <v>0</v>
      </c>
      <c r="BT203" s="21"/>
      <c r="BU203" s="21"/>
      <c r="BV203" s="22"/>
      <c r="BW203" s="21"/>
      <c r="BX203" s="63">
        <f t="shared" si="245"/>
        <v>0</v>
      </c>
      <c r="BY203" s="21"/>
      <c r="BZ203" s="21"/>
      <c r="CA203" s="21"/>
      <c r="CB203" s="21"/>
    </row>
    <row r="205" spans="1:80" s="23" customFormat="1" x14ac:dyDescent="0.25">
      <c r="A205" s="83">
        <v>16</v>
      </c>
      <c r="B205" s="84" t="s">
        <v>70</v>
      </c>
      <c r="C205" s="9" t="s">
        <v>71</v>
      </c>
      <c r="D205" s="24">
        <v>33</v>
      </c>
      <c r="E205" s="25">
        <v>33</v>
      </c>
      <c r="F205" s="25">
        <v>33</v>
      </c>
      <c r="G205" s="25">
        <v>0</v>
      </c>
      <c r="H205" s="25">
        <v>0</v>
      </c>
      <c r="I205" s="25">
        <f>13523+405</f>
        <v>13928</v>
      </c>
      <c r="J205" s="25"/>
      <c r="K205" s="25"/>
      <c r="L205" s="26">
        <v>37781055</v>
      </c>
      <c r="M205" s="25"/>
      <c r="N205" s="11">
        <v>1549444</v>
      </c>
      <c r="O205" s="25"/>
      <c r="P205" s="25">
        <v>1035000</v>
      </c>
      <c r="Q205" s="28">
        <v>-28921.480000000447</v>
      </c>
      <c r="R205" s="28">
        <v>0</v>
      </c>
      <c r="S205" s="28">
        <v>0</v>
      </c>
      <c r="T205" s="28">
        <v>0</v>
      </c>
      <c r="U205" s="14">
        <v>3215510</v>
      </c>
      <c r="V205" s="14"/>
      <c r="W205" s="14">
        <v>12242501</v>
      </c>
      <c r="X205" s="14">
        <v>821204</v>
      </c>
      <c r="Y205" s="29">
        <f t="shared" ref="Y205:Y208" si="260">SUM(U205:W205)</f>
        <v>15458011</v>
      </c>
      <c r="Z205" s="14">
        <v>13574</v>
      </c>
      <c r="AA205" s="14">
        <f>1356761-260000</f>
        <v>1096761</v>
      </c>
      <c r="AB205" s="29">
        <f t="shared" ref="AB205:AB208" si="261">X205</f>
        <v>821204</v>
      </c>
      <c r="AC205" s="13">
        <v>15457261.109999999</v>
      </c>
      <c r="AD205" s="13"/>
      <c r="AE205" s="13">
        <v>13574</v>
      </c>
      <c r="AF205" s="13"/>
      <c r="AG205" s="13">
        <v>1096761</v>
      </c>
      <c r="AH205" s="13"/>
      <c r="AI205" s="65">
        <v>821204</v>
      </c>
      <c r="AJ205" s="16"/>
      <c r="AK205" s="17">
        <f>N205+O205</f>
        <v>1549444</v>
      </c>
      <c r="AL205" s="17">
        <f>SUM(Q205:T205)</f>
        <v>-28921.480000000447</v>
      </c>
      <c r="AM205" s="17">
        <f>SUM(Y205:AB205)</f>
        <v>17389550</v>
      </c>
      <c r="AN205" s="17">
        <f>AC205+AD205</f>
        <v>15457261.109999999</v>
      </c>
      <c r="AO205" s="17">
        <f>AE205+AF205</f>
        <v>13574</v>
      </c>
      <c r="AP205" s="17">
        <f>AG205+AH205</f>
        <v>1096761</v>
      </c>
      <c r="AQ205" s="17">
        <f>AI205+AJ205</f>
        <v>821204</v>
      </c>
      <c r="AR205" s="17">
        <f t="shared" ref="AR205:AR208" si="262">SUM(AN205:AQ205)</f>
        <v>17388800.109999999</v>
      </c>
      <c r="AS205" s="17">
        <f t="shared" ref="AS205:AV208" si="263">Q205+Y205</f>
        <v>15429089.52</v>
      </c>
      <c r="AT205" s="17">
        <f t="shared" si="263"/>
        <v>13574</v>
      </c>
      <c r="AU205" s="17">
        <f t="shared" si="263"/>
        <v>1096761</v>
      </c>
      <c r="AV205" s="17">
        <f t="shared" si="263"/>
        <v>821204</v>
      </c>
      <c r="AW205" s="17">
        <f t="shared" ref="AW205:AW208" si="264">SUM(AS205:AV205)</f>
        <v>17360628.52</v>
      </c>
      <c r="AX205" s="17">
        <f t="shared" ref="AX205:BA208" si="265">AS205-AN205</f>
        <v>-28171.589999999851</v>
      </c>
      <c r="AY205" s="17">
        <f t="shared" si="265"/>
        <v>0</v>
      </c>
      <c r="AZ205" s="17">
        <f t="shared" si="265"/>
        <v>0</v>
      </c>
      <c r="BA205" s="17">
        <f t="shared" si="265"/>
        <v>0</v>
      </c>
      <c r="BB205" s="17">
        <f t="shared" ref="BB205:BB208" si="266">SUM(AX205:BA205)</f>
        <v>-28171.589999999851</v>
      </c>
      <c r="BC205" s="17">
        <f>IF(ISERR(+E205*100/D205)=1,"",E205*100/D205)</f>
        <v>100</v>
      </c>
      <c r="BD205" s="17">
        <f>IF(ISERR(+F205*100/D205)=1,"",F205*100/D205)</f>
        <v>100</v>
      </c>
      <c r="BE205" s="17">
        <f>IF(ISERR(+J205*100/D205)=1,"",J205*100/D205)</f>
        <v>0</v>
      </c>
      <c r="BF205" s="17">
        <f>IF(ISERR(+N205*100/AK205)=1,"",N205*100/AK205)</f>
        <v>100</v>
      </c>
      <c r="BG205" s="17">
        <f>IF(ISERR(+O205*100/AK205)=1,"",O205*100/AK205)</f>
        <v>0</v>
      </c>
      <c r="BH205" s="17">
        <f>IF(ISERR(+AR205*100/AM205)=1,"",AR205*100/AM205)</f>
        <v>99.995687697496479</v>
      </c>
      <c r="BI205" s="17">
        <f>IF(ISERR((+AR205-AD205-AF205-AJ205)*100/AM205)=1,"",(AR205-AD205-AF205-AJ205)*100/AM205)</f>
        <v>99.995687697496479</v>
      </c>
      <c r="BJ205" s="17">
        <f>IF(ISERR(+BB205/AM205)=1,"",BB205/AM205)</f>
        <v>-1.6200298455106574E-3</v>
      </c>
      <c r="BK205" s="17">
        <f>IF(ISERR(+W205/AK205)=1,"",W205/AK205)</f>
        <v>7.9012219867255613</v>
      </c>
      <c r="BL205" s="17">
        <f>IF(ISERR(+AR205/AK205)=1,"",AR205/AK205)</f>
        <v>11.222606373641126</v>
      </c>
      <c r="BM205" s="17">
        <f>IF(ISERR((+AR205-AD205-AF205-AJ205)/AK205)=1,"",(AR205-AD205-AF205-AJ205)/AK205)</f>
        <v>11.222606373641126</v>
      </c>
      <c r="BN205" s="17">
        <f>IF(ISERR(+AK205/D205)=1,"",AK205/D205)</f>
        <v>46952.848484848488</v>
      </c>
      <c r="BO205" s="17" t="e">
        <f>IF(ISERR(+BK205*100/M205)=1,"",BK205*100/M205)</f>
        <v>#DIV/0!</v>
      </c>
      <c r="BP205" s="18">
        <f>IF(ISERR(+Y205/AK205)=1,"",Y205/AK205)</f>
        <v>9.9764889857264922</v>
      </c>
      <c r="BQ205" s="19">
        <f>BP205-7.64</f>
        <v>2.3364889857264926</v>
      </c>
      <c r="BR205" s="20">
        <f t="shared" ref="BR205:BR221" si="267">E205-F205</f>
        <v>0</v>
      </c>
      <c r="BS205" s="20">
        <f t="shared" ref="BS205:BS206" si="268">D205-E205</f>
        <v>0</v>
      </c>
      <c r="BT205" s="21"/>
      <c r="BU205" s="22">
        <f>BB205+BB207</f>
        <v>-15950.589999999851</v>
      </c>
      <c r="BV205" s="22">
        <f>[7]sheet1!$AV$13</f>
        <v>97.14</v>
      </c>
      <c r="BW205" s="22">
        <f>BU205-BV205</f>
        <v>-16047.72999999985</v>
      </c>
      <c r="BX205" s="63">
        <f t="shared" ref="BX205:BX221" si="269">D205-E205</f>
        <v>0</v>
      </c>
      <c r="BY205" s="21"/>
      <c r="BZ205" s="21"/>
      <c r="CA205" s="21"/>
      <c r="CB205" s="21"/>
    </row>
    <row r="206" spans="1:80" s="23" customFormat="1" x14ac:dyDescent="0.25">
      <c r="A206" s="83"/>
      <c r="B206" s="84" t="s">
        <v>70</v>
      </c>
      <c r="C206" s="9" t="s">
        <v>72</v>
      </c>
      <c r="D206" s="32"/>
      <c r="E206" s="26"/>
      <c r="F206" s="26"/>
      <c r="G206" s="26">
        <v>0</v>
      </c>
      <c r="H206" s="26">
        <v>0</v>
      </c>
      <c r="I206" s="26"/>
      <c r="J206" s="26"/>
      <c r="K206" s="26"/>
      <c r="L206" s="26">
        <v>0</v>
      </c>
      <c r="M206" s="26"/>
      <c r="N206" s="25"/>
      <c r="O206" s="25"/>
      <c r="P206" s="25"/>
      <c r="Q206" s="28">
        <v>0</v>
      </c>
      <c r="R206" s="28">
        <v>0</v>
      </c>
      <c r="S206" s="28">
        <v>0</v>
      </c>
      <c r="T206" s="28">
        <v>0</v>
      </c>
      <c r="U206" s="13"/>
      <c r="V206" s="13"/>
      <c r="W206" s="13"/>
      <c r="X206" s="14"/>
      <c r="Y206" s="29">
        <f t="shared" si="260"/>
        <v>0</v>
      </c>
      <c r="Z206" s="33"/>
      <c r="AA206" s="33"/>
      <c r="AB206" s="34">
        <f t="shared" si="261"/>
        <v>0</v>
      </c>
      <c r="AC206" s="33"/>
      <c r="AD206" s="33"/>
      <c r="AE206" s="33"/>
      <c r="AF206" s="33"/>
      <c r="AG206" s="33"/>
      <c r="AH206" s="33"/>
      <c r="AI206" s="68"/>
      <c r="AJ206" s="35"/>
      <c r="AK206" s="17">
        <f>N206+O206</f>
        <v>0</v>
      </c>
      <c r="AL206" s="17">
        <f>SUM(Q206:T206)</f>
        <v>0</v>
      </c>
      <c r="AM206" s="17">
        <f>SUM(Y206:AB206)</f>
        <v>0</v>
      </c>
      <c r="AN206" s="17">
        <f>AC206+AD206</f>
        <v>0</v>
      </c>
      <c r="AO206" s="17">
        <f>AE206+AF206</f>
        <v>0</v>
      </c>
      <c r="AP206" s="17">
        <f>AG206+AH206</f>
        <v>0</v>
      </c>
      <c r="AQ206" s="17">
        <f>AI206+AJ206</f>
        <v>0</v>
      </c>
      <c r="AR206" s="17">
        <f t="shared" si="262"/>
        <v>0</v>
      </c>
      <c r="AS206" s="17">
        <f t="shared" si="263"/>
        <v>0</v>
      </c>
      <c r="AT206" s="17">
        <f t="shared" si="263"/>
        <v>0</v>
      </c>
      <c r="AU206" s="17">
        <f t="shared" si="263"/>
        <v>0</v>
      </c>
      <c r="AV206" s="17">
        <f t="shared" si="263"/>
        <v>0</v>
      </c>
      <c r="AW206" s="17">
        <f t="shared" si="264"/>
        <v>0</v>
      </c>
      <c r="AX206" s="17">
        <f t="shared" si="265"/>
        <v>0</v>
      </c>
      <c r="AY206" s="17">
        <f t="shared" si="265"/>
        <v>0</v>
      </c>
      <c r="AZ206" s="17">
        <f t="shared" si="265"/>
        <v>0</v>
      </c>
      <c r="BA206" s="17">
        <f t="shared" si="265"/>
        <v>0</v>
      </c>
      <c r="BB206" s="17">
        <f t="shared" si="266"/>
        <v>0</v>
      </c>
      <c r="BC206" s="17" t="e">
        <f>IF(ISERR(+E206*100/D206)=1,"",E206*100/D206)</f>
        <v>#DIV/0!</v>
      </c>
      <c r="BD206" s="17" t="e">
        <f>IF(ISERR(+F206*100/D206)=1,"",F206*100/D206)</f>
        <v>#DIV/0!</v>
      </c>
      <c r="BE206" s="17" t="e">
        <f>IF(ISERR(+J206*100/D206)=1,"",J206*100/D206)</f>
        <v>#DIV/0!</v>
      </c>
      <c r="BF206" s="17" t="e">
        <f>IF(ISERR(+N206*100/AK206)=1,"",N206*100/AK206)</f>
        <v>#DIV/0!</v>
      </c>
      <c r="BG206" s="17" t="e">
        <f>IF(ISERR(+O206*100/AK206)=1,"",O206*100/AK206)</f>
        <v>#DIV/0!</v>
      </c>
      <c r="BH206" s="17" t="e">
        <f>IF(ISERR(+AR206*100/AM206)=1,"",AR206*100/AM206)</f>
        <v>#DIV/0!</v>
      </c>
      <c r="BI206" s="17" t="e">
        <f>IF(ISERR((+AR206-AD206-AF206-AJ206)*100/AM206)=1,"",(AR206-AD206-AF206-AJ206)*100/AM206)</f>
        <v>#DIV/0!</v>
      </c>
      <c r="BJ206" s="17" t="e">
        <f>IF(ISERR(+BB206/AM206)=1,"",BB206/AM206)</f>
        <v>#DIV/0!</v>
      </c>
      <c r="BK206" s="17" t="e">
        <f>IF(ISERR(+W206/AK206)=1,"",W206/AK206)</f>
        <v>#DIV/0!</v>
      </c>
      <c r="BL206" s="17" t="e">
        <f>IF(ISERR(+AR206/AK206)=1,"",AR206/AK206)</f>
        <v>#DIV/0!</v>
      </c>
      <c r="BM206" s="17" t="e">
        <f>IF(ISERR((+AR206-AD206-AF206-AJ206)/AK206)=1,"",(AR206-AD206-AF206-AJ206)/AK206)</f>
        <v>#DIV/0!</v>
      </c>
      <c r="BN206" s="17" t="e">
        <f>IF(ISERR(+AK206/D206)=1,"",AK206/D206)</f>
        <v>#DIV/0!</v>
      </c>
      <c r="BO206" s="17" t="e">
        <f>IF(ISERR(+BK206*100/M206)=1,"",BK206*100/M206)</f>
        <v>#DIV/0!</v>
      </c>
      <c r="BP206" s="18" t="e">
        <f>IF(ISERR(+Y206/AK206)=1,"",Y206/AK206)</f>
        <v>#DIV/0!</v>
      </c>
      <c r="BQ206" s="19" t="e">
        <f>BP206-7.64</f>
        <v>#DIV/0!</v>
      </c>
      <c r="BR206" s="20">
        <f t="shared" si="267"/>
        <v>0</v>
      </c>
      <c r="BS206" s="20">
        <f t="shared" si="268"/>
        <v>0</v>
      </c>
      <c r="BT206" s="21"/>
      <c r="BU206" s="21"/>
      <c r="BV206" s="22"/>
      <c r="BW206" s="21"/>
      <c r="BX206" s="63">
        <f t="shared" si="269"/>
        <v>0</v>
      </c>
      <c r="BY206" s="21"/>
      <c r="BZ206" s="21"/>
      <c r="CA206" s="21"/>
      <c r="CB206" s="21"/>
    </row>
    <row r="207" spans="1:80" s="23" customFormat="1" x14ac:dyDescent="0.25">
      <c r="A207" s="83"/>
      <c r="B207" s="84" t="s">
        <v>70</v>
      </c>
      <c r="C207" s="9" t="s">
        <v>73</v>
      </c>
      <c r="D207" s="32">
        <v>1</v>
      </c>
      <c r="E207" s="26">
        <v>1</v>
      </c>
      <c r="F207" s="26">
        <v>1</v>
      </c>
      <c r="G207" s="26">
        <v>0</v>
      </c>
      <c r="H207" s="26">
        <v>0</v>
      </c>
      <c r="I207" s="26">
        <v>6000</v>
      </c>
      <c r="J207" s="26"/>
      <c r="K207" s="26"/>
      <c r="L207" s="26">
        <v>25325008</v>
      </c>
      <c r="M207" s="26"/>
      <c r="N207" s="11"/>
      <c r="O207" s="25"/>
      <c r="P207" s="25">
        <v>1300000</v>
      </c>
      <c r="Q207" s="28">
        <v>10365</v>
      </c>
      <c r="R207" s="28">
        <v>0</v>
      </c>
      <c r="S207" s="28">
        <v>0</v>
      </c>
      <c r="T207" s="28">
        <v>0</v>
      </c>
      <c r="U207" s="14">
        <f>1351500+121</f>
        <v>1351621</v>
      </c>
      <c r="V207" s="14"/>
      <c r="W207" s="14"/>
      <c r="X207" s="14"/>
      <c r="Y207" s="29">
        <f t="shared" si="260"/>
        <v>1351621</v>
      </c>
      <c r="Z207" s="33"/>
      <c r="AA207" s="33">
        <v>260000</v>
      </c>
      <c r="AB207" s="34">
        <f t="shared" si="261"/>
        <v>0</v>
      </c>
      <c r="AC207" s="13">
        <f>1609765-260000</f>
        <v>1349765</v>
      </c>
      <c r="AD207" s="13"/>
      <c r="AE207" s="13"/>
      <c r="AF207" s="13"/>
      <c r="AG207" s="13">
        <f>AA207</f>
        <v>260000</v>
      </c>
      <c r="AH207" s="13"/>
      <c r="AI207" s="65"/>
      <c r="AJ207" s="16"/>
      <c r="AK207" s="17">
        <f>N207+O207</f>
        <v>0</v>
      </c>
      <c r="AL207" s="17">
        <f>SUM(Q207:T207)</f>
        <v>10365</v>
      </c>
      <c r="AM207" s="17">
        <f>SUM(Y207:AB207)</f>
        <v>1611621</v>
      </c>
      <c r="AN207" s="17">
        <f>AC207+AD207</f>
        <v>1349765</v>
      </c>
      <c r="AO207" s="17">
        <f>AE207+AF207</f>
        <v>0</v>
      </c>
      <c r="AP207" s="17">
        <f>AG207+AH207</f>
        <v>260000</v>
      </c>
      <c r="AQ207" s="17">
        <f>AI207+AJ207</f>
        <v>0</v>
      </c>
      <c r="AR207" s="17">
        <f t="shared" si="262"/>
        <v>1609765</v>
      </c>
      <c r="AS207" s="17">
        <f t="shared" si="263"/>
        <v>1361986</v>
      </c>
      <c r="AT207" s="17">
        <f t="shared" si="263"/>
        <v>0</v>
      </c>
      <c r="AU207" s="17">
        <f t="shared" si="263"/>
        <v>260000</v>
      </c>
      <c r="AV207" s="17">
        <f t="shared" si="263"/>
        <v>0</v>
      </c>
      <c r="AW207" s="17">
        <f t="shared" si="264"/>
        <v>1621986</v>
      </c>
      <c r="AX207" s="17">
        <f t="shared" si="265"/>
        <v>12221</v>
      </c>
      <c r="AY207" s="17">
        <f t="shared" si="265"/>
        <v>0</v>
      </c>
      <c r="AZ207" s="17">
        <f t="shared" si="265"/>
        <v>0</v>
      </c>
      <c r="BA207" s="17">
        <f t="shared" si="265"/>
        <v>0</v>
      </c>
      <c r="BB207" s="17">
        <f t="shared" si="266"/>
        <v>12221</v>
      </c>
      <c r="BC207" s="17">
        <f>IF(ISERR(+E207*100/D207)=1,"",E207*100/D207)</f>
        <v>100</v>
      </c>
      <c r="BD207" s="17">
        <f>IF(ISERR(+F207*100/D207)=1,"",F207*100/D207)</f>
        <v>100</v>
      </c>
      <c r="BE207" s="17">
        <f>IF(ISERR(+J207*100/D207)=1,"",J207*100/D207)</f>
        <v>0</v>
      </c>
      <c r="BF207" s="17" t="e">
        <f>IF(ISERR(+N207*100/AK207)=1,"",N207*100/AK207)</f>
        <v>#DIV/0!</v>
      </c>
      <c r="BG207" s="17" t="e">
        <f>IF(ISERR(+O207*100/AK207)=1,"",O207*100/AK207)</f>
        <v>#DIV/0!</v>
      </c>
      <c r="BH207" s="17">
        <f>IF(ISERR(+AR207*100/AM207)=1,"",AR207*100/AM207)</f>
        <v>99.884836447278857</v>
      </c>
      <c r="BI207" s="17">
        <f>IF(ISERR((+AR207-AD207-AF207-AJ207)*100/AM207)=1,"",(AR207-AD207-AF207-AJ207)*100/AM207)</f>
        <v>99.884836447278857</v>
      </c>
      <c r="BJ207" s="17">
        <f>IF(ISERR(+BB207/AM207)=1,"",BB207/AM207)</f>
        <v>7.5830483717946092E-3</v>
      </c>
      <c r="BK207" s="17" t="e">
        <f>IF(ISERR(+W207/AK207)=1,"",W207/AK207)</f>
        <v>#DIV/0!</v>
      </c>
      <c r="BL207" s="17" t="e">
        <f>IF(ISERR(+AR207/AK207)=1,"",AR207/AK207)</f>
        <v>#DIV/0!</v>
      </c>
      <c r="BM207" s="17" t="e">
        <f>IF(ISERR((+AR207-AD207-AF207-AJ207)/AK207)=1,"",(AR207-AD207-AF207-AJ207)/AK207)</f>
        <v>#DIV/0!</v>
      </c>
      <c r="BN207" s="17">
        <f>IF(ISERR(+AK207/D207)=1,"",AK207/D207)</f>
        <v>0</v>
      </c>
      <c r="BO207" s="17" t="e">
        <f>IF(ISERR(+BK207*100/M207)=1,"",BK207*100/M207)</f>
        <v>#DIV/0!</v>
      </c>
      <c r="BP207" s="18" t="e">
        <f>IF(ISERR(+Y207/AK207)=1,"",Y207/AK207)</f>
        <v>#DIV/0!</v>
      </c>
      <c r="BQ207" s="19" t="e">
        <f>BP207-7.64</f>
        <v>#DIV/0!</v>
      </c>
      <c r="BR207" s="20">
        <f t="shared" si="267"/>
        <v>0</v>
      </c>
      <c r="BS207" s="20"/>
      <c r="BT207" s="21"/>
      <c r="BU207" s="22">
        <v>12221</v>
      </c>
      <c r="BV207" s="22">
        <f>BB207-BU207</f>
        <v>0</v>
      </c>
      <c r="BW207" s="22"/>
      <c r="BX207" s="63">
        <f t="shared" si="269"/>
        <v>0</v>
      </c>
      <c r="BY207" s="21"/>
      <c r="BZ207" s="64"/>
      <c r="CA207" s="21"/>
      <c r="CB207" s="21"/>
    </row>
    <row r="208" spans="1:80" s="23" customFormat="1" x14ac:dyDescent="0.25">
      <c r="A208" s="83"/>
      <c r="B208" s="36" t="s">
        <v>70</v>
      </c>
      <c r="C208" s="9" t="s">
        <v>74</v>
      </c>
      <c r="D208" s="10"/>
      <c r="E208" s="11"/>
      <c r="F208" s="11"/>
      <c r="G208" s="11">
        <v>0</v>
      </c>
      <c r="H208" s="11">
        <v>0</v>
      </c>
      <c r="I208" s="11"/>
      <c r="J208" s="11"/>
      <c r="K208" s="11"/>
      <c r="L208" s="11"/>
      <c r="M208" s="11"/>
      <c r="N208" s="25"/>
      <c r="O208" s="25"/>
      <c r="P208" s="25"/>
      <c r="Q208" s="28">
        <v>0</v>
      </c>
      <c r="R208" s="28">
        <v>0</v>
      </c>
      <c r="S208" s="28">
        <v>0</v>
      </c>
      <c r="T208" s="28">
        <v>0</v>
      </c>
      <c r="U208" s="13"/>
      <c r="V208" s="13"/>
      <c r="W208" s="13"/>
      <c r="X208" s="14"/>
      <c r="Y208" s="29">
        <f t="shared" si="260"/>
        <v>0</v>
      </c>
      <c r="Z208" s="13"/>
      <c r="AA208" s="13"/>
      <c r="AB208" s="15">
        <f t="shared" si="261"/>
        <v>0</v>
      </c>
      <c r="AC208" s="13"/>
      <c r="AD208" s="13"/>
      <c r="AE208" s="13"/>
      <c r="AF208" s="13"/>
      <c r="AG208" s="13"/>
      <c r="AH208" s="13"/>
      <c r="AI208" s="65"/>
      <c r="AJ208" s="16"/>
      <c r="AK208" s="17">
        <f>N208+O208</f>
        <v>0</v>
      </c>
      <c r="AL208" s="17">
        <f>SUM(Q208:T208)</f>
        <v>0</v>
      </c>
      <c r="AM208" s="17">
        <f>SUM(Y208:AB208)</f>
        <v>0</v>
      </c>
      <c r="AN208" s="17">
        <f>AC208+AD208</f>
        <v>0</v>
      </c>
      <c r="AO208" s="17">
        <f>AE208+AF208</f>
        <v>0</v>
      </c>
      <c r="AP208" s="17">
        <f>AG208+AH208</f>
        <v>0</v>
      </c>
      <c r="AQ208" s="17">
        <f>AI208+AJ208</f>
        <v>0</v>
      </c>
      <c r="AR208" s="17">
        <f t="shared" si="262"/>
        <v>0</v>
      </c>
      <c r="AS208" s="17">
        <f t="shared" si="263"/>
        <v>0</v>
      </c>
      <c r="AT208" s="17">
        <f t="shared" si="263"/>
        <v>0</v>
      </c>
      <c r="AU208" s="17">
        <f t="shared" si="263"/>
        <v>0</v>
      </c>
      <c r="AV208" s="17">
        <f t="shared" si="263"/>
        <v>0</v>
      </c>
      <c r="AW208" s="17">
        <f t="shared" si="264"/>
        <v>0</v>
      </c>
      <c r="AX208" s="17">
        <f t="shared" si="265"/>
        <v>0</v>
      </c>
      <c r="AY208" s="17">
        <f t="shared" si="265"/>
        <v>0</v>
      </c>
      <c r="AZ208" s="17">
        <f t="shared" si="265"/>
        <v>0</v>
      </c>
      <c r="BA208" s="17">
        <f t="shared" si="265"/>
        <v>0</v>
      </c>
      <c r="BB208" s="17">
        <f t="shared" si="266"/>
        <v>0</v>
      </c>
      <c r="BC208" s="17" t="e">
        <f>IF(ISERR(+E208*100/D208)=1,"",E208*100/D208)</f>
        <v>#DIV/0!</v>
      </c>
      <c r="BD208" s="17" t="e">
        <f>IF(ISERR(+F208*100/D208)=1,"",F208*100/D208)</f>
        <v>#DIV/0!</v>
      </c>
      <c r="BE208" s="17" t="e">
        <f>IF(ISERR(+J208*100/D208)=1,"",J208*100/D208)</f>
        <v>#DIV/0!</v>
      </c>
      <c r="BF208" s="17" t="e">
        <f>IF(ISERR(+N208*100/AK208)=1,"",N208*100/AK208)</f>
        <v>#DIV/0!</v>
      </c>
      <c r="BG208" s="17" t="e">
        <f>IF(ISERR(+O208*100/AK208)=1,"",O208*100/AK208)</f>
        <v>#DIV/0!</v>
      </c>
      <c r="BH208" s="17" t="e">
        <f>IF(ISERR(+AR208*100/AM208)=1,"",AR208*100/AM208)</f>
        <v>#DIV/0!</v>
      </c>
      <c r="BI208" s="17" t="e">
        <f>IF(ISERR((+AR208-AD208-AF208-AJ208)*100/AM208)=1,"",(AR208-AD208-AF208-AJ208)*100/AM208)</f>
        <v>#DIV/0!</v>
      </c>
      <c r="BJ208" s="17" t="e">
        <f>IF(ISERR(+BB208/AM208)=1,"",BB208/AM208)</f>
        <v>#DIV/0!</v>
      </c>
      <c r="BK208" s="17" t="e">
        <f>IF(ISERR(+W208/AK208)=1,"",W208/AK208)</f>
        <v>#DIV/0!</v>
      </c>
      <c r="BL208" s="17" t="e">
        <f>IF(ISERR(+AR208/AK208)=1,"",AR208/AK208)</f>
        <v>#DIV/0!</v>
      </c>
      <c r="BM208" s="17" t="e">
        <f>IF(ISERR((+AR208-AD208-AF208-AJ208)/AK208)=1,"",(AR208-AD208-AF208-AJ208)/AK208)</f>
        <v>#DIV/0!</v>
      </c>
      <c r="BN208" s="17" t="e">
        <f>IF(ISERR(+AK208/D208)=1,"",AK208/D208)</f>
        <v>#DIV/0!</v>
      </c>
      <c r="BO208" s="17" t="e">
        <f>IF(ISERR(+BK208*100/M208)=1,"",BK208*100/M208)</f>
        <v>#DIV/0!</v>
      </c>
      <c r="BP208" s="18" t="e">
        <f>IF(ISERR(+Y208/AK208)=1,"",Y208/AK208)</f>
        <v>#DIV/0!</v>
      </c>
      <c r="BQ208" s="19" t="e">
        <f>BP208-7.64</f>
        <v>#DIV/0!</v>
      </c>
      <c r="BR208" s="20">
        <f t="shared" si="267"/>
        <v>0</v>
      </c>
      <c r="BS208" s="20">
        <f t="shared" ref="BS208:BS221" si="270">D208-E208</f>
        <v>0</v>
      </c>
      <c r="BT208" s="21"/>
      <c r="BU208" s="21"/>
      <c r="BV208" s="22"/>
      <c r="BW208" s="21"/>
      <c r="BX208" s="63">
        <f t="shared" si="269"/>
        <v>0</v>
      </c>
      <c r="BY208" s="21"/>
      <c r="BZ208" s="21"/>
      <c r="CA208" s="21"/>
      <c r="CB208" s="21"/>
    </row>
    <row r="209" spans="1:80" s="23" customFormat="1" x14ac:dyDescent="0.25">
      <c r="A209" s="37"/>
      <c r="B209" s="38"/>
      <c r="C209" s="39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1"/>
      <c r="R209" s="41"/>
      <c r="S209" s="41"/>
      <c r="T209" s="41"/>
      <c r="U209" s="40"/>
      <c r="V209" s="40"/>
      <c r="W209" s="40"/>
      <c r="X209" s="40"/>
      <c r="Y209" s="42"/>
      <c r="Z209" s="40"/>
      <c r="AA209" s="40"/>
      <c r="AB209" s="42"/>
      <c r="AC209" s="40"/>
      <c r="AD209" s="40"/>
      <c r="AE209" s="40"/>
      <c r="AF209" s="40"/>
      <c r="AG209" s="40"/>
      <c r="AH209" s="40"/>
      <c r="AI209" s="69"/>
      <c r="AJ209" s="40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4"/>
      <c r="BR209" s="20">
        <f t="shared" si="267"/>
        <v>0</v>
      </c>
      <c r="BS209" s="20">
        <f t="shared" si="270"/>
        <v>0</v>
      </c>
      <c r="BV209" s="22"/>
      <c r="BW209" s="62"/>
      <c r="BX209" s="63">
        <f t="shared" si="269"/>
        <v>0</v>
      </c>
    </row>
    <row r="210" spans="1:80" s="23" customFormat="1" x14ac:dyDescent="0.25">
      <c r="A210" s="82" t="s">
        <v>75</v>
      </c>
      <c r="B210" s="82"/>
      <c r="C210" s="82"/>
      <c r="D210" s="45">
        <f>SUM(D205:D208)</f>
        <v>34</v>
      </c>
      <c r="E210" s="46">
        <f t="shared" ref="E210:BA210" si="271">SUM(E205:E208)</f>
        <v>34</v>
      </c>
      <c r="F210" s="46">
        <f t="shared" si="271"/>
        <v>34</v>
      </c>
      <c r="G210" s="46">
        <f t="shared" si="271"/>
        <v>0</v>
      </c>
      <c r="H210" s="46">
        <f t="shared" si="271"/>
        <v>0</v>
      </c>
      <c r="I210" s="46">
        <f t="shared" si="271"/>
        <v>19928</v>
      </c>
      <c r="J210" s="46">
        <f t="shared" si="271"/>
        <v>0</v>
      </c>
      <c r="K210" s="46">
        <f t="shared" si="271"/>
        <v>0</v>
      </c>
      <c r="L210" s="46">
        <f t="shared" si="271"/>
        <v>63106063</v>
      </c>
      <c r="M210" s="46">
        <f t="shared" si="271"/>
        <v>0</v>
      </c>
      <c r="N210" s="46">
        <f t="shared" si="271"/>
        <v>1549444</v>
      </c>
      <c r="O210" s="46">
        <f t="shared" si="271"/>
        <v>0</v>
      </c>
      <c r="P210" s="46">
        <f t="shared" si="271"/>
        <v>2335000</v>
      </c>
      <c r="Q210" s="47">
        <f t="shared" si="271"/>
        <v>-18556.480000000447</v>
      </c>
      <c r="R210" s="47">
        <f t="shared" si="271"/>
        <v>0</v>
      </c>
      <c r="S210" s="47">
        <f t="shared" si="271"/>
        <v>0</v>
      </c>
      <c r="T210" s="47">
        <f t="shared" si="271"/>
        <v>0</v>
      </c>
      <c r="U210" s="17">
        <f t="shared" si="271"/>
        <v>4567131</v>
      </c>
      <c r="V210" s="17">
        <f t="shared" si="271"/>
        <v>0</v>
      </c>
      <c r="W210" s="17">
        <f t="shared" si="271"/>
        <v>12242501</v>
      </c>
      <c r="X210" s="17">
        <f t="shared" si="271"/>
        <v>821204</v>
      </c>
      <c r="Y210" s="17">
        <f t="shared" si="271"/>
        <v>16809632</v>
      </c>
      <c r="Z210" s="17">
        <f t="shared" si="271"/>
        <v>13574</v>
      </c>
      <c r="AA210" s="17">
        <f t="shared" si="271"/>
        <v>1356761</v>
      </c>
      <c r="AB210" s="17">
        <f t="shared" si="271"/>
        <v>821204</v>
      </c>
      <c r="AC210" s="17">
        <f t="shared" si="271"/>
        <v>16807026.109999999</v>
      </c>
      <c r="AD210" s="17">
        <f>SUM(AD205:AD208)</f>
        <v>0</v>
      </c>
      <c r="AE210" s="17">
        <f t="shared" si="271"/>
        <v>13574</v>
      </c>
      <c r="AF210" s="17">
        <f t="shared" si="271"/>
        <v>0</v>
      </c>
      <c r="AG210" s="17">
        <f t="shared" si="271"/>
        <v>1356761</v>
      </c>
      <c r="AH210" s="17">
        <f t="shared" si="271"/>
        <v>0</v>
      </c>
      <c r="AI210" s="17">
        <f t="shared" si="271"/>
        <v>821204</v>
      </c>
      <c r="AJ210" s="17">
        <f t="shared" si="271"/>
        <v>0</v>
      </c>
      <c r="AK210" s="17">
        <f t="shared" si="271"/>
        <v>1549444</v>
      </c>
      <c r="AL210" s="17">
        <f t="shared" si="271"/>
        <v>-18556.480000000447</v>
      </c>
      <c r="AM210" s="17">
        <f t="shared" si="271"/>
        <v>19001171</v>
      </c>
      <c r="AN210" s="17">
        <f t="shared" si="271"/>
        <v>16807026.109999999</v>
      </c>
      <c r="AO210" s="17">
        <f t="shared" si="271"/>
        <v>13574</v>
      </c>
      <c r="AP210" s="17">
        <f t="shared" si="271"/>
        <v>1356761</v>
      </c>
      <c r="AQ210" s="17">
        <f t="shared" si="271"/>
        <v>821204</v>
      </c>
      <c r="AR210" s="17">
        <f t="shared" si="271"/>
        <v>18998565.109999999</v>
      </c>
      <c r="AS210" s="17">
        <f t="shared" si="271"/>
        <v>16791075.52</v>
      </c>
      <c r="AT210" s="17">
        <f t="shared" si="271"/>
        <v>13574</v>
      </c>
      <c r="AU210" s="17">
        <f t="shared" si="271"/>
        <v>1356761</v>
      </c>
      <c r="AV210" s="17">
        <f t="shared" si="271"/>
        <v>821204</v>
      </c>
      <c r="AW210" s="17">
        <f t="shared" si="271"/>
        <v>18982614.52</v>
      </c>
      <c r="AX210" s="17">
        <f t="shared" si="271"/>
        <v>-15950.589999999851</v>
      </c>
      <c r="AY210" s="17">
        <f t="shared" si="271"/>
        <v>0</v>
      </c>
      <c r="AZ210" s="17">
        <f t="shared" si="271"/>
        <v>0</v>
      </c>
      <c r="BA210" s="17">
        <f t="shared" si="271"/>
        <v>0</v>
      </c>
      <c r="BB210" s="17">
        <f>SUM(BB205:BB208)</f>
        <v>-15950.589999999851</v>
      </c>
      <c r="BC210" s="17">
        <f>IF(ISERR(+E210*100/D210)=1,"",E210*100/D210)</f>
        <v>100</v>
      </c>
      <c r="BD210" s="17">
        <f>IF(ISERR(+F210*100/D210)=1,"",F210*100/D210)</f>
        <v>100</v>
      </c>
      <c r="BE210" s="17">
        <f>IF(ISERR(+J210*100/D210)=1,"",J210*100/D210)</f>
        <v>0</v>
      </c>
      <c r="BF210" s="17">
        <f>IF(ISERR(+N210*100/AK210)=1,"",N210*100/AK210)</f>
        <v>100</v>
      </c>
      <c r="BG210" s="17">
        <f>IF(ISERR(+O210*100/AK210)=1,"",O210*100/AK210)</f>
        <v>0</v>
      </c>
      <c r="BH210" s="17">
        <f>IF(ISERR(+AR210*100/AM210)=1,"",AR210*100/AM210)</f>
        <v>99.986285634711678</v>
      </c>
      <c r="BI210" s="17">
        <f>IF(ISERR((+AR210-AD210-AF210-AJ210)*100/AM210)=1,"",(AR210-AD210-AF210-AJ210)*100/AM210)</f>
        <v>99.986285634711678</v>
      </c>
      <c r="BJ210" s="17">
        <f>IF(ISERR(+BB210/AM210)=1,"",BB210/AM210)</f>
        <v>-8.3945300002825354E-4</v>
      </c>
      <c r="BK210" s="17">
        <f>IF(ISERR(+W210/AK210)=1,"",W210/AK210)</f>
        <v>7.9012219867255613</v>
      </c>
      <c r="BL210" s="17">
        <f>IF(ISERR(+AR210/AK210)=1,"",AR210/AK210)</f>
        <v>12.261537112667511</v>
      </c>
      <c r="BM210" s="17">
        <f>IF(ISERR((+AR210-AD210-AF210-AJ210)/AK210)=1,"",(AR210-AD210-AF210-AJ210)/AK210)</f>
        <v>12.261537112667511</v>
      </c>
      <c r="BN210" s="17">
        <f>IF(ISERR(+AK210/D210)=1,"",AK210/D210)</f>
        <v>45571.882352941175</v>
      </c>
      <c r="BO210" s="17" t="e">
        <f>IF(ISERR(+BK210*100/M210)=1,"",BK210*100/M210)</f>
        <v>#DIV/0!</v>
      </c>
      <c r="BP210" s="18">
        <f>IF(ISERR(+Y210/AK210)=1,"",Y210/AK210)</f>
        <v>10.848815446056779</v>
      </c>
      <c r="BQ210" s="19">
        <f>BP210-7.64</f>
        <v>3.2088154460567795</v>
      </c>
      <c r="BR210" s="20">
        <f t="shared" si="267"/>
        <v>0</v>
      </c>
      <c r="BS210" s="20">
        <f t="shared" si="270"/>
        <v>0</v>
      </c>
      <c r="BT210" s="21"/>
      <c r="BU210" s="21"/>
      <c r="BV210" s="22"/>
      <c r="BW210" s="21"/>
      <c r="BX210" s="63">
        <f t="shared" si="269"/>
        <v>0</v>
      </c>
      <c r="BY210" s="21"/>
      <c r="BZ210" s="21"/>
      <c r="CA210" s="21"/>
      <c r="CB210" s="21"/>
    </row>
    <row r="211" spans="1:80" s="23" customFormat="1" x14ac:dyDescent="0.25">
      <c r="A211" s="37"/>
      <c r="B211" s="38"/>
      <c r="C211" s="39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1"/>
      <c r="R211" s="41"/>
      <c r="S211" s="41"/>
      <c r="T211" s="41"/>
      <c r="U211" s="40"/>
      <c r="V211" s="40"/>
      <c r="W211" s="40"/>
      <c r="X211" s="40"/>
      <c r="Y211" s="42"/>
      <c r="Z211" s="40"/>
      <c r="AA211" s="40"/>
      <c r="AB211" s="42"/>
      <c r="AC211" s="40"/>
      <c r="AD211" s="40"/>
      <c r="AE211" s="40"/>
      <c r="AF211" s="40"/>
      <c r="AG211" s="40"/>
      <c r="AH211" s="40"/>
      <c r="AI211" s="69"/>
      <c r="AJ211" s="40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4"/>
      <c r="BR211" s="20">
        <f t="shared" si="267"/>
        <v>0</v>
      </c>
      <c r="BS211" s="20">
        <f t="shared" si="270"/>
        <v>0</v>
      </c>
      <c r="BV211" s="22"/>
      <c r="BX211" s="63">
        <f t="shared" si="269"/>
        <v>0</v>
      </c>
    </row>
    <row r="212" spans="1:80" s="23" customFormat="1" x14ac:dyDescent="0.25">
      <c r="A212" s="48">
        <v>17</v>
      </c>
      <c r="B212" s="8" t="s">
        <v>76</v>
      </c>
      <c r="C212" s="9" t="s">
        <v>77</v>
      </c>
      <c r="D212" s="49">
        <v>3</v>
      </c>
      <c r="E212" s="50">
        <v>3</v>
      </c>
      <c r="F212" s="50">
        <v>3</v>
      </c>
      <c r="G212" s="50">
        <v>0</v>
      </c>
      <c r="H212" s="50">
        <v>0</v>
      </c>
      <c r="I212" s="50">
        <v>550</v>
      </c>
      <c r="J212" s="50">
        <v>0</v>
      </c>
      <c r="K212" s="50">
        <v>0</v>
      </c>
      <c r="L212" s="50">
        <v>1933948</v>
      </c>
      <c r="M212" s="50"/>
      <c r="N212" s="11">
        <v>80610</v>
      </c>
      <c r="O212" s="25"/>
      <c r="P212" s="25"/>
      <c r="Q212" s="28">
        <v>454.00000000034925</v>
      </c>
      <c r="R212" s="28">
        <v>0</v>
      </c>
      <c r="S212" s="28">
        <v>0</v>
      </c>
      <c r="T212" s="28">
        <v>0</v>
      </c>
      <c r="U212" s="14">
        <v>135720</v>
      </c>
      <c r="V212" s="14"/>
      <c r="W212" s="14">
        <v>729520</v>
      </c>
      <c r="X212" s="14">
        <v>42724</v>
      </c>
      <c r="Y212" s="29">
        <f t="shared" ref="Y212" si="272">SUM(U212:W212)</f>
        <v>865240</v>
      </c>
      <c r="Z212" s="33">
        <v>200</v>
      </c>
      <c r="AA212" s="51">
        <v>65657</v>
      </c>
      <c r="AB212" s="52">
        <f>X212</f>
        <v>42724</v>
      </c>
      <c r="AC212" s="13">
        <v>863701</v>
      </c>
      <c r="AD212" s="13"/>
      <c r="AE212" s="13">
        <v>200</v>
      </c>
      <c r="AF212" s="13"/>
      <c r="AG212" s="13">
        <v>65657</v>
      </c>
      <c r="AH212" s="13"/>
      <c r="AI212" s="65">
        <v>42724</v>
      </c>
      <c r="AJ212" s="16"/>
      <c r="AK212" s="17">
        <f>N212+O212</f>
        <v>80610</v>
      </c>
      <c r="AL212" s="17">
        <f>SUM(Q212:T212)</f>
        <v>454.00000000034925</v>
      </c>
      <c r="AM212" s="17">
        <f>SUM(Y212:AB212)</f>
        <v>973821</v>
      </c>
      <c r="AN212" s="17">
        <f>AC212+AD212</f>
        <v>863701</v>
      </c>
      <c r="AO212" s="17">
        <f>AE212+AF212</f>
        <v>200</v>
      </c>
      <c r="AP212" s="17">
        <f>AG212+AH212</f>
        <v>65657</v>
      </c>
      <c r="AQ212" s="17">
        <f>AI212+AJ212</f>
        <v>42724</v>
      </c>
      <c r="AR212" s="17">
        <f>SUM(AN212:AQ212)</f>
        <v>972282</v>
      </c>
      <c r="AS212" s="17">
        <f>Q212+Y212</f>
        <v>865694.00000000035</v>
      </c>
      <c r="AT212" s="17">
        <f>R212+Z212</f>
        <v>200</v>
      </c>
      <c r="AU212" s="17">
        <f>S212+AA212</f>
        <v>65657</v>
      </c>
      <c r="AV212" s="17">
        <f>T212+AB212</f>
        <v>42724</v>
      </c>
      <c r="AW212" s="17">
        <f>SUM(AS212:AV212)</f>
        <v>974275.00000000035</v>
      </c>
      <c r="AX212" s="17">
        <f>AS212-AN212</f>
        <v>1993.0000000003492</v>
      </c>
      <c r="AY212" s="17">
        <f>AT212-AO212</f>
        <v>0</v>
      </c>
      <c r="AZ212" s="17">
        <f>AU212-AP212</f>
        <v>0</v>
      </c>
      <c r="BA212" s="17">
        <f>AV212-AQ212</f>
        <v>0</v>
      </c>
      <c r="BB212" s="17">
        <f>SUM(AX212:BA212)</f>
        <v>1993.0000000003492</v>
      </c>
      <c r="BC212" s="17">
        <f>IF(ISERR(+E212*100/D212)=1,"",E212*100/D212)</f>
        <v>100</v>
      </c>
      <c r="BD212" s="17">
        <f>IF(ISERR(+F212*100/D212)=1,"",F212*100/D212)</f>
        <v>100</v>
      </c>
      <c r="BE212" s="17">
        <f>IF(ISERR(+J212*100/D212)=1,"",J212*100/D212)</f>
        <v>0</v>
      </c>
      <c r="BF212" s="17">
        <f>IF(ISERR(+N212*100/AK212)=1,"",N212*100/AK212)</f>
        <v>100</v>
      </c>
      <c r="BG212" s="17">
        <f>IF(ISERR(+O212*100/AK212)=1,"",O212*100/AK212)</f>
        <v>0</v>
      </c>
      <c r="BH212" s="17">
        <f>IF(ISERR(+AR212*100/AM212)=1,"",AR212*100/AM212)</f>
        <v>99.841962742639566</v>
      </c>
      <c r="BI212" s="17">
        <f>IF(ISERR((+AR212-AD212-AF212-AJ212)*100/AM212)=1,"",(AR212-AD212-AF212-AJ212)*100/AM212)</f>
        <v>99.841962742639566</v>
      </c>
      <c r="BJ212" s="17">
        <f>IF(ISERR(+BB212/AM212)=1,"",BB212/AM212)</f>
        <v>2.0465773484042234E-3</v>
      </c>
      <c r="BK212" s="17">
        <f>IF(ISERR(+W212/AK212)=1,"",W212/AK212)</f>
        <v>9.0499937972956204</v>
      </c>
      <c r="BL212" s="17">
        <f>IF(ISERR(+AR212/AK212)=1,"",AR212/AK212)</f>
        <v>12.06155563825828</v>
      </c>
      <c r="BM212" s="17">
        <f>IF(ISERR((+AR212-AD212-AF212-AJ212)/AK212)=1,"",(AR212-AD212-AF212-AJ212)/AK212)</f>
        <v>12.06155563825828</v>
      </c>
      <c r="BN212" s="17">
        <f>IF(ISERR(+AK212/D212)=1,"",AK212/D212)</f>
        <v>26870</v>
      </c>
      <c r="BO212" s="17" t="e">
        <f>IF(ISERR(+BK212*100/M212)=1,"",BK212*100/M212)</f>
        <v>#DIV/0!</v>
      </c>
      <c r="BP212" s="18">
        <f>IF(ISERR(+Y212/AK212)=1,"",Y212/AK212)</f>
        <v>10.733655873961046</v>
      </c>
      <c r="BQ212" s="19">
        <f>BP212-9.61</f>
        <v>1.1236558739610469</v>
      </c>
      <c r="BR212" s="20">
        <f t="shared" si="267"/>
        <v>0</v>
      </c>
      <c r="BS212" s="20">
        <f t="shared" si="270"/>
        <v>0</v>
      </c>
      <c r="BT212" s="21"/>
      <c r="BU212">
        <f>[7]sheet1!$AV$15</f>
        <v>100</v>
      </c>
      <c r="BV212" s="22">
        <f>BB212-BU212</f>
        <v>1893.0000000003492</v>
      </c>
      <c r="BW212" s="21"/>
      <c r="BX212" s="63">
        <f t="shared" si="269"/>
        <v>0</v>
      </c>
      <c r="BY212" s="21"/>
      <c r="BZ212" s="21"/>
      <c r="CA212" s="21"/>
      <c r="CB212" s="21"/>
    </row>
    <row r="213" spans="1:80" s="23" customFormat="1" x14ac:dyDescent="0.25">
      <c r="A213" s="37"/>
      <c r="B213" s="38"/>
      <c r="C213" s="39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1"/>
      <c r="R213" s="41"/>
      <c r="S213" s="41"/>
      <c r="T213" s="41"/>
      <c r="U213" s="40"/>
      <c r="V213" s="40"/>
      <c r="W213" s="40"/>
      <c r="X213" s="40"/>
      <c r="Y213" s="42"/>
      <c r="Z213" s="40"/>
      <c r="AA213" s="40"/>
      <c r="AB213" s="42"/>
      <c r="AC213" s="40"/>
      <c r="AD213" s="40"/>
      <c r="AE213" s="40"/>
      <c r="AF213" s="40"/>
      <c r="AG213" s="40"/>
      <c r="AH213" s="40"/>
      <c r="AI213" s="69"/>
      <c r="AJ213" s="40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4"/>
      <c r="BR213" s="20">
        <f t="shared" si="267"/>
        <v>0</v>
      </c>
      <c r="BS213" s="20">
        <f t="shared" si="270"/>
        <v>0</v>
      </c>
      <c r="BV213" s="22"/>
      <c r="BX213" s="63">
        <f t="shared" si="269"/>
        <v>0</v>
      </c>
    </row>
    <row r="214" spans="1:80" s="23" customFormat="1" x14ac:dyDescent="0.25">
      <c r="A214" s="82" t="s">
        <v>78</v>
      </c>
      <c r="B214" s="82"/>
      <c r="C214" s="82"/>
      <c r="D214" s="45">
        <f>D212</f>
        <v>3</v>
      </c>
      <c r="E214" s="46">
        <f t="shared" ref="E214:BB214" si="273">E212</f>
        <v>3</v>
      </c>
      <c r="F214" s="46">
        <f t="shared" si="273"/>
        <v>3</v>
      </c>
      <c r="G214" s="46">
        <f t="shared" si="273"/>
        <v>0</v>
      </c>
      <c r="H214" s="46">
        <f t="shared" si="273"/>
        <v>0</v>
      </c>
      <c r="I214" s="46">
        <f t="shared" si="273"/>
        <v>550</v>
      </c>
      <c r="J214" s="46">
        <f t="shared" si="273"/>
        <v>0</v>
      </c>
      <c r="K214" s="46">
        <f t="shared" si="273"/>
        <v>0</v>
      </c>
      <c r="L214" s="46">
        <f t="shared" si="273"/>
        <v>1933948</v>
      </c>
      <c r="M214" s="46">
        <f t="shared" si="273"/>
        <v>0</v>
      </c>
      <c r="N214" s="46">
        <f t="shared" si="273"/>
        <v>80610</v>
      </c>
      <c r="O214" s="46">
        <f t="shared" si="273"/>
        <v>0</v>
      </c>
      <c r="P214" s="46">
        <f t="shared" si="273"/>
        <v>0</v>
      </c>
      <c r="Q214" s="47">
        <f t="shared" si="273"/>
        <v>454.00000000034925</v>
      </c>
      <c r="R214" s="47">
        <f t="shared" si="273"/>
        <v>0</v>
      </c>
      <c r="S214" s="47">
        <f t="shared" si="273"/>
        <v>0</v>
      </c>
      <c r="T214" s="47">
        <f t="shared" si="273"/>
        <v>0</v>
      </c>
      <c r="U214" s="17">
        <f t="shared" si="273"/>
        <v>135720</v>
      </c>
      <c r="V214" s="17">
        <f t="shared" si="273"/>
        <v>0</v>
      </c>
      <c r="W214" s="17">
        <f t="shared" si="273"/>
        <v>729520</v>
      </c>
      <c r="X214" s="17">
        <f t="shared" si="273"/>
        <v>42724</v>
      </c>
      <c r="Y214" s="17">
        <f t="shared" si="273"/>
        <v>865240</v>
      </c>
      <c r="Z214" s="17">
        <f t="shared" si="273"/>
        <v>200</v>
      </c>
      <c r="AA214" s="17">
        <f t="shared" si="273"/>
        <v>65657</v>
      </c>
      <c r="AB214" s="17">
        <f t="shared" si="273"/>
        <v>42724</v>
      </c>
      <c r="AC214" s="17">
        <f t="shared" si="273"/>
        <v>863701</v>
      </c>
      <c r="AD214" s="17">
        <f t="shared" si="273"/>
        <v>0</v>
      </c>
      <c r="AE214" s="17">
        <f t="shared" si="273"/>
        <v>200</v>
      </c>
      <c r="AF214" s="17">
        <f t="shared" si="273"/>
        <v>0</v>
      </c>
      <c r="AG214" s="17">
        <f t="shared" si="273"/>
        <v>65657</v>
      </c>
      <c r="AH214" s="17">
        <f t="shared" si="273"/>
        <v>0</v>
      </c>
      <c r="AI214" s="17">
        <f t="shared" si="273"/>
        <v>42724</v>
      </c>
      <c r="AJ214" s="17">
        <f t="shared" si="273"/>
        <v>0</v>
      </c>
      <c r="AK214" s="17">
        <f t="shared" si="273"/>
        <v>80610</v>
      </c>
      <c r="AL214" s="17">
        <f t="shared" si="273"/>
        <v>454.00000000034925</v>
      </c>
      <c r="AM214" s="17">
        <f t="shared" si="273"/>
        <v>973821</v>
      </c>
      <c r="AN214" s="17">
        <f t="shared" si="273"/>
        <v>863701</v>
      </c>
      <c r="AO214" s="17">
        <f t="shared" si="273"/>
        <v>200</v>
      </c>
      <c r="AP214" s="17">
        <f t="shared" si="273"/>
        <v>65657</v>
      </c>
      <c r="AQ214" s="17">
        <f t="shared" si="273"/>
        <v>42724</v>
      </c>
      <c r="AR214" s="17">
        <f t="shared" si="273"/>
        <v>972282</v>
      </c>
      <c r="AS214" s="17">
        <f t="shared" si="273"/>
        <v>865694.00000000035</v>
      </c>
      <c r="AT214" s="17">
        <f t="shared" si="273"/>
        <v>200</v>
      </c>
      <c r="AU214" s="17">
        <f t="shared" si="273"/>
        <v>65657</v>
      </c>
      <c r="AV214" s="17">
        <f t="shared" si="273"/>
        <v>42724</v>
      </c>
      <c r="AW214" s="17">
        <f t="shared" si="273"/>
        <v>974275.00000000035</v>
      </c>
      <c r="AX214" s="17">
        <f t="shared" si="273"/>
        <v>1993.0000000003492</v>
      </c>
      <c r="AY214" s="17">
        <f t="shared" si="273"/>
        <v>0</v>
      </c>
      <c r="AZ214" s="17">
        <f t="shared" si="273"/>
        <v>0</v>
      </c>
      <c r="BA214" s="17">
        <f t="shared" si="273"/>
        <v>0</v>
      </c>
      <c r="BB214" s="17">
        <f t="shared" si="273"/>
        <v>1993.0000000003492</v>
      </c>
      <c r="BC214" s="17">
        <f>IF(ISERR(+E214*100/D214)=1,"",E214*100/D214)</f>
        <v>100</v>
      </c>
      <c r="BD214" s="17">
        <f>IF(ISERR(+F214*100/D214)=1,"",F214*100/D214)</f>
        <v>100</v>
      </c>
      <c r="BE214" s="17">
        <f>IF(ISERR(+J214*100/D214)=1,"",J214*100/D214)</f>
        <v>0</v>
      </c>
      <c r="BF214" s="17">
        <f>IF(ISERR(+N214*100/AK214)=1,"",N214*100/AK214)</f>
        <v>100</v>
      </c>
      <c r="BG214" s="17">
        <f>IF(ISERR(+O214*100/AK214)=1,"",O214*100/AK214)</f>
        <v>0</v>
      </c>
      <c r="BH214" s="17">
        <f>IF(ISERR(+AR214*100/AM214)=1,"",AR214*100/AM214)</f>
        <v>99.841962742639566</v>
      </c>
      <c r="BI214" s="17">
        <f>IF(ISERR((+AR214-AD214-AF214-AJ214)*100/AM214)=1,"",(AR214-AD214-AF214-AJ214)*100/AM214)</f>
        <v>99.841962742639566</v>
      </c>
      <c r="BJ214" s="17">
        <f>IF(ISERR(+BB214/AM214)=1,"",BB214/AM214)</f>
        <v>2.0465773484042234E-3</v>
      </c>
      <c r="BK214" s="17">
        <f>IF(ISERR(+W214/AK214)=1,"",W214/AK214)</f>
        <v>9.0499937972956204</v>
      </c>
      <c r="BL214" s="17">
        <f>IF(ISERR(+AR214/AK214)=1,"",AR214/AK214)</f>
        <v>12.06155563825828</v>
      </c>
      <c r="BM214" s="17">
        <f>IF(ISERR((+AR214-AD214-AF214-AJ214)/AK214)=1,"",(AR214-AD214-AF214-AJ214)/AK214)</f>
        <v>12.06155563825828</v>
      </c>
      <c r="BN214" s="17">
        <f>IF(ISERR(+AK214/D214)=1,"",AK214/D214)</f>
        <v>26870</v>
      </c>
      <c r="BO214" s="17" t="e">
        <f>IF(ISERR(+BK214*100/M214)=1,"",BK214*100/M214)</f>
        <v>#DIV/0!</v>
      </c>
      <c r="BP214" s="18">
        <f>IF(ISERR(+Y214/AK214)=1,"",Y214/AK214)</f>
        <v>10.733655873961046</v>
      </c>
      <c r="BQ214" s="19">
        <f>BP214-9.61</f>
        <v>1.1236558739610469</v>
      </c>
      <c r="BR214" s="20">
        <f t="shared" si="267"/>
        <v>0</v>
      </c>
      <c r="BS214" s="20">
        <f t="shared" si="270"/>
        <v>0</v>
      </c>
      <c r="BT214" s="21"/>
      <c r="BU214" s="21"/>
      <c r="BV214" s="22"/>
      <c r="BW214" s="21"/>
      <c r="BX214" s="63">
        <f t="shared" si="269"/>
        <v>0</v>
      </c>
      <c r="BY214" s="21"/>
      <c r="BZ214" s="21"/>
      <c r="CA214" s="21"/>
      <c r="CB214" s="21"/>
    </row>
    <row r="215" spans="1:80" s="23" customFormat="1" x14ac:dyDescent="0.25">
      <c r="A215" s="37"/>
      <c r="B215" s="38"/>
      <c r="C215" s="39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1"/>
      <c r="R215" s="41"/>
      <c r="S215" s="41"/>
      <c r="T215" s="41"/>
      <c r="U215" s="40"/>
      <c r="V215" s="40"/>
      <c r="W215" s="40"/>
      <c r="X215" s="40"/>
      <c r="Y215" s="42"/>
      <c r="Z215" s="40"/>
      <c r="AA215" s="40"/>
      <c r="AB215" s="42"/>
      <c r="AC215" s="40"/>
      <c r="AD215" s="40"/>
      <c r="AE215" s="40"/>
      <c r="AF215" s="40"/>
      <c r="AG215" s="40"/>
      <c r="AH215" s="40"/>
      <c r="AI215" s="69"/>
      <c r="AJ215" s="40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4"/>
      <c r="BR215" s="20">
        <f t="shared" si="267"/>
        <v>0</v>
      </c>
      <c r="BS215" s="20">
        <f t="shared" si="270"/>
        <v>0</v>
      </c>
      <c r="BV215" s="22"/>
      <c r="BX215" s="63">
        <f t="shared" si="269"/>
        <v>0</v>
      </c>
    </row>
    <row r="216" spans="1:80" s="23" customFormat="1" x14ac:dyDescent="0.25">
      <c r="A216" s="83">
        <v>18</v>
      </c>
      <c r="B216" s="53" t="s">
        <v>79</v>
      </c>
      <c r="C216" s="54" t="s">
        <v>80</v>
      </c>
      <c r="D216" s="55">
        <v>1</v>
      </c>
      <c r="E216" s="25">
        <v>1</v>
      </c>
      <c r="F216" s="25">
        <v>1</v>
      </c>
      <c r="G216" s="25"/>
      <c r="H216" s="25"/>
      <c r="I216" s="25">
        <v>250</v>
      </c>
      <c r="J216" s="25">
        <v>0</v>
      </c>
      <c r="K216" s="25">
        <v>0</v>
      </c>
      <c r="L216" s="50">
        <v>390000</v>
      </c>
      <c r="M216" s="25"/>
      <c r="N216" s="11">
        <v>2437</v>
      </c>
      <c r="O216" s="25"/>
      <c r="P216" s="25"/>
      <c r="Q216" s="28">
        <v>883077</v>
      </c>
      <c r="R216" s="28">
        <v>45982</v>
      </c>
      <c r="S216" s="28">
        <v>38140</v>
      </c>
      <c r="T216" s="28">
        <v>12647</v>
      </c>
      <c r="U216" s="14">
        <v>55380</v>
      </c>
      <c r="V216" s="14">
        <v>2706</v>
      </c>
      <c r="W216" s="14">
        <v>17550</v>
      </c>
      <c r="X216" s="14">
        <v>1292</v>
      </c>
      <c r="Y216" s="56">
        <f t="shared" ref="Y216:Y217" si="274">SUM(U216:W216)</f>
        <v>75636</v>
      </c>
      <c r="Z216" s="14">
        <v>9302</v>
      </c>
      <c r="AA216" s="14">
        <v>1580</v>
      </c>
      <c r="AB216" s="56">
        <f t="shared" ref="AB216:AB217" si="275">X216</f>
        <v>1292</v>
      </c>
      <c r="AC216" s="14"/>
      <c r="AD216" s="14"/>
      <c r="AE216" s="14"/>
      <c r="AF216" s="14"/>
      <c r="AG216" s="14"/>
      <c r="AH216" s="14"/>
      <c r="AI216" s="70"/>
      <c r="AJ216" s="57"/>
      <c r="AK216" s="17">
        <f>N216+O216</f>
        <v>2437</v>
      </c>
      <c r="AL216" s="17">
        <f>SUM(Q216:T216)</f>
        <v>979846</v>
      </c>
      <c r="AM216" s="17">
        <f>SUM(Y216:AB216)</f>
        <v>87810</v>
      </c>
      <c r="AN216" s="17">
        <f>AC216+AD216</f>
        <v>0</v>
      </c>
      <c r="AO216" s="17">
        <f>AE216+AF216</f>
        <v>0</v>
      </c>
      <c r="AP216" s="17">
        <f>AG216+AH216</f>
        <v>0</v>
      </c>
      <c r="AQ216" s="17">
        <f>AI216+AJ216</f>
        <v>0</v>
      </c>
      <c r="AR216" s="17">
        <f t="shared" ref="AR216:AR217" si="276">SUM(AN216:AQ216)</f>
        <v>0</v>
      </c>
      <c r="AS216" s="17">
        <f t="shared" ref="AS216:AV217" si="277">Q216+Y216</f>
        <v>958713</v>
      </c>
      <c r="AT216" s="17">
        <f t="shared" si="277"/>
        <v>55284</v>
      </c>
      <c r="AU216" s="17">
        <f t="shared" si="277"/>
        <v>39720</v>
      </c>
      <c r="AV216" s="17">
        <f t="shared" si="277"/>
        <v>13939</v>
      </c>
      <c r="AW216" s="17">
        <f t="shared" ref="AW216:AW217" si="278">SUM(AS216:AV216)</f>
        <v>1067656</v>
      </c>
      <c r="AX216" s="17">
        <f t="shared" ref="AX216:BA217" si="279">AS216-AN216</f>
        <v>958713</v>
      </c>
      <c r="AY216" s="17">
        <f t="shared" si="279"/>
        <v>55284</v>
      </c>
      <c r="AZ216" s="17">
        <f t="shared" si="279"/>
        <v>39720</v>
      </c>
      <c r="BA216" s="17">
        <f t="shared" si="279"/>
        <v>13939</v>
      </c>
      <c r="BB216" s="17">
        <f t="shared" ref="BB216:BB217" si="280">SUM(AX216:BA216)</f>
        <v>1067656</v>
      </c>
      <c r="BC216" s="17">
        <f>IF(ISERR(+E216*100/D216)=1,"",E216*100/D216)</f>
        <v>100</v>
      </c>
      <c r="BD216" s="17">
        <f>IF(ISERR(+F216*100/D216)=1,"",F216*100/D216)</f>
        <v>100</v>
      </c>
      <c r="BE216" s="17">
        <f>IF(ISERR(+J216*100/D216)=1,"",J216*100/D216)</f>
        <v>0</v>
      </c>
      <c r="BF216" s="17">
        <f>IF(ISERR(+N216*100/AK216)=1,"",N216*100/AK216)</f>
        <v>100</v>
      </c>
      <c r="BG216" s="17">
        <f>IF(ISERR(+O216*100/AK216)=1,"",O216*100/AK216)</f>
        <v>0</v>
      </c>
      <c r="BH216" s="17">
        <f>IF(ISERR(+AR216*100/AM216)=1,"",AR216*100/AM216)</f>
        <v>0</v>
      </c>
      <c r="BI216" s="17">
        <f>IF(ISERR((+AR216-AD216-AF216-AJ216)*100/AM216)=1,"",(AR216-AD216-AF216-AJ216)*100/AM216)</f>
        <v>0</v>
      </c>
      <c r="BJ216" s="17">
        <f>IF(ISERR(+BB216/AM216)=1,"",BB216/AM216)</f>
        <v>12.158706297688191</v>
      </c>
      <c r="BK216" s="17">
        <f>IF(ISERR(+W216/AK216)=1,"",W216/AK216)</f>
        <v>7.2014772260976612</v>
      </c>
      <c r="BL216" s="17">
        <f>IF(ISERR(+AR216/AK216)=1,"",AR216/AK216)</f>
        <v>0</v>
      </c>
      <c r="BM216" s="17">
        <f>IF(ISERR((+AR216-AD216-AF216-AJ216)/AK216)=1,"",(AR216-AD216-AF216-AJ216)/AK216)</f>
        <v>0</v>
      </c>
      <c r="BN216" s="17">
        <f>IF(ISERR(+AK216/D216)=1,"",AK216/D216)</f>
        <v>2437</v>
      </c>
      <c r="BO216" s="17" t="e">
        <f>IF(ISERR(+BK216*100/M216)=1,"",BK216*100/M216)</f>
        <v>#DIV/0!</v>
      </c>
      <c r="BP216" s="18">
        <f>IF(ISERR(+Y216/AK216)=1,"",Y216/AK216)</f>
        <v>31.036520311858844</v>
      </c>
      <c r="BQ216" s="19">
        <f>BP216-7.85</f>
        <v>23.186520311858843</v>
      </c>
      <c r="BR216" s="20">
        <f t="shared" si="267"/>
        <v>0</v>
      </c>
      <c r="BS216" s="20">
        <f t="shared" si="270"/>
        <v>0</v>
      </c>
      <c r="BT216" s="21"/>
      <c r="BU216" s="21">
        <f>[7]sheet1!$AV$17</f>
        <v>100</v>
      </c>
      <c r="BV216" s="22">
        <f>BB216-BU216</f>
        <v>1067556</v>
      </c>
      <c r="BW216" s="21"/>
      <c r="BX216" s="63">
        <f t="shared" si="269"/>
        <v>0</v>
      </c>
      <c r="BY216" s="21"/>
      <c r="BZ216" s="21"/>
      <c r="CA216" s="21"/>
      <c r="CB216" s="21"/>
    </row>
    <row r="217" spans="1:80" s="23" customFormat="1" ht="25.5" x14ac:dyDescent="0.25">
      <c r="A217" s="83"/>
      <c r="B217" s="53" t="s">
        <v>81</v>
      </c>
      <c r="C217" s="54" t="s">
        <v>82</v>
      </c>
      <c r="D217" s="10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/>
      <c r="M217" s="11"/>
      <c r="N217" s="25"/>
      <c r="O217" s="25"/>
      <c r="P217" s="25"/>
      <c r="Q217" s="28">
        <v>0</v>
      </c>
      <c r="R217" s="28">
        <v>0</v>
      </c>
      <c r="S217" s="28">
        <v>0</v>
      </c>
      <c r="T217" s="28">
        <v>0</v>
      </c>
      <c r="U217" s="13"/>
      <c r="V217" s="13"/>
      <c r="W217" s="13"/>
      <c r="X217" s="14"/>
      <c r="Y217" s="58">
        <f t="shared" si="274"/>
        <v>0</v>
      </c>
      <c r="Z217" s="13"/>
      <c r="AA217" s="13"/>
      <c r="AB217" s="58">
        <f t="shared" si="275"/>
        <v>0</v>
      </c>
      <c r="AC217" s="13"/>
      <c r="AD217" s="13"/>
      <c r="AE217" s="13"/>
      <c r="AF217" s="13"/>
      <c r="AG217" s="13"/>
      <c r="AH217" s="13"/>
      <c r="AI217" s="65"/>
      <c r="AJ217" s="16"/>
      <c r="AK217" s="17">
        <f>N217+O217</f>
        <v>0</v>
      </c>
      <c r="AL217" s="17">
        <f>SUM(Q217:T217)</f>
        <v>0</v>
      </c>
      <c r="AM217" s="17">
        <f>SUM(Y217:AB217)</f>
        <v>0</v>
      </c>
      <c r="AN217" s="17">
        <f>AC217+AD217</f>
        <v>0</v>
      </c>
      <c r="AO217" s="17">
        <f>AE217+AF217</f>
        <v>0</v>
      </c>
      <c r="AP217" s="17">
        <f>AG217+AH217</f>
        <v>0</v>
      </c>
      <c r="AQ217" s="17">
        <f>AI217+AJ217</f>
        <v>0</v>
      </c>
      <c r="AR217" s="17">
        <f t="shared" si="276"/>
        <v>0</v>
      </c>
      <c r="AS217" s="17">
        <f t="shared" si="277"/>
        <v>0</v>
      </c>
      <c r="AT217" s="17">
        <f t="shared" si="277"/>
        <v>0</v>
      </c>
      <c r="AU217" s="17">
        <f t="shared" si="277"/>
        <v>0</v>
      </c>
      <c r="AV217" s="17">
        <f t="shared" si="277"/>
        <v>0</v>
      </c>
      <c r="AW217" s="17">
        <f t="shared" si="278"/>
        <v>0</v>
      </c>
      <c r="AX217" s="17">
        <f t="shared" si="279"/>
        <v>0</v>
      </c>
      <c r="AY217" s="17">
        <f t="shared" si="279"/>
        <v>0</v>
      </c>
      <c r="AZ217" s="17">
        <f t="shared" si="279"/>
        <v>0</v>
      </c>
      <c r="BA217" s="17">
        <f t="shared" si="279"/>
        <v>0</v>
      </c>
      <c r="BB217" s="17">
        <f t="shared" si="280"/>
        <v>0</v>
      </c>
      <c r="BC217" s="17" t="e">
        <f>IF(ISERR(+E217*100/D217)=1,"",E217*100/D217)</f>
        <v>#DIV/0!</v>
      </c>
      <c r="BD217" s="17" t="e">
        <f>IF(ISERR(+F217*100/D217)=1,"",F217*100/D217)</f>
        <v>#DIV/0!</v>
      </c>
      <c r="BE217" s="17" t="e">
        <f>IF(ISERR(+J217*100/D217)=1,"",J217*100/D217)</f>
        <v>#DIV/0!</v>
      </c>
      <c r="BF217" s="17" t="e">
        <f>IF(ISERR(+N217*100/AK217)=1,"",N217*100/AK217)</f>
        <v>#DIV/0!</v>
      </c>
      <c r="BG217" s="17" t="e">
        <f>IF(ISERR(+O217*100/AK217)=1,"",O217*100/AK217)</f>
        <v>#DIV/0!</v>
      </c>
      <c r="BH217" s="17" t="e">
        <f>IF(ISERR(+AR217*100/AM217)=1,"",AR217*100/AM217)</f>
        <v>#DIV/0!</v>
      </c>
      <c r="BI217" s="17" t="e">
        <f>IF(ISERR((+AR217-AD217-AF217-AJ217)*100/AM217)=1,"",(AR217-AD217-AF217-AJ217)*100/AM217)</f>
        <v>#DIV/0!</v>
      </c>
      <c r="BJ217" s="17" t="e">
        <f>IF(ISERR(+BB217/AM217)=1,"",BB217/AM217)</f>
        <v>#DIV/0!</v>
      </c>
      <c r="BK217" s="17" t="e">
        <f>IF(ISERR(+W217/AK217)=1,"",W217/AK217)</f>
        <v>#DIV/0!</v>
      </c>
      <c r="BL217" s="17" t="e">
        <f>IF(ISERR(+AR217/AK217)=1,"",AR217/AK217)</f>
        <v>#DIV/0!</v>
      </c>
      <c r="BM217" s="17" t="e">
        <f>IF(ISERR((+AR217-AD217-AF217-AJ217)/AK217)=1,"",(AR217-AD217-AF217-AJ217)/AK217)</f>
        <v>#DIV/0!</v>
      </c>
      <c r="BN217" s="17" t="e">
        <f>IF(ISERR(+AK217/D217)=1,"",AK217/D217)</f>
        <v>#DIV/0!</v>
      </c>
      <c r="BO217" s="17" t="e">
        <f>IF(ISERR(+BK217*100/M217)=1,"",BK217*100/M217)</f>
        <v>#DIV/0!</v>
      </c>
      <c r="BP217" s="18" t="e">
        <f>IF(ISERR(+Y217/AK217)=1,"",Y217/AK217)</f>
        <v>#DIV/0!</v>
      </c>
      <c r="BQ217" s="19" t="e">
        <f>BP217-8.25</f>
        <v>#DIV/0!</v>
      </c>
      <c r="BR217" s="20">
        <f t="shared" si="267"/>
        <v>0</v>
      </c>
      <c r="BS217" s="20">
        <f t="shared" si="270"/>
        <v>0</v>
      </c>
      <c r="BT217" s="21"/>
      <c r="BU217" s="21"/>
      <c r="BV217" s="22"/>
      <c r="BW217" s="21"/>
      <c r="BX217" s="63">
        <f t="shared" si="269"/>
        <v>0</v>
      </c>
      <c r="BY217" s="21"/>
      <c r="BZ217" s="21"/>
      <c r="CA217" s="21"/>
      <c r="CB217" s="21"/>
    </row>
    <row r="218" spans="1:80" s="23" customFormat="1" x14ac:dyDescent="0.25">
      <c r="A218" s="37"/>
      <c r="B218" s="38"/>
      <c r="C218" s="39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1"/>
      <c r="R218" s="41"/>
      <c r="S218" s="41"/>
      <c r="T218" s="41"/>
      <c r="U218" s="40"/>
      <c r="V218" s="40"/>
      <c r="W218" s="40"/>
      <c r="X218" s="40"/>
      <c r="Y218" s="42"/>
      <c r="Z218" s="40"/>
      <c r="AA218" s="40"/>
      <c r="AB218" s="42"/>
      <c r="AC218" s="40"/>
      <c r="AD218" s="40"/>
      <c r="AE218" s="40"/>
      <c r="AF218" s="40"/>
      <c r="AG218" s="40"/>
      <c r="AH218" s="40"/>
      <c r="AI218" s="69"/>
      <c r="AJ218" s="40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4"/>
      <c r="BR218" s="20">
        <f t="shared" si="267"/>
        <v>0</v>
      </c>
      <c r="BS218" s="20">
        <f t="shared" si="270"/>
        <v>0</v>
      </c>
      <c r="BV218" s="22"/>
      <c r="BX218" s="63">
        <f t="shared" si="269"/>
        <v>0</v>
      </c>
    </row>
    <row r="219" spans="1:80" s="23" customFormat="1" x14ac:dyDescent="0.25">
      <c r="A219" s="82" t="s">
        <v>75</v>
      </c>
      <c r="B219" s="82"/>
      <c r="C219" s="82"/>
      <c r="D219" s="45">
        <f t="shared" ref="D219:AJ219" si="281">SUM(D216:D217)</f>
        <v>1</v>
      </c>
      <c r="E219" s="46">
        <f t="shared" si="281"/>
        <v>1</v>
      </c>
      <c r="F219" s="46">
        <f t="shared" si="281"/>
        <v>1</v>
      </c>
      <c r="G219" s="46">
        <f t="shared" si="281"/>
        <v>0</v>
      </c>
      <c r="H219" s="46">
        <f t="shared" si="281"/>
        <v>0</v>
      </c>
      <c r="I219" s="46">
        <f t="shared" si="281"/>
        <v>250</v>
      </c>
      <c r="J219" s="46">
        <f t="shared" si="281"/>
        <v>0</v>
      </c>
      <c r="K219" s="46">
        <f t="shared" si="281"/>
        <v>0</v>
      </c>
      <c r="L219" s="46">
        <f t="shared" si="281"/>
        <v>390000</v>
      </c>
      <c r="M219" s="46">
        <f t="shared" si="281"/>
        <v>0</v>
      </c>
      <c r="N219" s="46">
        <f t="shared" si="281"/>
        <v>2437</v>
      </c>
      <c r="O219" s="46">
        <f t="shared" si="281"/>
        <v>0</v>
      </c>
      <c r="P219" s="46">
        <f t="shared" si="281"/>
        <v>0</v>
      </c>
      <c r="Q219" s="47">
        <f t="shared" si="281"/>
        <v>883077</v>
      </c>
      <c r="R219" s="47">
        <f t="shared" si="281"/>
        <v>45982</v>
      </c>
      <c r="S219" s="47">
        <f t="shared" si="281"/>
        <v>38140</v>
      </c>
      <c r="T219" s="47">
        <f t="shared" si="281"/>
        <v>12647</v>
      </c>
      <c r="U219" s="17">
        <f t="shared" si="281"/>
        <v>55380</v>
      </c>
      <c r="V219" s="17">
        <f t="shared" si="281"/>
        <v>2706</v>
      </c>
      <c r="W219" s="17">
        <f t="shared" si="281"/>
        <v>17550</v>
      </c>
      <c r="X219" s="17">
        <f t="shared" si="281"/>
        <v>1292</v>
      </c>
      <c r="Y219" s="17">
        <f t="shared" si="281"/>
        <v>75636</v>
      </c>
      <c r="Z219" s="17">
        <f t="shared" si="281"/>
        <v>9302</v>
      </c>
      <c r="AA219" s="17">
        <f t="shared" si="281"/>
        <v>1580</v>
      </c>
      <c r="AB219" s="17">
        <f t="shared" si="281"/>
        <v>1292</v>
      </c>
      <c r="AC219" s="17">
        <f t="shared" si="281"/>
        <v>0</v>
      </c>
      <c r="AD219" s="17">
        <f t="shared" si="281"/>
        <v>0</v>
      </c>
      <c r="AE219" s="17">
        <f t="shared" si="281"/>
        <v>0</v>
      </c>
      <c r="AF219" s="17">
        <f t="shared" si="281"/>
        <v>0</v>
      </c>
      <c r="AG219" s="17">
        <f t="shared" si="281"/>
        <v>0</v>
      </c>
      <c r="AH219" s="17">
        <f t="shared" si="281"/>
        <v>0</v>
      </c>
      <c r="AI219" s="17">
        <f t="shared" si="281"/>
        <v>0</v>
      </c>
      <c r="AJ219" s="17">
        <f t="shared" si="281"/>
        <v>0</v>
      </c>
      <c r="AK219" s="17">
        <f t="shared" ref="AK219:BB219" si="282">SUM(AK216:AK217)</f>
        <v>2437</v>
      </c>
      <c r="AL219" s="17">
        <f t="shared" si="282"/>
        <v>979846</v>
      </c>
      <c r="AM219" s="17">
        <f t="shared" si="282"/>
        <v>87810</v>
      </c>
      <c r="AN219" s="17">
        <f t="shared" si="282"/>
        <v>0</v>
      </c>
      <c r="AO219" s="17">
        <f t="shared" si="282"/>
        <v>0</v>
      </c>
      <c r="AP219" s="17">
        <f t="shared" si="282"/>
        <v>0</v>
      </c>
      <c r="AQ219" s="17">
        <f t="shared" si="282"/>
        <v>0</v>
      </c>
      <c r="AR219" s="17">
        <f t="shared" si="282"/>
        <v>0</v>
      </c>
      <c r="AS219" s="17">
        <f t="shared" si="282"/>
        <v>958713</v>
      </c>
      <c r="AT219" s="17">
        <f t="shared" si="282"/>
        <v>55284</v>
      </c>
      <c r="AU219" s="17">
        <f t="shared" si="282"/>
        <v>39720</v>
      </c>
      <c r="AV219" s="17">
        <f t="shared" si="282"/>
        <v>13939</v>
      </c>
      <c r="AW219" s="17">
        <f t="shared" si="282"/>
        <v>1067656</v>
      </c>
      <c r="AX219" s="17">
        <f t="shared" si="282"/>
        <v>958713</v>
      </c>
      <c r="AY219" s="17">
        <f t="shared" si="282"/>
        <v>55284</v>
      </c>
      <c r="AZ219" s="17">
        <f t="shared" si="282"/>
        <v>39720</v>
      </c>
      <c r="BA219" s="17">
        <f t="shared" si="282"/>
        <v>13939</v>
      </c>
      <c r="BB219" s="17">
        <f t="shared" si="282"/>
        <v>1067656</v>
      </c>
      <c r="BC219" s="17">
        <f>IF(ISERR(+E219*100/D219)=1,"",E219*100/D219)</f>
        <v>100</v>
      </c>
      <c r="BD219" s="17">
        <f>IF(ISERR(+F219*100/D219)=1,"",F219*100/D219)</f>
        <v>100</v>
      </c>
      <c r="BE219" s="17">
        <f>IF(ISERR(+J219*100/D219)=1,"",J219*100/D219)</f>
        <v>0</v>
      </c>
      <c r="BF219" s="17">
        <f>IF(ISERR(+N219*100/AK219)=1,"",N219*100/AK219)</f>
        <v>100</v>
      </c>
      <c r="BG219" s="17">
        <f>IF(ISERR(+O219*100/AK219)=1,"",O219*100/AK219)</f>
        <v>0</v>
      </c>
      <c r="BH219" s="17">
        <f>IF(ISERR(+AR219*100/AM219)=1,"",AR219*100/AM219)</f>
        <v>0</v>
      </c>
      <c r="BI219" s="17">
        <f>IF(ISERR((+AR219-AD219-AF219-AJ219)*100/AM219)=1,"",(AR219-AD219-AF219-AJ219)*100/AM219)</f>
        <v>0</v>
      </c>
      <c r="BJ219" s="17">
        <f>IF(ISERR(+BB219/AM219)=1,"",BB219/AM219)</f>
        <v>12.158706297688191</v>
      </c>
      <c r="BK219" s="17">
        <f>IF(ISERR(+W219/AK219)=1,"",W219/AK219)</f>
        <v>7.2014772260976612</v>
      </c>
      <c r="BL219" s="17">
        <f>IF(ISERR(+AR219/AK219)=1,"",AR219/AK219)</f>
        <v>0</v>
      </c>
      <c r="BM219" s="17">
        <f>IF(ISERR((+AR219-AD219-AF219-AJ219)/AK219)=1,"",(AR219-AD219-AF219-AJ219)/AK219)</f>
        <v>0</v>
      </c>
      <c r="BN219" s="17">
        <f>IF(ISERR(+AK219/D219)=1,"",AK219/D219)</f>
        <v>2437</v>
      </c>
      <c r="BO219" s="17" t="e">
        <f>IF(ISERR(+BK219*100/M219)=1,"",BK219*100/M219)</f>
        <v>#DIV/0!</v>
      </c>
      <c r="BP219" s="18">
        <f>IF(ISERR(+Y219/AK219)=1,"",Y219/AK219)</f>
        <v>31.036520311858844</v>
      </c>
      <c r="BQ219" s="19"/>
      <c r="BR219" s="20">
        <f t="shared" si="267"/>
        <v>0</v>
      </c>
      <c r="BS219" s="20">
        <f t="shared" si="270"/>
        <v>0</v>
      </c>
      <c r="BT219" s="21"/>
      <c r="BU219" s="21"/>
      <c r="BV219" s="22"/>
      <c r="BW219" s="21"/>
      <c r="BX219" s="63">
        <f t="shared" si="269"/>
        <v>0</v>
      </c>
      <c r="BY219" s="21"/>
      <c r="BZ219" s="21"/>
      <c r="CA219" s="21"/>
      <c r="CB219" s="21"/>
    </row>
    <row r="220" spans="1:80" s="23" customFormat="1" x14ac:dyDescent="0.25">
      <c r="A220" s="37"/>
      <c r="B220" s="38"/>
      <c r="C220" s="39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1"/>
      <c r="R220" s="41"/>
      <c r="S220" s="41"/>
      <c r="T220" s="41"/>
      <c r="U220" s="40"/>
      <c r="V220" s="40"/>
      <c r="W220" s="40"/>
      <c r="X220" s="40"/>
      <c r="Y220" s="42"/>
      <c r="Z220" s="40"/>
      <c r="AA220" s="40"/>
      <c r="AB220" s="42"/>
      <c r="AC220" s="40"/>
      <c r="AD220" s="40"/>
      <c r="AE220" s="40"/>
      <c r="AF220" s="40"/>
      <c r="AG220" s="40"/>
      <c r="AH220" s="40"/>
      <c r="AI220" s="69"/>
      <c r="AJ220" s="40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4"/>
      <c r="BR220" s="20">
        <f t="shared" si="267"/>
        <v>0</v>
      </c>
      <c r="BS220" s="20">
        <f t="shared" si="270"/>
        <v>0</v>
      </c>
      <c r="BV220" s="22"/>
      <c r="BX220" s="63">
        <f t="shared" si="269"/>
        <v>0</v>
      </c>
    </row>
    <row r="221" spans="1:80" s="23" customFormat="1" x14ac:dyDescent="0.25">
      <c r="A221" s="82" t="s">
        <v>83</v>
      </c>
      <c r="B221" s="82"/>
      <c r="C221" s="82"/>
      <c r="D221" s="45">
        <f t="shared" ref="D221:BB221" si="283">D219+D214+D210</f>
        <v>38</v>
      </c>
      <c r="E221" s="46">
        <f t="shared" si="283"/>
        <v>38</v>
      </c>
      <c r="F221" s="46">
        <f t="shared" si="283"/>
        <v>38</v>
      </c>
      <c r="G221" s="46">
        <f t="shared" si="283"/>
        <v>0</v>
      </c>
      <c r="H221" s="46">
        <f t="shared" si="283"/>
        <v>0</v>
      </c>
      <c r="I221" s="46">
        <f t="shared" si="283"/>
        <v>20728</v>
      </c>
      <c r="J221" s="46">
        <f t="shared" si="283"/>
        <v>0</v>
      </c>
      <c r="K221" s="46">
        <f t="shared" si="283"/>
        <v>0</v>
      </c>
      <c r="L221" s="46">
        <f t="shared" si="283"/>
        <v>65430011</v>
      </c>
      <c r="M221" s="46">
        <f t="shared" si="283"/>
        <v>0</v>
      </c>
      <c r="N221" s="46">
        <f t="shared" si="283"/>
        <v>1632491</v>
      </c>
      <c r="O221" s="46">
        <f t="shared" si="283"/>
        <v>0</v>
      </c>
      <c r="P221" s="46">
        <f t="shared" si="283"/>
        <v>2335000</v>
      </c>
      <c r="Q221" s="47">
        <f t="shared" si="283"/>
        <v>864974.5199999999</v>
      </c>
      <c r="R221" s="47">
        <f t="shared" si="283"/>
        <v>45982</v>
      </c>
      <c r="S221" s="47">
        <f t="shared" si="283"/>
        <v>38140</v>
      </c>
      <c r="T221" s="47">
        <f t="shared" si="283"/>
        <v>12647</v>
      </c>
      <c r="U221" s="17">
        <f t="shared" si="283"/>
        <v>4758231</v>
      </c>
      <c r="V221" s="17">
        <f t="shared" si="283"/>
        <v>2706</v>
      </c>
      <c r="W221" s="17">
        <f t="shared" si="283"/>
        <v>12989571</v>
      </c>
      <c r="X221" s="17">
        <f t="shared" si="283"/>
        <v>865220</v>
      </c>
      <c r="Y221" s="17">
        <f t="shared" si="283"/>
        <v>17750508</v>
      </c>
      <c r="Z221" s="17">
        <f t="shared" si="283"/>
        <v>23076</v>
      </c>
      <c r="AA221" s="17">
        <f t="shared" si="283"/>
        <v>1423998</v>
      </c>
      <c r="AB221" s="17">
        <f t="shared" si="283"/>
        <v>865220</v>
      </c>
      <c r="AC221" s="17">
        <f t="shared" si="283"/>
        <v>17670727.109999999</v>
      </c>
      <c r="AD221" s="17">
        <f t="shared" si="283"/>
        <v>0</v>
      </c>
      <c r="AE221" s="17">
        <f t="shared" si="283"/>
        <v>13774</v>
      </c>
      <c r="AF221" s="17">
        <f t="shared" si="283"/>
        <v>0</v>
      </c>
      <c r="AG221" s="17">
        <f t="shared" si="283"/>
        <v>1422418</v>
      </c>
      <c r="AH221" s="17">
        <f t="shared" si="283"/>
        <v>0</v>
      </c>
      <c r="AI221" s="17">
        <f t="shared" si="283"/>
        <v>863928</v>
      </c>
      <c r="AJ221" s="17">
        <f t="shared" si="283"/>
        <v>0</v>
      </c>
      <c r="AK221" s="17">
        <f t="shared" si="283"/>
        <v>1632491</v>
      </c>
      <c r="AL221" s="17">
        <f t="shared" si="283"/>
        <v>961743.5199999999</v>
      </c>
      <c r="AM221" s="17">
        <f t="shared" si="283"/>
        <v>20062802</v>
      </c>
      <c r="AN221" s="17">
        <f t="shared" si="283"/>
        <v>17670727.109999999</v>
      </c>
      <c r="AO221" s="17">
        <f t="shared" si="283"/>
        <v>13774</v>
      </c>
      <c r="AP221" s="17">
        <f t="shared" si="283"/>
        <v>1422418</v>
      </c>
      <c r="AQ221" s="17">
        <f t="shared" si="283"/>
        <v>863928</v>
      </c>
      <c r="AR221" s="17">
        <f t="shared" si="283"/>
        <v>19970847.109999999</v>
      </c>
      <c r="AS221" s="17">
        <f t="shared" si="283"/>
        <v>18615482.52</v>
      </c>
      <c r="AT221" s="17">
        <f t="shared" si="283"/>
        <v>69058</v>
      </c>
      <c r="AU221" s="17">
        <f t="shared" si="283"/>
        <v>1462138</v>
      </c>
      <c r="AV221" s="17">
        <f t="shared" si="283"/>
        <v>877867</v>
      </c>
      <c r="AW221" s="17">
        <f t="shared" si="283"/>
        <v>21024545.52</v>
      </c>
      <c r="AX221" s="17">
        <f t="shared" si="283"/>
        <v>944755.4100000005</v>
      </c>
      <c r="AY221" s="17">
        <f t="shared" si="283"/>
        <v>55284</v>
      </c>
      <c r="AZ221" s="17">
        <f t="shared" si="283"/>
        <v>39720</v>
      </c>
      <c r="BA221" s="17">
        <f t="shared" si="283"/>
        <v>13939</v>
      </c>
      <c r="BB221" s="17">
        <f t="shared" si="283"/>
        <v>1053698.4100000006</v>
      </c>
      <c r="BC221" s="17">
        <f>IF(ISERR(+E221*100/D221)=1,"",E221*100/D221)</f>
        <v>100</v>
      </c>
      <c r="BD221" s="17">
        <f>IF(ISERR(+F221*100/D221)=1,"",F221*100/D221)</f>
        <v>100</v>
      </c>
      <c r="BE221" s="17">
        <f>IF(ISERR(+J221*100/D221)=1,"",J221*100/D221)</f>
        <v>0</v>
      </c>
      <c r="BF221" s="17">
        <f>IF(ISERR(+N221*100/AK221)=1,"",N221*100/AK221)</f>
        <v>100</v>
      </c>
      <c r="BG221" s="17">
        <f>IF(ISERR(+O221*100/AK221)=1,"",O221*100/AK221)</f>
        <v>0</v>
      </c>
      <c r="BH221" s="17">
        <f>IF(ISERR(+AR221*100/AM221)=1,"",AR221*100/AM221)</f>
        <v>99.541664768460564</v>
      </c>
      <c r="BI221" s="17">
        <f>IF(ISERR((+AR221-AD221-AF221-AJ221)*100/AM221)=1,"",(AR221-AD221-AF221-AJ221)*100/AM221)</f>
        <v>99.541664768460564</v>
      </c>
      <c r="BJ221" s="17">
        <f>IF(ISERR(+BB221/AM221)=1,"",BB221/AM221)</f>
        <v>5.2520002440337131E-2</v>
      </c>
      <c r="BK221" s="17">
        <f>IF(ISERR(+W221/AK221)=1,"",W221/AK221)</f>
        <v>7.9569020594906803</v>
      </c>
      <c r="BL221" s="17">
        <f>IF(ISERR(+AR221/AK221)=1,"",AR221/AK221)</f>
        <v>12.233358168590209</v>
      </c>
      <c r="BM221" s="17">
        <f>IF(ISERR((+AR221-AD221-AF221-AJ221)/AK221)=1,"",(AR221-AD221-AF221-AJ221)/AK221)</f>
        <v>12.233358168590209</v>
      </c>
      <c r="BN221" s="17">
        <f>IF(ISERR(+AK221/D221)=1,"",AK221/D221)</f>
        <v>42960.289473684214</v>
      </c>
      <c r="BO221" s="17" t="e">
        <f>IF(ISERR(+BK221*100/M221)=1,"",BK221*100/M221)</f>
        <v>#DIV/0!</v>
      </c>
      <c r="BP221" s="18">
        <f>IF(ISERR(+Y221/AK221)=1,"",Y221/AK221)</f>
        <v>10.873265457512476</v>
      </c>
      <c r="BQ221" s="19"/>
      <c r="BR221" s="20">
        <f t="shared" si="267"/>
        <v>0</v>
      </c>
      <c r="BS221" s="20">
        <f t="shared" si="270"/>
        <v>0</v>
      </c>
      <c r="BT221" s="21"/>
      <c r="BU221" s="21"/>
      <c r="BV221" s="22"/>
      <c r="BW221" s="21"/>
      <c r="BX221" s="63">
        <f t="shared" si="269"/>
        <v>0</v>
      </c>
      <c r="BY221" s="21"/>
      <c r="BZ221" s="21"/>
      <c r="CA221" s="21"/>
      <c r="CB221" s="21"/>
    </row>
    <row r="224" spans="1:80" s="23" customFormat="1" x14ac:dyDescent="0.25">
      <c r="A224" s="83">
        <v>16</v>
      </c>
      <c r="B224" s="84" t="s">
        <v>70</v>
      </c>
      <c r="C224" s="9" t="s">
        <v>71</v>
      </c>
      <c r="D224" s="24">
        <v>33</v>
      </c>
      <c r="E224" s="25">
        <v>33</v>
      </c>
      <c r="F224" s="25">
        <v>33</v>
      </c>
      <c r="G224" s="25">
        <v>0</v>
      </c>
      <c r="H224" s="25">
        <v>0</v>
      </c>
      <c r="I224" s="25">
        <v>13123</v>
      </c>
      <c r="J224" s="25"/>
      <c r="K224" s="25"/>
      <c r="L224" s="26">
        <v>37781055</v>
      </c>
      <c r="M224" s="25"/>
      <c r="N224" s="11">
        <v>1684913</v>
      </c>
      <c r="O224" s="25"/>
      <c r="P224" s="25">
        <v>1095000</v>
      </c>
      <c r="Q224" s="28">
        <v>-28171.589999999851</v>
      </c>
      <c r="R224" s="28">
        <v>0</v>
      </c>
      <c r="S224" s="28">
        <v>0</v>
      </c>
      <c r="T224" s="28">
        <v>0</v>
      </c>
      <c r="U224" s="14">
        <f>4572045-1351500</f>
        <v>3220545</v>
      </c>
      <c r="V224" s="14"/>
      <c r="W224" s="14">
        <v>13284899</v>
      </c>
      <c r="X224" s="14">
        <v>893003</v>
      </c>
      <c r="Y224" s="29">
        <f t="shared" ref="Y224:Y227" si="284">SUM(U224:W224)</f>
        <v>16505444</v>
      </c>
      <c r="Z224" s="14">
        <v>12855</v>
      </c>
      <c r="AA224" s="14">
        <f>1285641-344000</f>
        <v>941641</v>
      </c>
      <c r="AB224" s="29">
        <f t="shared" ref="AB224:AB227" si="285">X224</f>
        <v>893003</v>
      </c>
      <c r="AC224" s="13">
        <v>16095595.1</v>
      </c>
      <c r="AD224" s="13"/>
      <c r="AE224" s="13">
        <v>11412</v>
      </c>
      <c r="AF224" s="13"/>
      <c r="AG224" s="13">
        <v>901070</v>
      </c>
      <c r="AH224" s="13"/>
      <c r="AI224" s="65">
        <f>AB224</f>
        <v>893003</v>
      </c>
      <c r="AJ224" s="16"/>
      <c r="AK224" s="17">
        <f>N224+O224</f>
        <v>1684913</v>
      </c>
      <c r="AL224" s="17">
        <f>SUM(Q224:T224)</f>
        <v>-28171.589999999851</v>
      </c>
      <c r="AM224" s="17">
        <f>SUM(Y224:AB224)</f>
        <v>18352943</v>
      </c>
      <c r="AN224" s="17">
        <f>AC224+AD224</f>
        <v>16095595.1</v>
      </c>
      <c r="AO224" s="17">
        <f>AE224+AF224</f>
        <v>11412</v>
      </c>
      <c r="AP224" s="17">
        <f>AG224+AH224</f>
        <v>901070</v>
      </c>
      <c r="AQ224" s="17">
        <f>AI224+AJ224</f>
        <v>893003</v>
      </c>
      <c r="AR224" s="17">
        <f t="shared" ref="AR224:AR227" si="286">SUM(AN224:AQ224)</f>
        <v>17901080.100000001</v>
      </c>
      <c r="AS224" s="17">
        <f t="shared" ref="AS224:AV227" si="287">Q224+Y224</f>
        <v>16477272.41</v>
      </c>
      <c r="AT224" s="17">
        <f t="shared" si="287"/>
        <v>12855</v>
      </c>
      <c r="AU224" s="17">
        <f t="shared" si="287"/>
        <v>941641</v>
      </c>
      <c r="AV224" s="17">
        <f t="shared" si="287"/>
        <v>893003</v>
      </c>
      <c r="AW224" s="17">
        <f t="shared" ref="AW224:AW227" si="288">SUM(AS224:AV224)</f>
        <v>18324771.41</v>
      </c>
      <c r="AX224" s="17">
        <f t="shared" ref="AX224:BA227" si="289">AS224-AN224</f>
        <v>381677.31000000052</v>
      </c>
      <c r="AY224" s="17">
        <f t="shared" si="289"/>
        <v>1443</v>
      </c>
      <c r="AZ224" s="17">
        <f t="shared" si="289"/>
        <v>40571</v>
      </c>
      <c r="BA224" s="17">
        <f t="shared" si="289"/>
        <v>0</v>
      </c>
      <c r="BB224" s="17">
        <f t="shared" ref="BB224:BB227" si="290">SUM(AX224:BA224)</f>
        <v>423691.31000000052</v>
      </c>
      <c r="BC224" s="17">
        <f>IF(ISERR(+E224*100/D224)=1,"",E224*100/D224)</f>
        <v>100</v>
      </c>
      <c r="BD224" s="17">
        <f>IF(ISERR(+F224*100/D224)=1,"",F224*100/D224)</f>
        <v>100</v>
      </c>
      <c r="BE224" s="17">
        <f>IF(ISERR(+J224*100/D224)=1,"",J224*100/D224)</f>
        <v>0</v>
      </c>
      <c r="BF224" s="17">
        <f>IF(ISERR(+N224*100/AK224)=1,"",N224*100/AK224)</f>
        <v>100</v>
      </c>
      <c r="BG224" s="17">
        <f>IF(ISERR(+O224*100/AK224)=1,"",O224*100/AK224)</f>
        <v>0</v>
      </c>
      <c r="BH224" s="17">
        <f>IF(ISERR(+AR224*100/AM224)=1,"",AR224*100/AM224)</f>
        <v>97.537926751039336</v>
      </c>
      <c r="BI224" s="17">
        <f>IF(ISERR((+AR224-AD224-AF224-AJ224)*100/AM224)=1,"",(AR224-AD224-AF224-AJ224)*100/AM224)</f>
        <v>97.537926751039336</v>
      </c>
      <c r="BJ224" s="17">
        <f>IF(ISERR(+BB224/AM224)=1,"",BB224/AM224)</f>
        <v>2.308574216135257E-2</v>
      </c>
      <c r="BK224" s="17">
        <f>IF(ISERR(+W224/AK224)=1,"",W224/AK224)</f>
        <v>7.8846201554620325</v>
      </c>
      <c r="BL224" s="17">
        <f>IF(ISERR(+AR224/AK224)=1,"",AR224/AK224)</f>
        <v>10.624334965662916</v>
      </c>
      <c r="BM224" s="17">
        <f>IF(ISERR((+AR224-AD224-AF224-AJ224)/AK224)=1,"",(AR224-AD224-AF224-AJ224)/AK224)</f>
        <v>10.624334965662916</v>
      </c>
      <c r="BN224" s="17">
        <f>IF(ISERR(+AK224/D224)=1,"",AK224/D224)</f>
        <v>51057.969696969696</v>
      </c>
      <c r="BO224" s="17" t="e">
        <f>IF(ISERR(+BK224*100/M224)=1,"",BK224*100/M224)</f>
        <v>#DIV/0!</v>
      </c>
      <c r="BP224" s="18">
        <f>IF(ISERR(+Y224/AK224)=1,"",Y224/AK224)</f>
        <v>9.7960215156509562</v>
      </c>
      <c r="BQ224" s="19">
        <f>BP224-7.64</f>
        <v>2.1560215156509566</v>
      </c>
      <c r="BR224" s="20">
        <f t="shared" ref="BR224:BR240" si="291">E224-F224</f>
        <v>0</v>
      </c>
      <c r="BS224" s="20">
        <f t="shared" ref="BS224:BS225" si="292">D224-E224</f>
        <v>0</v>
      </c>
      <c r="BT224" s="21"/>
      <c r="BU224" s="22">
        <f>BB224+BB226</f>
        <v>264184.31000000052</v>
      </c>
      <c r="BV224" s="22">
        <f>[8]sheet1!$AV$13</f>
        <v>264185.24</v>
      </c>
      <c r="BW224" s="22">
        <f>BU224-BV224</f>
        <v>-0.92999999946914613</v>
      </c>
      <c r="BX224" s="63">
        <f t="shared" ref="BX224:BX240" si="293">D224-E224</f>
        <v>0</v>
      </c>
      <c r="BY224" s="21"/>
      <c r="BZ224" s="21"/>
      <c r="CA224" s="21"/>
      <c r="CB224" s="21"/>
    </row>
    <row r="225" spans="1:80" s="23" customFormat="1" x14ac:dyDescent="0.25">
      <c r="A225" s="83"/>
      <c r="B225" s="84" t="s">
        <v>70</v>
      </c>
      <c r="C225" s="9" t="s">
        <v>72</v>
      </c>
      <c r="D225" s="32"/>
      <c r="E225" s="26"/>
      <c r="F225" s="26"/>
      <c r="G225" s="26">
        <v>0</v>
      </c>
      <c r="H225" s="26">
        <v>0</v>
      </c>
      <c r="I225" s="26"/>
      <c r="J225" s="26"/>
      <c r="K225" s="26"/>
      <c r="L225" s="26">
        <v>0</v>
      </c>
      <c r="M225" s="26"/>
      <c r="N225" s="25"/>
      <c r="O225" s="25"/>
      <c r="P225" s="25"/>
      <c r="Q225" s="28">
        <v>0</v>
      </c>
      <c r="R225" s="28">
        <v>0</v>
      </c>
      <c r="S225" s="28">
        <v>0</v>
      </c>
      <c r="T225" s="28">
        <v>0</v>
      </c>
      <c r="U225" s="13"/>
      <c r="V225" s="13"/>
      <c r="W225" s="13"/>
      <c r="X225" s="14"/>
      <c r="Y225" s="29">
        <f t="shared" si="284"/>
        <v>0</v>
      </c>
      <c r="Z225" s="33"/>
      <c r="AA225" s="33"/>
      <c r="AB225" s="34">
        <f t="shared" si="285"/>
        <v>0</v>
      </c>
      <c r="AC225" s="33"/>
      <c r="AD225" s="33"/>
      <c r="AE225" s="33"/>
      <c r="AF225" s="33"/>
      <c r="AG225" s="33"/>
      <c r="AH225" s="33"/>
      <c r="AI225" s="68"/>
      <c r="AJ225" s="35"/>
      <c r="AK225" s="17">
        <f>N225+O225</f>
        <v>0</v>
      </c>
      <c r="AL225" s="17">
        <f>SUM(Q225:T225)</f>
        <v>0</v>
      </c>
      <c r="AM225" s="17">
        <f>SUM(Y225:AB225)</f>
        <v>0</v>
      </c>
      <c r="AN225" s="17">
        <f>AC225+AD225</f>
        <v>0</v>
      </c>
      <c r="AO225" s="17">
        <f>AE225+AF225</f>
        <v>0</v>
      </c>
      <c r="AP225" s="17">
        <f>AG225+AH225</f>
        <v>0</v>
      </c>
      <c r="AQ225" s="17">
        <f>AI225+AJ225</f>
        <v>0</v>
      </c>
      <c r="AR225" s="17">
        <f t="shared" si="286"/>
        <v>0</v>
      </c>
      <c r="AS225" s="17">
        <f t="shared" si="287"/>
        <v>0</v>
      </c>
      <c r="AT225" s="17">
        <f t="shared" si="287"/>
        <v>0</v>
      </c>
      <c r="AU225" s="17">
        <f t="shared" si="287"/>
        <v>0</v>
      </c>
      <c r="AV225" s="17">
        <f t="shared" si="287"/>
        <v>0</v>
      </c>
      <c r="AW225" s="17">
        <f t="shared" si="288"/>
        <v>0</v>
      </c>
      <c r="AX225" s="17">
        <f t="shared" si="289"/>
        <v>0</v>
      </c>
      <c r="AY225" s="17">
        <f t="shared" si="289"/>
        <v>0</v>
      </c>
      <c r="AZ225" s="17">
        <f t="shared" si="289"/>
        <v>0</v>
      </c>
      <c r="BA225" s="17">
        <f t="shared" si="289"/>
        <v>0</v>
      </c>
      <c r="BB225" s="17">
        <f t="shared" si="290"/>
        <v>0</v>
      </c>
      <c r="BC225" s="17" t="e">
        <f>IF(ISERR(+E225*100/D225)=1,"",E225*100/D225)</f>
        <v>#DIV/0!</v>
      </c>
      <c r="BD225" s="17" t="e">
        <f>IF(ISERR(+F225*100/D225)=1,"",F225*100/D225)</f>
        <v>#DIV/0!</v>
      </c>
      <c r="BE225" s="17" t="e">
        <f>IF(ISERR(+J225*100/D225)=1,"",J225*100/D225)</f>
        <v>#DIV/0!</v>
      </c>
      <c r="BF225" s="17" t="e">
        <f>IF(ISERR(+N225*100/AK225)=1,"",N225*100/AK225)</f>
        <v>#DIV/0!</v>
      </c>
      <c r="BG225" s="17" t="e">
        <f>IF(ISERR(+O225*100/AK225)=1,"",O225*100/AK225)</f>
        <v>#DIV/0!</v>
      </c>
      <c r="BH225" s="17" t="e">
        <f>IF(ISERR(+AR225*100/AM225)=1,"",AR225*100/AM225)</f>
        <v>#DIV/0!</v>
      </c>
      <c r="BI225" s="17" t="e">
        <f>IF(ISERR((+AR225-AD225-AF225-AJ225)*100/AM225)=1,"",(AR225-AD225-AF225-AJ225)*100/AM225)</f>
        <v>#DIV/0!</v>
      </c>
      <c r="BJ225" s="17" t="e">
        <f>IF(ISERR(+BB225/AM225)=1,"",BB225/AM225)</f>
        <v>#DIV/0!</v>
      </c>
      <c r="BK225" s="17" t="e">
        <f>IF(ISERR(+W225/AK225)=1,"",W225/AK225)</f>
        <v>#DIV/0!</v>
      </c>
      <c r="BL225" s="17" t="e">
        <f>IF(ISERR(+AR225/AK225)=1,"",AR225/AK225)</f>
        <v>#DIV/0!</v>
      </c>
      <c r="BM225" s="17" t="e">
        <f>IF(ISERR((+AR225-AD225-AF225-AJ225)/AK225)=1,"",(AR225-AD225-AF225-AJ225)/AK225)</f>
        <v>#DIV/0!</v>
      </c>
      <c r="BN225" s="17" t="e">
        <f>IF(ISERR(+AK225/D225)=1,"",AK225/D225)</f>
        <v>#DIV/0!</v>
      </c>
      <c r="BO225" s="17" t="e">
        <f>IF(ISERR(+BK225*100/M225)=1,"",BK225*100/M225)</f>
        <v>#DIV/0!</v>
      </c>
      <c r="BP225" s="18" t="e">
        <f>IF(ISERR(+Y225/AK225)=1,"",Y225/AK225)</f>
        <v>#DIV/0!</v>
      </c>
      <c r="BQ225" s="19" t="e">
        <f>BP225-7.64</f>
        <v>#DIV/0!</v>
      </c>
      <c r="BR225" s="20">
        <f t="shared" si="291"/>
        <v>0</v>
      </c>
      <c r="BS225" s="20">
        <f t="shared" si="292"/>
        <v>0</v>
      </c>
      <c r="BT225" s="21"/>
      <c r="BU225" s="21"/>
      <c r="BV225" s="22"/>
      <c r="BW225" s="21"/>
      <c r="BX225" s="63">
        <f t="shared" si="293"/>
        <v>0</v>
      </c>
      <c r="BY225" s="21"/>
      <c r="BZ225" s="21"/>
      <c r="CA225" s="21"/>
      <c r="CB225" s="21"/>
    </row>
    <row r="226" spans="1:80" s="23" customFormat="1" x14ac:dyDescent="0.25">
      <c r="A226" s="83"/>
      <c r="B226" s="84" t="s">
        <v>70</v>
      </c>
      <c r="C226" s="9" t="s">
        <v>73</v>
      </c>
      <c r="D226" s="32">
        <v>1</v>
      </c>
      <c r="E226" s="26">
        <v>1</v>
      </c>
      <c r="F226" s="26">
        <v>1</v>
      </c>
      <c r="G226" s="26">
        <v>0</v>
      </c>
      <c r="H226" s="26">
        <v>0</v>
      </c>
      <c r="I226" s="26">
        <v>6000</v>
      </c>
      <c r="J226" s="26"/>
      <c r="K226" s="26"/>
      <c r="L226" s="26">
        <v>25325008</v>
      </c>
      <c r="M226" s="26"/>
      <c r="N226" s="11"/>
      <c r="O226" s="25"/>
      <c r="P226" s="25">
        <v>1720000.0000000002</v>
      </c>
      <c r="Q226" s="28">
        <v>12221</v>
      </c>
      <c r="R226" s="28">
        <v>0</v>
      </c>
      <c r="S226" s="28">
        <v>0</v>
      </c>
      <c r="T226" s="28">
        <v>0</v>
      </c>
      <c r="U226" s="14">
        <f>1351500+111</f>
        <v>1351611</v>
      </c>
      <c r="V226" s="14"/>
      <c r="W226" s="14"/>
      <c r="X226" s="14">
        <f>N226*0.53</f>
        <v>0</v>
      </c>
      <c r="Y226" s="29">
        <f t="shared" si="284"/>
        <v>1351611</v>
      </c>
      <c r="Z226" s="33"/>
      <c r="AA226" s="33">
        <v>344000</v>
      </c>
      <c r="AB226" s="34">
        <f t="shared" si="285"/>
        <v>0</v>
      </c>
      <c r="AC226" s="13">
        <v>1523339</v>
      </c>
      <c r="AD226" s="13"/>
      <c r="AE226" s="13"/>
      <c r="AF226" s="13"/>
      <c r="AG226" s="13">
        <f>AA226</f>
        <v>344000</v>
      </c>
      <c r="AH226" s="13"/>
      <c r="AI226" s="65">
        <f>AB226</f>
        <v>0</v>
      </c>
      <c r="AJ226" s="16"/>
      <c r="AK226" s="17">
        <f>N226+O226</f>
        <v>0</v>
      </c>
      <c r="AL226" s="17">
        <f>SUM(Q226:T226)</f>
        <v>12221</v>
      </c>
      <c r="AM226" s="17">
        <f>SUM(Y226:AB226)</f>
        <v>1695611</v>
      </c>
      <c r="AN226" s="17">
        <f>AC226+AD226</f>
        <v>1523339</v>
      </c>
      <c r="AO226" s="17">
        <f>AE226+AF226</f>
        <v>0</v>
      </c>
      <c r="AP226" s="17">
        <f>AG226+AH226</f>
        <v>344000</v>
      </c>
      <c r="AQ226" s="17">
        <f>AI226+AJ226</f>
        <v>0</v>
      </c>
      <c r="AR226" s="17">
        <f t="shared" si="286"/>
        <v>1867339</v>
      </c>
      <c r="AS226" s="17">
        <f t="shared" si="287"/>
        <v>1363832</v>
      </c>
      <c r="AT226" s="17">
        <f t="shared" si="287"/>
        <v>0</v>
      </c>
      <c r="AU226" s="17">
        <f t="shared" si="287"/>
        <v>344000</v>
      </c>
      <c r="AV226" s="17">
        <f t="shared" si="287"/>
        <v>0</v>
      </c>
      <c r="AW226" s="17">
        <f t="shared" si="288"/>
        <v>1707832</v>
      </c>
      <c r="AX226" s="17">
        <f t="shared" si="289"/>
        <v>-159507</v>
      </c>
      <c r="AY226" s="17">
        <f t="shared" si="289"/>
        <v>0</v>
      </c>
      <c r="AZ226" s="17">
        <f t="shared" si="289"/>
        <v>0</v>
      </c>
      <c r="BA226" s="17">
        <f t="shared" si="289"/>
        <v>0</v>
      </c>
      <c r="BB226" s="17">
        <f t="shared" si="290"/>
        <v>-159507</v>
      </c>
      <c r="BC226" s="17">
        <f>IF(ISERR(+E226*100/D226)=1,"",E226*100/D226)</f>
        <v>100</v>
      </c>
      <c r="BD226" s="17">
        <f>IF(ISERR(+F226*100/D226)=1,"",F226*100/D226)</f>
        <v>100</v>
      </c>
      <c r="BE226" s="17">
        <f>IF(ISERR(+J226*100/D226)=1,"",J226*100/D226)</f>
        <v>0</v>
      </c>
      <c r="BF226" s="17" t="e">
        <f>IF(ISERR(+N226*100/AK226)=1,"",N226*100/AK226)</f>
        <v>#DIV/0!</v>
      </c>
      <c r="BG226" s="17" t="e">
        <f>IF(ISERR(+O226*100/AK226)=1,"",O226*100/AK226)</f>
        <v>#DIV/0!</v>
      </c>
      <c r="BH226" s="17">
        <f>IF(ISERR(+AR226*100/AM226)=1,"",AR226*100/AM226)</f>
        <v>110.12779464157758</v>
      </c>
      <c r="BI226" s="17">
        <f>IF(ISERR((+AR226-AD226-AF226-AJ226)*100/AM226)=1,"",(AR226-AD226-AF226-AJ226)*100/AM226)</f>
        <v>110.12779464157758</v>
      </c>
      <c r="BJ226" s="17">
        <f>IF(ISERR(+BB226/AM226)=1,"",BB226/AM226)</f>
        <v>-9.4070514994299984E-2</v>
      </c>
      <c r="BK226" s="17" t="e">
        <f>IF(ISERR(+W226/AK226)=1,"",W226/AK226)</f>
        <v>#DIV/0!</v>
      </c>
      <c r="BL226" s="17" t="e">
        <f>IF(ISERR(+AR226/AK226)=1,"",AR226/AK226)</f>
        <v>#DIV/0!</v>
      </c>
      <c r="BM226" s="17" t="e">
        <f>IF(ISERR((+AR226-AD226-AF226-AJ226)/AK226)=1,"",(AR226-AD226-AF226-AJ226)/AK226)</f>
        <v>#DIV/0!</v>
      </c>
      <c r="BN226" s="17">
        <f>IF(ISERR(+AK226/D226)=1,"",AK226/D226)</f>
        <v>0</v>
      </c>
      <c r="BO226" s="17" t="e">
        <f>IF(ISERR(+BK226*100/M226)=1,"",BK226*100/M226)</f>
        <v>#DIV/0!</v>
      </c>
      <c r="BP226" s="18" t="e">
        <f>IF(ISERR(+Y226/AK226)=1,"",Y226/AK226)</f>
        <v>#DIV/0!</v>
      </c>
      <c r="BQ226" s="19" t="e">
        <f>BP226-7.64</f>
        <v>#DIV/0!</v>
      </c>
      <c r="BR226" s="20">
        <f t="shared" si="291"/>
        <v>0</v>
      </c>
      <c r="BS226" s="20"/>
      <c r="BT226" s="21"/>
      <c r="BU226" s="22">
        <v>-159507</v>
      </c>
      <c r="BV226" s="22">
        <f>BB226-BU226</f>
        <v>0</v>
      </c>
      <c r="BW226" s="22"/>
      <c r="BX226" s="63">
        <f t="shared" si="293"/>
        <v>0</v>
      </c>
      <c r="BY226" s="21"/>
      <c r="BZ226" s="64"/>
      <c r="CA226" s="21"/>
      <c r="CB226" s="21"/>
    </row>
    <row r="227" spans="1:80" s="23" customFormat="1" x14ac:dyDescent="0.25">
      <c r="A227" s="83"/>
      <c r="B227" s="36" t="s">
        <v>70</v>
      </c>
      <c r="C227" s="9" t="s">
        <v>74</v>
      </c>
      <c r="D227" s="10"/>
      <c r="E227" s="11"/>
      <c r="F227" s="11"/>
      <c r="G227" s="11">
        <v>0</v>
      </c>
      <c r="H227" s="11">
        <v>0</v>
      </c>
      <c r="I227" s="11"/>
      <c r="J227" s="11"/>
      <c r="K227" s="11"/>
      <c r="L227" s="11"/>
      <c r="M227" s="11"/>
      <c r="N227" s="25"/>
      <c r="O227" s="25"/>
      <c r="P227" s="25"/>
      <c r="Q227" s="28">
        <v>0</v>
      </c>
      <c r="R227" s="28">
        <v>0</v>
      </c>
      <c r="S227" s="28">
        <v>0</v>
      </c>
      <c r="T227" s="28">
        <v>0</v>
      </c>
      <c r="U227" s="13"/>
      <c r="V227" s="13"/>
      <c r="W227" s="13"/>
      <c r="X227" s="14"/>
      <c r="Y227" s="29">
        <f t="shared" si="284"/>
        <v>0</v>
      </c>
      <c r="Z227" s="13"/>
      <c r="AA227" s="13"/>
      <c r="AB227" s="15">
        <f t="shared" si="285"/>
        <v>0</v>
      </c>
      <c r="AC227" s="13"/>
      <c r="AD227" s="13"/>
      <c r="AE227" s="13"/>
      <c r="AF227" s="13"/>
      <c r="AG227" s="13"/>
      <c r="AH227" s="13"/>
      <c r="AI227" s="65"/>
      <c r="AJ227" s="16"/>
      <c r="AK227" s="17">
        <f>N227+O227</f>
        <v>0</v>
      </c>
      <c r="AL227" s="17">
        <f>SUM(Q227:T227)</f>
        <v>0</v>
      </c>
      <c r="AM227" s="17">
        <f>SUM(Y227:AB227)</f>
        <v>0</v>
      </c>
      <c r="AN227" s="17">
        <f>AC227+AD227</f>
        <v>0</v>
      </c>
      <c r="AO227" s="17">
        <f>AE227+AF227</f>
        <v>0</v>
      </c>
      <c r="AP227" s="17">
        <f>AG227+AH227</f>
        <v>0</v>
      </c>
      <c r="AQ227" s="17">
        <f>AI227+AJ227</f>
        <v>0</v>
      </c>
      <c r="AR227" s="17">
        <f t="shared" si="286"/>
        <v>0</v>
      </c>
      <c r="AS227" s="17">
        <f t="shared" si="287"/>
        <v>0</v>
      </c>
      <c r="AT227" s="17">
        <f t="shared" si="287"/>
        <v>0</v>
      </c>
      <c r="AU227" s="17">
        <f t="shared" si="287"/>
        <v>0</v>
      </c>
      <c r="AV227" s="17">
        <f t="shared" si="287"/>
        <v>0</v>
      </c>
      <c r="AW227" s="17">
        <f t="shared" si="288"/>
        <v>0</v>
      </c>
      <c r="AX227" s="17">
        <f t="shared" si="289"/>
        <v>0</v>
      </c>
      <c r="AY227" s="17">
        <f t="shared" si="289"/>
        <v>0</v>
      </c>
      <c r="AZ227" s="17">
        <f t="shared" si="289"/>
        <v>0</v>
      </c>
      <c r="BA227" s="17">
        <f t="shared" si="289"/>
        <v>0</v>
      </c>
      <c r="BB227" s="17">
        <f t="shared" si="290"/>
        <v>0</v>
      </c>
      <c r="BC227" s="17" t="e">
        <f>IF(ISERR(+E227*100/D227)=1,"",E227*100/D227)</f>
        <v>#DIV/0!</v>
      </c>
      <c r="BD227" s="17" t="e">
        <f>IF(ISERR(+F227*100/D227)=1,"",F227*100/D227)</f>
        <v>#DIV/0!</v>
      </c>
      <c r="BE227" s="17" t="e">
        <f>IF(ISERR(+J227*100/D227)=1,"",J227*100/D227)</f>
        <v>#DIV/0!</v>
      </c>
      <c r="BF227" s="17" t="e">
        <f>IF(ISERR(+N227*100/AK227)=1,"",N227*100/AK227)</f>
        <v>#DIV/0!</v>
      </c>
      <c r="BG227" s="17" t="e">
        <f>IF(ISERR(+O227*100/AK227)=1,"",O227*100/AK227)</f>
        <v>#DIV/0!</v>
      </c>
      <c r="BH227" s="17" t="e">
        <f>IF(ISERR(+AR227*100/AM227)=1,"",AR227*100/AM227)</f>
        <v>#DIV/0!</v>
      </c>
      <c r="BI227" s="17" t="e">
        <f>IF(ISERR((+AR227-AD227-AF227-AJ227)*100/AM227)=1,"",(AR227-AD227-AF227-AJ227)*100/AM227)</f>
        <v>#DIV/0!</v>
      </c>
      <c r="BJ227" s="17" t="e">
        <f>IF(ISERR(+BB227/AM227)=1,"",BB227/AM227)</f>
        <v>#DIV/0!</v>
      </c>
      <c r="BK227" s="17" t="e">
        <f>IF(ISERR(+W227/AK227)=1,"",W227/AK227)</f>
        <v>#DIV/0!</v>
      </c>
      <c r="BL227" s="17" t="e">
        <f>IF(ISERR(+AR227/AK227)=1,"",AR227/AK227)</f>
        <v>#DIV/0!</v>
      </c>
      <c r="BM227" s="17" t="e">
        <f>IF(ISERR((+AR227-AD227-AF227-AJ227)/AK227)=1,"",(AR227-AD227-AF227-AJ227)/AK227)</f>
        <v>#DIV/0!</v>
      </c>
      <c r="BN227" s="17" t="e">
        <f>IF(ISERR(+AK227/D227)=1,"",AK227/D227)</f>
        <v>#DIV/0!</v>
      </c>
      <c r="BO227" s="17" t="e">
        <f>IF(ISERR(+BK227*100/M227)=1,"",BK227*100/M227)</f>
        <v>#DIV/0!</v>
      </c>
      <c r="BP227" s="18" t="e">
        <f>IF(ISERR(+Y227/AK227)=1,"",Y227/AK227)</f>
        <v>#DIV/0!</v>
      </c>
      <c r="BQ227" s="19" t="e">
        <f>BP227-7.64</f>
        <v>#DIV/0!</v>
      </c>
      <c r="BR227" s="20">
        <f t="shared" si="291"/>
        <v>0</v>
      </c>
      <c r="BS227" s="20">
        <f t="shared" ref="BS227:BS240" si="294">D227-E227</f>
        <v>0</v>
      </c>
      <c r="BT227" s="21"/>
      <c r="BU227" s="21"/>
      <c r="BV227" s="22"/>
      <c r="BW227" s="21"/>
      <c r="BX227" s="63">
        <f t="shared" si="293"/>
        <v>0</v>
      </c>
      <c r="BY227" s="21"/>
      <c r="BZ227" s="21"/>
      <c r="CA227" s="21"/>
      <c r="CB227" s="21"/>
    </row>
    <row r="228" spans="1:80" s="23" customFormat="1" x14ac:dyDescent="0.25">
      <c r="A228" s="37"/>
      <c r="B228" s="38"/>
      <c r="C228" s="39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1"/>
      <c r="R228" s="41"/>
      <c r="S228" s="41"/>
      <c r="T228" s="41"/>
      <c r="U228" s="40"/>
      <c r="V228" s="40"/>
      <c r="W228" s="40"/>
      <c r="X228" s="40"/>
      <c r="Y228" s="42"/>
      <c r="Z228" s="40"/>
      <c r="AA228" s="40"/>
      <c r="AB228" s="42"/>
      <c r="AC228" s="40"/>
      <c r="AD228" s="40"/>
      <c r="AE228" s="40"/>
      <c r="AF228" s="40"/>
      <c r="AG228" s="40"/>
      <c r="AH228" s="40"/>
      <c r="AI228" s="69"/>
      <c r="AJ228" s="40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4"/>
      <c r="BR228" s="20">
        <f t="shared" si="291"/>
        <v>0</v>
      </c>
      <c r="BS228" s="20">
        <f t="shared" si="294"/>
        <v>0</v>
      </c>
      <c r="BV228" s="22"/>
      <c r="BW228" s="62"/>
      <c r="BX228" s="63">
        <f t="shared" si="293"/>
        <v>0</v>
      </c>
    </row>
    <row r="229" spans="1:80" s="23" customFormat="1" x14ac:dyDescent="0.25">
      <c r="A229" s="82" t="s">
        <v>75</v>
      </c>
      <c r="B229" s="82"/>
      <c r="C229" s="82"/>
      <c r="D229" s="45">
        <f>SUM(D224:D227)</f>
        <v>34</v>
      </c>
      <c r="E229" s="46">
        <f t="shared" ref="E229:BA229" si="295">SUM(E224:E227)</f>
        <v>34</v>
      </c>
      <c r="F229" s="46">
        <f t="shared" si="295"/>
        <v>34</v>
      </c>
      <c r="G229" s="46">
        <f t="shared" si="295"/>
        <v>0</v>
      </c>
      <c r="H229" s="46">
        <f t="shared" si="295"/>
        <v>0</v>
      </c>
      <c r="I229" s="46">
        <f t="shared" si="295"/>
        <v>19123</v>
      </c>
      <c r="J229" s="46">
        <f t="shared" si="295"/>
        <v>0</v>
      </c>
      <c r="K229" s="46">
        <f t="shared" si="295"/>
        <v>0</v>
      </c>
      <c r="L229" s="46">
        <f t="shared" si="295"/>
        <v>63106063</v>
      </c>
      <c r="M229" s="46">
        <f t="shared" si="295"/>
        <v>0</v>
      </c>
      <c r="N229" s="46">
        <f t="shared" si="295"/>
        <v>1684913</v>
      </c>
      <c r="O229" s="46">
        <f t="shared" si="295"/>
        <v>0</v>
      </c>
      <c r="P229" s="46">
        <f t="shared" si="295"/>
        <v>2815000</v>
      </c>
      <c r="Q229" s="47">
        <f t="shared" si="295"/>
        <v>-15950.589999999851</v>
      </c>
      <c r="R229" s="47">
        <f t="shared" si="295"/>
        <v>0</v>
      </c>
      <c r="S229" s="47">
        <f t="shared" si="295"/>
        <v>0</v>
      </c>
      <c r="T229" s="47">
        <f t="shared" si="295"/>
        <v>0</v>
      </c>
      <c r="U229" s="17">
        <f t="shared" si="295"/>
        <v>4572156</v>
      </c>
      <c r="V229" s="17">
        <f t="shared" si="295"/>
        <v>0</v>
      </c>
      <c r="W229" s="17">
        <f t="shared" si="295"/>
        <v>13284899</v>
      </c>
      <c r="X229" s="17">
        <f t="shared" si="295"/>
        <v>893003</v>
      </c>
      <c r="Y229" s="17">
        <f t="shared" si="295"/>
        <v>17857055</v>
      </c>
      <c r="Z229" s="17">
        <f t="shared" si="295"/>
        <v>12855</v>
      </c>
      <c r="AA229" s="17">
        <f t="shared" si="295"/>
        <v>1285641</v>
      </c>
      <c r="AB229" s="17">
        <f t="shared" si="295"/>
        <v>893003</v>
      </c>
      <c r="AC229" s="17">
        <f t="shared" si="295"/>
        <v>17618934.100000001</v>
      </c>
      <c r="AD229" s="17">
        <f>SUM(AD224:AD227)</f>
        <v>0</v>
      </c>
      <c r="AE229" s="17">
        <f t="shared" si="295"/>
        <v>11412</v>
      </c>
      <c r="AF229" s="17">
        <f t="shared" si="295"/>
        <v>0</v>
      </c>
      <c r="AG229" s="17">
        <f t="shared" si="295"/>
        <v>1245070</v>
      </c>
      <c r="AH229" s="17">
        <f t="shared" si="295"/>
        <v>0</v>
      </c>
      <c r="AI229" s="17">
        <f t="shared" si="295"/>
        <v>893003</v>
      </c>
      <c r="AJ229" s="17">
        <f t="shared" si="295"/>
        <v>0</v>
      </c>
      <c r="AK229" s="17">
        <f t="shared" si="295"/>
        <v>1684913</v>
      </c>
      <c r="AL229" s="17">
        <f t="shared" si="295"/>
        <v>-15950.589999999851</v>
      </c>
      <c r="AM229" s="17">
        <f t="shared" si="295"/>
        <v>20048554</v>
      </c>
      <c r="AN229" s="17">
        <f t="shared" si="295"/>
        <v>17618934.100000001</v>
      </c>
      <c r="AO229" s="17">
        <f t="shared" si="295"/>
        <v>11412</v>
      </c>
      <c r="AP229" s="17">
        <f t="shared" si="295"/>
        <v>1245070</v>
      </c>
      <c r="AQ229" s="17">
        <f t="shared" si="295"/>
        <v>893003</v>
      </c>
      <c r="AR229" s="17">
        <f t="shared" si="295"/>
        <v>19768419.100000001</v>
      </c>
      <c r="AS229" s="17">
        <f t="shared" si="295"/>
        <v>17841104.41</v>
      </c>
      <c r="AT229" s="17">
        <f t="shared" si="295"/>
        <v>12855</v>
      </c>
      <c r="AU229" s="17">
        <f t="shared" si="295"/>
        <v>1285641</v>
      </c>
      <c r="AV229" s="17">
        <f t="shared" si="295"/>
        <v>893003</v>
      </c>
      <c r="AW229" s="17">
        <f t="shared" si="295"/>
        <v>20032603.41</v>
      </c>
      <c r="AX229" s="17">
        <f t="shared" si="295"/>
        <v>222170.31000000052</v>
      </c>
      <c r="AY229" s="17">
        <f t="shared" si="295"/>
        <v>1443</v>
      </c>
      <c r="AZ229" s="17">
        <f t="shared" si="295"/>
        <v>40571</v>
      </c>
      <c r="BA229" s="17">
        <f t="shared" si="295"/>
        <v>0</v>
      </c>
      <c r="BB229" s="17">
        <f>SUM(BB224:BB227)</f>
        <v>264184.31000000052</v>
      </c>
      <c r="BC229" s="17">
        <f>IF(ISERR(+E229*100/D229)=1,"",E229*100/D229)</f>
        <v>100</v>
      </c>
      <c r="BD229" s="17">
        <f>IF(ISERR(+F229*100/D229)=1,"",F229*100/D229)</f>
        <v>100</v>
      </c>
      <c r="BE229" s="17">
        <f>IF(ISERR(+J229*100/D229)=1,"",J229*100/D229)</f>
        <v>0</v>
      </c>
      <c r="BF229" s="17">
        <f>IF(ISERR(+N229*100/AK229)=1,"",N229*100/AK229)</f>
        <v>100</v>
      </c>
      <c r="BG229" s="17">
        <f>IF(ISERR(+O229*100/AK229)=1,"",O229*100/AK229)</f>
        <v>0</v>
      </c>
      <c r="BH229" s="17">
        <f>IF(ISERR(+AR229*100/AM229)=1,"",AR229*100/AM229)</f>
        <v>98.60271768228273</v>
      </c>
      <c r="BI229" s="17">
        <f>IF(ISERR((+AR229-AD229-AF229-AJ229)*100/AM229)=1,"",(AR229-AD229-AF229-AJ229)*100/AM229)</f>
        <v>98.60271768228273</v>
      </c>
      <c r="BJ229" s="17">
        <f>IF(ISERR(+BB229/AM229)=1,"",BB229/AM229)</f>
        <v>1.3177225150502151E-2</v>
      </c>
      <c r="BK229" s="17">
        <f>IF(ISERR(+W229/AK229)=1,"",W229/AK229)</f>
        <v>7.8846201554620325</v>
      </c>
      <c r="BL229" s="17">
        <f>IF(ISERR(+AR229/AK229)=1,"",AR229/AK229)</f>
        <v>11.732605244306383</v>
      </c>
      <c r="BM229" s="17">
        <f>IF(ISERR((+AR229-AD229-AF229-AJ229)/AK229)=1,"",(AR229-AD229-AF229-AJ229)/AK229)</f>
        <v>11.732605244306383</v>
      </c>
      <c r="BN229" s="17">
        <f>IF(ISERR(+AK229/D229)=1,"",AK229/D229)</f>
        <v>49556.26470588235</v>
      </c>
      <c r="BO229" s="17" t="e">
        <f>IF(ISERR(+BK229*100/M229)=1,"",BK229*100/M229)</f>
        <v>#DIV/0!</v>
      </c>
      <c r="BP229" s="18">
        <f>IF(ISERR(+Y229/AK229)=1,"",Y229/AK229)</f>
        <v>10.598205960782545</v>
      </c>
      <c r="BQ229" s="19">
        <f>BP229-7.64</f>
        <v>2.9582059607825455</v>
      </c>
      <c r="BR229" s="20">
        <f t="shared" si="291"/>
        <v>0</v>
      </c>
      <c r="BS229" s="20">
        <f t="shared" si="294"/>
        <v>0</v>
      </c>
      <c r="BT229" s="21"/>
      <c r="BU229" s="21"/>
      <c r="BV229" s="22"/>
      <c r="BW229" s="21"/>
      <c r="BX229" s="63">
        <f t="shared" si="293"/>
        <v>0</v>
      </c>
      <c r="BY229" s="21"/>
      <c r="BZ229" s="21"/>
      <c r="CA229" s="21"/>
      <c r="CB229" s="21"/>
    </row>
    <row r="230" spans="1:80" s="23" customFormat="1" x14ac:dyDescent="0.25">
      <c r="A230" s="37"/>
      <c r="B230" s="38"/>
      <c r="C230" s="39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1"/>
      <c r="R230" s="41"/>
      <c r="S230" s="41"/>
      <c r="T230" s="41"/>
      <c r="U230" s="40"/>
      <c r="V230" s="40"/>
      <c r="W230" s="40"/>
      <c r="X230" s="40"/>
      <c r="Y230" s="42"/>
      <c r="Z230" s="40"/>
      <c r="AA230" s="40"/>
      <c r="AB230" s="42"/>
      <c r="AC230" s="40"/>
      <c r="AD230" s="40"/>
      <c r="AE230" s="40"/>
      <c r="AF230" s="40"/>
      <c r="AG230" s="40"/>
      <c r="AH230" s="40"/>
      <c r="AI230" s="69"/>
      <c r="AJ230" s="40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4"/>
      <c r="BR230" s="20">
        <f t="shared" si="291"/>
        <v>0</v>
      </c>
      <c r="BS230" s="20">
        <f t="shared" si="294"/>
        <v>0</v>
      </c>
      <c r="BV230" s="22"/>
      <c r="BX230" s="63">
        <f t="shared" si="293"/>
        <v>0</v>
      </c>
    </row>
    <row r="231" spans="1:80" s="23" customFormat="1" x14ac:dyDescent="0.25">
      <c r="A231" s="48">
        <v>17</v>
      </c>
      <c r="B231" s="8" t="s">
        <v>76</v>
      </c>
      <c r="C231" s="9" t="s">
        <v>77</v>
      </c>
      <c r="D231" s="49">
        <v>3</v>
      </c>
      <c r="E231" s="50">
        <v>3</v>
      </c>
      <c r="F231" s="50">
        <v>3</v>
      </c>
      <c r="G231" s="50">
        <v>0</v>
      </c>
      <c r="H231" s="50">
        <v>0</v>
      </c>
      <c r="I231" s="50">
        <v>550</v>
      </c>
      <c r="J231" s="50">
        <v>0</v>
      </c>
      <c r="K231" s="50">
        <v>0</v>
      </c>
      <c r="L231" s="50">
        <v>1933948</v>
      </c>
      <c r="M231" s="50"/>
      <c r="N231" s="11">
        <v>81335</v>
      </c>
      <c r="O231" s="25"/>
      <c r="P231" s="25"/>
      <c r="Q231" s="28">
        <v>1993.0000000003492</v>
      </c>
      <c r="R231" s="28">
        <v>0</v>
      </c>
      <c r="S231" s="28">
        <v>0</v>
      </c>
      <c r="T231" s="28">
        <v>0</v>
      </c>
      <c r="U231" s="14">
        <v>135720</v>
      </c>
      <c r="V231" s="14"/>
      <c r="W231" s="14">
        <v>735981</v>
      </c>
      <c r="X231" s="14">
        <v>43108</v>
      </c>
      <c r="Y231" s="29">
        <f t="shared" ref="Y231" si="296">SUM(U231:W231)</f>
        <v>871701</v>
      </c>
      <c r="Z231" s="33">
        <v>100</v>
      </c>
      <c r="AA231" s="51">
        <v>66248</v>
      </c>
      <c r="AB231" s="52">
        <f>X231</f>
        <v>43108</v>
      </c>
      <c r="AC231" s="13">
        <v>913871</v>
      </c>
      <c r="AD231" s="13"/>
      <c r="AE231" s="13">
        <v>100</v>
      </c>
      <c r="AF231" s="13"/>
      <c r="AG231" s="13">
        <v>66247</v>
      </c>
      <c r="AH231" s="13"/>
      <c r="AI231" s="65"/>
      <c r="AJ231" s="16"/>
      <c r="AK231" s="17">
        <f>N231+O231</f>
        <v>81335</v>
      </c>
      <c r="AL231" s="17">
        <f>SUM(Q231:T231)</f>
        <v>1993.0000000003492</v>
      </c>
      <c r="AM231" s="17">
        <f>SUM(Y231:AB231)</f>
        <v>981157</v>
      </c>
      <c r="AN231" s="17">
        <f>AC231+AD231</f>
        <v>913871</v>
      </c>
      <c r="AO231" s="17">
        <f>AE231+AF231</f>
        <v>100</v>
      </c>
      <c r="AP231" s="17">
        <f>AG231+AH231</f>
        <v>66247</v>
      </c>
      <c r="AQ231" s="17">
        <f>AI231+AJ231</f>
        <v>0</v>
      </c>
      <c r="AR231" s="17">
        <f>SUM(AN231:AQ231)</f>
        <v>980218</v>
      </c>
      <c r="AS231" s="17">
        <f>Q231+Y231</f>
        <v>873694.00000000035</v>
      </c>
      <c r="AT231" s="17">
        <f>R231+Z231</f>
        <v>100</v>
      </c>
      <c r="AU231" s="17">
        <f>S231+AA231</f>
        <v>66248</v>
      </c>
      <c r="AV231" s="17">
        <f>T231+AB231</f>
        <v>43108</v>
      </c>
      <c r="AW231" s="17">
        <f>SUM(AS231:AV231)</f>
        <v>983150.00000000035</v>
      </c>
      <c r="AX231" s="17">
        <f>AS231-AN231</f>
        <v>-40176.999999999651</v>
      </c>
      <c r="AY231" s="17">
        <f>AT231-AO231</f>
        <v>0</v>
      </c>
      <c r="AZ231" s="17">
        <f>AU231-AP231</f>
        <v>1</v>
      </c>
      <c r="BA231" s="17">
        <f>AV231-AQ231</f>
        <v>43108</v>
      </c>
      <c r="BB231" s="17">
        <f>SUM(AX231:BA231)</f>
        <v>2932.0000000003492</v>
      </c>
      <c r="BC231" s="17">
        <f>IF(ISERR(+E231*100/D231)=1,"",E231*100/D231)</f>
        <v>100</v>
      </c>
      <c r="BD231" s="17">
        <f>IF(ISERR(+F231*100/D231)=1,"",F231*100/D231)</f>
        <v>100</v>
      </c>
      <c r="BE231" s="17">
        <f>IF(ISERR(+J231*100/D231)=1,"",J231*100/D231)</f>
        <v>0</v>
      </c>
      <c r="BF231" s="17">
        <f>IF(ISERR(+N231*100/AK231)=1,"",N231*100/AK231)</f>
        <v>100</v>
      </c>
      <c r="BG231" s="17">
        <f>IF(ISERR(+O231*100/AK231)=1,"",O231*100/AK231)</f>
        <v>0</v>
      </c>
      <c r="BH231" s="17">
        <f>IF(ISERR(+AR231*100/AM231)=1,"",AR231*100/AM231)</f>
        <v>99.90429666200211</v>
      </c>
      <c r="BI231" s="17">
        <f>IF(ISERR((+AR231-AD231-AF231-AJ231)*100/AM231)=1,"",(AR231-AD231-AF231-AJ231)*100/AM231)</f>
        <v>99.90429666200211</v>
      </c>
      <c r="BJ231" s="17">
        <f>IF(ISERR(+BB231/AM231)=1,"",BB231/AM231)</f>
        <v>2.9883087008504747E-3</v>
      </c>
      <c r="BK231" s="17">
        <f>IF(ISERR(+W231/AK231)=1,"",W231/AK231)</f>
        <v>9.0487612958750852</v>
      </c>
      <c r="BL231" s="17">
        <f>IF(ISERR(+AR231/AK231)=1,"",AR231/AK231)</f>
        <v>12.051613696440647</v>
      </c>
      <c r="BM231" s="17">
        <f>IF(ISERR((+AR231-AD231-AF231-AJ231)/AK231)=1,"",(AR231-AD231-AF231-AJ231)/AK231)</f>
        <v>12.051613696440647</v>
      </c>
      <c r="BN231" s="17">
        <f>IF(ISERR(+AK231/D231)=1,"",AK231/D231)</f>
        <v>27111.666666666668</v>
      </c>
      <c r="BO231" s="17" t="e">
        <f>IF(ISERR(+BK231*100/M231)=1,"",BK231*100/M231)</f>
        <v>#DIV/0!</v>
      </c>
      <c r="BP231" s="18">
        <f>IF(ISERR(+Y231/AK231)=1,"",Y231/AK231)</f>
        <v>10.717415626728961</v>
      </c>
      <c r="BQ231" s="19">
        <f>BP231-9.61</f>
        <v>1.1074156267289617</v>
      </c>
      <c r="BR231" s="20">
        <f t="shared" si="291"/>
        <v>0</v>
      </c>
      <c r="BS231" s="20">
        <f t="shared" si="294"/>
        <v>0</v>
      </c>
      <c r="BT231" s="21"/>
      <c r="BU231">
        <f>[8]sheet1!$AV$15</f>
        <v>2932</v>
      </c>
      <c r="BV231" s="22">
        <f>BB231-BU231</f>
        <v>3.4924596548080444E-10</v>
      </c>
      <c r="BW231" s="21"/>
      <c r="BX231" s="63">
        <f t="shared" si="293"/>
        <v>0</v>
      </c>
      <c r="BY231" s="21"/>
      <c r="BZ231" s="21"/>
      <c r="CA231" s="21"/>
      <c r="CB231" s="21"/>
    </row>
    <row r="232" spans="1:80" s="23" customFormat="1" x14ac:dyDescent="0.25">
      <c r="A232" s="37"/>
      <c r="B232" s="38"/>
      <c r="C232" s="39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1"/>
      <c r="R232" s="41"/>
      <c r="S232" s="41"/>
      <c r="T232" s="41"/>
      <c r="U232" s="40"/>
      <c r="V232" s="40"/>
      <c r="W232" s="40"/>
      <c r="X232" s="40"/>
      <c r="Y232" s="42"/>
      <c r="Z232" s="40"/>
      <c r="AA232" s="40"/>
      <c r="AB232" s="42"/>
      <c r="AC232" s="40"/>
      <c r="AD232" s="40"/>
      <c r="AE232" s="40"/>
      <c r="AF232" s="40"/>
      <c r="AG232" s="40"/>
      <c r="AH232" s="40"/>
      <c r="AI232" s="69"/>
      <c r="AJ232" s="40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4"/>
      <c r="BR232" s="20">
        <f t="shared" si="291"/>
        <v>0</v>
      </c>
      <c r="BS232" s="20">
        <f t="shared" si="294"/>
        <v>0</v>
      </c>
      <c r="BV232" s="22"/>
      <c r="BX232" s="63">
        <f t="shared" si="293"/>
        <v>0</v>
      </c>
    </row>
    <row r="233" spans="1:80" s="23" customFormat="1" x14ac:dyDescent="0.25">
      <c r="A233" s="82" t="s">
        <v>78</v>
      </c>
      <c r="B233" s="82"/>
      <c r="C233" s="82"/>
      <c r="D233" s="45">
        <f>D231</f>
        <v>3</v>
      </c>
      <c r="E233" s="46">
        <f t="shared" ref="E233:BB233" si="297">E231</f>
        <v>3</v>
      </c>
      <c r="F233" s="46">
        <f t="shared" si="297"/>
        <v>3</v>
      </c>
      <c r="G233" s="46">
        <f t="shared" si="297"/>
        <v>0</v>
      </c>
      <c r="H233" s="46">
        <f t="shared" si="297"/>
        <v>0</v>
      </c>
      <c r="I233" s="46">
        <f t="shared" si="297"/>
        <v>550</v>
      </c>
      <c r="J233" s="46">
        <f t="shared" si="297"/>
        <v>0</v>
      </c>
      <c r="K233" s="46">
        <f t="shared" si="297"/>
        <v>0</v>
      </c>
      <c r="L233" s="46">
        <f t="shared" si="297"/>
        <v>1933948</v>
      </c>
      <c r="M233" s="46">
        <f t="shared" si="297"/>
        <v>0</v>
      </c>
      <c r="N233" s="46">
        <f t="shared" si="297"/>
        <v>81335</v>
      </c>
      <c r="O233" s="46">
        <f t="shared" si="297"/>
        <v>0</v>
      </c>
      <c r="P233" s="46">
        <f t="shared" si="297"/>
        <v>0</v>
      </c>
      <c r="Q233" s="47">
        <f t="shared" si="297"/>
        <v>1993.0000000003492</v>
      </c>
      <c r="R233" s="47">
        <f t="shared" si="297"/>
        <v>0</v>
      </c>
      <c r="S233" s="47">
        <f t="shared" si="297"/>
        <v>0</v>
      </c>
      <c r="T233" s="47">
        <f t="shared" si="297"/>
        <v>0</v>
      </c>
      <c r="U233" s="17">
        <f t="shared" si="297"/>
        <v>135720</v>
      </c>
      <c r="V233" s="17">
        <f t="shared" si="297"/>
        <v>0</v>
      </c>
      <c r="W233" s="17">
        <f t="shared" si="297"/>
        <v>735981</v>
      </c>
      <c r="X233" s="17">
        <f t="shared" si="297"/>
        <v>43108</v>
      </c>
      <c r="Y233" s="17">
        <f t="shared" si="297"/>
        <v>871701</v>
      </c>
      <c r="Z233" s="17">
        <f t="shared" si="297"/>
        <v>100</v>
      </c>
      <c r="AA233" s="17">
        <f t="shared" si="297"/>
        <v>66248</v>
      </c>
      <c r="AB233" s="17">
        <f t="shared" si="297"/>
        <v>43108</v>
      </c>
      <c r="AC233" s="17">
        <f t="shared" si="297"/>
        <v>913871</v>
      </c>
      <c r="AD233" s="17">
        <f t="shared" si="297"/>
        <v>0</v>
      </c>
      <c r="AE233" s="17">
        <f t="shared" si="297"/>
        <v>100</v>
      </c>
      <c r="AF233" s="17">
        <f t="shared" si="297"/>
        <v>0</v>
      </c>
      <c r="AG233" s="17">
        <f t="shared" si="297"/>
        <v>66247</v>
      </c>
      <c r="AH233" s="17">
        <f t="shared" si="297"/>
        <v>0</v>
      </c>
      <c r="AI233" s="17">
        <f t="shared" si="297"/>
        <v>0</v>
      </c>
      <c r="AJ233" s="17">
        <f t="shared" si="297"/>
        <v>0</v>
      </c>
      <c r="AK233" s="17">
        <f t="shared" si="297"/>
        <v>81335</v>
      </c>
      <c r="AL233" s="17">
        <f t="shared" si="297"/>
        <v>1993.0000000003492</v>
      </c>
      <c r="AM233" s="17">
        <f t="shared" si="297"/>
        <v>981157</v>
      </c>
      <c r="AN233" s="17">
        <f t="shared" si="297"/>
        <v>913871</v>
      </c>
      <c r="AO233" s="17">
        <f t="shared" si="297"/>
        <v>100</v>
      </c>
      <c r="AP233" s="17">
        <f t="shared" si="297"/>
        <v>66247</v>
      </c>
      <c r="AQ233" s="17">
        <f t="shared" si="297"/>
        <v>0</v>
      </c>
      <c r="AR233" s="17">
        <f t="shared" si="297"/>
        <v>980218</v>
      </c>
      <c r="AS233" s="17">
        <f t="shared" si="297"/>
        <v>873694.00000000035</v>
      </c>
      <c r="AT233" s="17">
        <f t="shared" si="297"/>
        <v>100</v>
      </c>
      <c r="AU233" s="17">
        <f t="shared" si="297"/>
        <v>66248</v>
      </c>
      <c r="AV233" s="17">
        <f t="shared" si="297"/>
        <v>43108</v>
      </c>
      <c r="AW233" s="17">
        <f t="shared" si="297"/>
        <v>983150.00000000035</v>
      </c>
      <c r="AX233" s="17">
        <f t="shared" si="297"/>
        <v>-40176.999999999651</v>
      </c>
      <c r="AY233" s="17">
        <f t="shared" si="297"/>
        <v>0</v>
      </c>
      <c r="AZ233" s="17">
        <f t="shared" si="297"/>
        <v>1</v>
      </c>
      <c r="BA233" s="17">
        <f t="shared" si="297"/>
        <v>43108</v>
      </c>
      <c r="BB233" s="17">
        <f t="shared" si="297"/>
        <v>2932.0000000003492</v>
      </c>
      <c r="BC233" s="17">
        <f>IF(ISERR(+E233*100/D233)=1,"",E233*100/D233)</f>
        <v>100</v>
      </c>
      <c r="BD233" s="17">
        <f>IF(ISERR(+F233*100/D233)=1,"",F233*100/D233)</f>
        <v>100</v>
      </c>
      <c r="BE233" s="17">
        <f>IF(ISERR(+J233*100/D233)=1,"",J233*100/D233)</f>
        <v>0</v>
      </c>
      <c r="BF233" s="17">
        <f>IF(ISERR(+N233*100/AK233)=1,"",N233*100/AK233)</f>
        <v>100</v>
      </c>
      <c r="BG233" s="17">
        <f>IF(ISERR(+O233*100/AK233)=1,"",O233*100/AK233)</f>
        <v>0</v>
      </c>
      <c r="BH233" s="17">
        <f>IF(ISERR(+AR233*100/AM233)=1,"",AR233*100/AM233)</f>
        <v>99.90429666200211</v>
      </c>
      <c r="BI233" s="17">
        <f>IF(ISERR((+AR233-AD233-AF233-AJ233)*100/AM233)=1,"",(AR233-AD233-AF233-AJ233)*100/AM233)</f>
        <v>99.90429666200211</v>
      </c>
      <c r="BJ233" s="17">
        <f>IF(ISERR(+BB233/AM233)=1,"",BB233/AM233)</f>
        <v>2.9883087008504747E-3</v>
      </c>
      <c r="BK233" s="17">
        <f>IF(ISERR(+W233/AK233)=1,"",W233/AK233)</f>
        <v>9.0487612958750852</v>
      </c>
      <c r="BL233" s="17">
        <f>IF(ISERR(+AR233/AK233)=1,"",AR233/AK233)</f>
        <v>12.051613696440647</v>
      </c>
      <c r="BM233" s="17">
        <f>IF(ISERR((+AR233-AD233-AF233-AJ233)/AK233)=1,"",(AR233-AD233-AF233-AJ233)/AK233)</f>
        <v>12.051613696440647</v>
      </c>
      <c r="BN233" s="17">
        <f>IF(ISERR(+AK233/D233)=1,"",AK233/D233)</f>
        <v>27111.666666666668</v>
      </c>
      <c r="BO233" s="17" t="e">
        <f>IF(ISERR(+BK233*100/M233)=1,"",BK233*100/M233)</f>
        <v>#DIV/0!</v>
      </c>
      <c r="BP233" s="18">
        <f>IF(ISERR(+Y233/AK233)=1,"",Y233/AK233)</f>
        <v>10.717415626728961</v>
      </c>
      <c r="BQ233" s="19">
        <f>BP233-9.61</f>
        <v>1.1074156267289617</v>
      </c>
      <c r="BR233" s="20">
        <f t="shared" si="291"/>
        <v>0</v>
      </c>
      <c r="BS233" s="20">
        <f t="shared" si="294"/>
        <v>0</v>
      </c>
      <c r="BT233" s="21"/>
      <c r="BU233" s="21"/>
      <c r="BV233" s="22"/>
      <c r="BW233" s="21"/>
      <c r="BX233" s="63">
        <f t="shared" si="293"/>
        <v>0</v>
      </c>
      <c r="BY233" s="21"/>
      <c r="BZ233" s="21"/>
      <c r="CA233" s="21"/>
      <c r="CB233" s="21"/>
    </row>
    <row r="234" spans="1:80" s="23" customFormat="1" x14ac:dyDescent="0.25">
      <c r="A234" s="37"/>
      <c r="B234" s="38"/>
      <c r="C234" s="39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1"/>
      <c r="R234" s="41"/>
      <c r="S234" s="41"/>
      <c r="T234" s="41"/>
      <c r="U234" s="40"/>
      <c r="V234" s="40"/>
      <c r="W234" s="40"/>
      <c r="X234" s="40"/>
      <c r="Y234" s="42"/>
      <c r="Z234" s="40"/>
      <c r="AA234" s="40"/>
      <c r="AB234" s="42"/>
      <c r="AC234" s="40"/>
      <c r="AD234" s="40"/>
      <c r="AE234" s="40"/>
      <c r="AF234" s="40"/>
      <c r="AG234" s="40"/>
      <c r="AH234" s="40"/>
      <c r="AI234" s="69"/>
      <c r="AJ234" s="40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4"/>
      <c r="BR234" s="20">
        <f t="shared" si="291"/>
        <v>0</v>
      </c>
      <c r="BS234" s="20">
        <f t="shared" si="294"/>
        <v>0</v>
      </c>
      <c r="BV234" s="22"/>
      <c r="BX234" s="63">
        <f t="shared" si="293"/>
        <v>0</v>
      </c>
    </row>
    <row r="235" spans="1:80" s="23" customFormat="1" x14ac:dyDescent="0.25">
      <c r="A235" s="83">
        <v>18</v>
      </c>
      <c r="B235" s="53" t="s">
        <v>79</v>
      </c>
      <c r="C235" s="54" t="s">
        <v>80</v>
      </c>
      <c r="D235" s="55">
        <v>1</v>
      </c>
      <c r="E235" s="25">
        <v>1</v>
      </c>
      <c r="F235" s="25">
        <v>1</v>
      </c>
      <c r="G235" s="25"/>
      <c r="H235" s="25"/>
      <c r="I235" s="25">
        <v>250</v>
      </c>
      <c r="J235" s="25">
        <v>0</v>
      </c>
      <c r="K235" s="25">
        <v>0</v>
      </c>
      <c r="L235" s="50">
        <v>390000</v>
      </c>
      <c r="M235" s="25"/>
      <c r="N235" s="11"/>
      <c r="O235" s="25"/>
      <c r="P235" s="25"/>
      <c r="Q235" s="28">
        <v>958713</v>
      </c>
      <c r="R235" s="28">
        <v>55284</v>
      </c>
      <c r="S235" s="28">
        <v>39720</v>
      </c>
      <c r="T235" s="28">
        <v>13939</v>
      </c>
      <c r="U235" s="14">
        <v>55380</v>
      </c>
      <c r="V235" s="14"/>
      <c r="W235" s="14"/>
      <c r="X235" s="14"/>
      <c r="Y235" s="56">
        <f t="shared" ref="Y235:Y236" si="298">SUM(U235:W235)</f>
        <v>55380</v>
      </c>
      <c r="Z235" s="14">
        <v>10164</v>
      </c>
      <c r="AA235" s="14"/>
      <c r="AB235" s="56">
        <f t="shared" ref="AB235:AB236" si="299">X235</f>
        <v>0</v>
      </c>
      <c r="AC235" s="14"/>
      <c r="AD235" s="14"/>
      <c r="AE235" s="14"/>
      <c r="AF235" s="14"/>
      <c r="AG235" s="14"/>
      <c r="AH235" s="14"/>
      <c r="AI235" s="70"/>
      <c r="AJ235" s="57"/>
      <c r="AK235" s="17">
        <f>N235+O235</f>
        <v>0</v>
      </c>
      <c r="AL235" s="17">
        <f>SUM(Q235:T235)</f>
        <v>1067656</v>
      </c>
      <c r="AM235" s="17">
        <f>SUM(Y235:AB235)</f>
        <v>65544</v>
      </c>
      <c r="AN235" s="17">
        <f>AC235+AD235</f>
        <v>0</v>
      </c>
      <c r="AO235" s="17">
        <f>AE235+AF235</f>
        <v>0</v>
      </c>
      <c r="AP235" s="17">
        <f>AG235+AH235</f>
        <v>0</v>
      </c>
      <c r="AQ235" s="17">
        <f>AI235+AJ235</f>
        <v>0</v>
      </c>
      <c r="AR235" s="17">
        <f t="shared" ref="AR235:AR236" si="300">SUM(AN235:AQ235)</f>
        <v>0</v>
      </c>
      <c r="AS235" s="17">
        <f t="shared" ref="AS235:AV236" si="301">Q235+Y235</f>
        <v>1014093</v>
      </c>
      <c r="AT235" s="17">
        <f t="shared" si="301"/>
        <v>65448</v>
      </c>
      <c r="AU235" s="17">
        <f t="shared" si="301"/>
        <v>39720</v>
      </c>
      <c r="AV235" s="17">
        <f t="shared" si="301"/>
        <v>13939</v>
      </c>
      <c r="AW235" s="17">
        <f t="shared" ref="AW235:AW236" si="302">SUM(AS235:AV235)</f>
        <v>1133200</v>
      </c>
      <c r="AX235" s="17">
        <f t="shared" ref="AX235:BA236" si="303">AS235-AN235</f>
        <v>1014093</v>
      </c>
      <c r="AY235" s="17">
        <f t="shared" si="303"/>
        <v>65448</v>
      </c>
      <c r="AZ235" s="17">
        <f t="shared" si="303"/>
        <v>39720</v>
      </c>
      <c r="BA235" s="17">
        <f t="shared" si="303"/>
        <v>13939</v>
      </c>
      <c r="BB235" s="17">
        <f t="shared" ref="BB235:BB236" si="304">SUM(AX235:BA235)</f>
        <v>1133200</v>
      </c>
      <c r="BC235" s="17">
        <f>IF(ISERR(+E235*100/D235)=1,"",E235*100/D235)</f>
        <v>100</v>
      </c>
      <c r="BD235" s="17">
        <f>IF(ISERR(+F235*100/D235)=1,"",F235*100/D235)</f>
        <v>100</v>
      </c>
      <c r="BE235" s="17">
        <f>IF(ISERR(+J235*100/D235)=1,"",J235*100/D235)</f>
        <v>0</v>
      </c>
      <c r="BF235" s="17" t="e">
        <f>IF(ISERR(+N235*100/AK235)=1,"",N235*100/AK235)</f>
        <v>#DIV/0!</v>
      </c>
      <c r="BG235" s="17" t="e">
        <f>IF(ISERR(+O235*100/AK235)=1,"",O235*100/AK235)</f>
        <v>#DIV/0!</v>
      </c>
      <c r="BH235" s="17">
        <f>IF(ISERR(+AR235*100/AM235)=1,"",AR235*100/AM235)</f>
        <v>0</v>
      </c>
      <c r="BI235" s="17">
        <f>IF(ISERR((+AR235-AD235-AF235-AJ235)*100/AM235)=1,"",(AR235-AD235-AF235-AJ235)*100/AM235)</f>
        <v>0</v>
      </c>
      <c r="BJ235" s="17">
        <f>IF(ISERR(+BB235/AM235)=1,"",BB235/AM235)</f>
        <v>17.289149273770292</v>
      </c>
      <c r="BK235" s="17" t="e">
        <f>IF(ISERR(+W235/AK235)=1,"",W235/AK235)</f>
        <v>#DIV/0!</v>
      </c>
      <c r="BL235" s="17" t="e">
        <f>IF(ISERR(+AR235/AK235)=1,"",AR235/AK235)</f>
        <v>#DIV/0!</v>
      </c>
      <c r="BM235" s="17" t="e">
        <f>IF(ISERR((+AR235-AD235-AF235-AJ235)/AK235)=1,"",(AR235-AD235-AF235-AJ235)/AK235)</f>
        <v>#DIV/0!</v>
      </c>
      <c r="BN235" s="17">
        <f>IF(ISERR(+AK235/D235)=1,"",AK235/D235)</f>
        <v>0</v>
      </c>
      <c r="BO235" s="17" t="e">
        <f>IF(ISERR(+BK235*100/M235)=1,"",BK235*100/M235)</f>
        <v>#DIV/0!</v>
      </c>
      <c r="BP235" s="18" t="e">
        <f>IF(ISERR(+Y235/AK235)=1,"",Y235/AK235)</f>
        <v>#DIV/0!</v>
      </c>
      <c r="BQ235" s="19" t="e">
        <f>BP235-7.85</f>
        <v>#DIV/0!</v>
      </c>
      <c r="BR235" s="20">
        <f t="shared" si="291"/>
        <v>0</v>
      </c>
      <c r="BS235" s="20">
        <f t="shared" si="294"/>
        <v>0</v>
      </c>
      <c r="BT235" s="21"/>
      <c r="BU235" s="21">
        <f>[8]sheet1!$AV$17</f>
        <v>1133200</v>
      </c>
      <c r="BV235" s="22">
        <f>BB235-BU235</f>
        <v>0</v>
      </c>
      <c r="BW235" s="21"/>
      <c r="BX235" s="63">
        <f t="shared" si="293"/>
        <v>0</v>
      </c>
      <c r="BY235" s="21"/>
      <c r="BZ235" s="21"/>
      <c r="CA235" s="21"/>
      <c r="CB235" s="21"/>
    </row>
    <row r="236" spans="1:80" s="23" customFormat="1" ht="25.5" x14ac:dyDescent="0.25">
      <c r="A236" s="83"/>
      <c r="B236" s="53" t="s">
        <v>81</v>
      </c>
      <c r="C236" s="54" t="s">
        <v>82</v>
      </c>
      <c r="D236" s="10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/>
      <c r="M236" s="11"/>
      <c r="N236" s="25"/>
      <c r="O236" s="25"/>
      <c r="P236" s="25"/>
      <c r="Q236" s="28"/>
      <c r="R236" s="28"/>
      <c r="S236" s="28"/>
      <c r="T236" s="28"/>
      <c r="U236" s="13"/>
      <c r="V236" s="13"/>
      <c r="W236" s="13"/>
      <c r="X236" s="14"/>
      <c r="Y236" s="58">
        <f t="shared" si="298"/>
        <v>0</v>
      </c>
      <c r="Z236" s="13"/>
      <c r="AA236" s="13"/>
      <c r="AB236" s="58">
        <f t="shared" si="299"/>
        <v>0</v>
      </c>
      <c r="AC236" s="13"/>
      <c r="AD236" s="13"/>
      <c r="AE236" s="13"/>
      <c r="AF236" s="13"/>
      <c r="AG236" s="13"/>
      <c r="AH236" s="13"/>
      <c r="AI236" s="65"/>
      <c r="AJ236" s="16"/>
      <c r="AK236" s="17">
        <f>N236+O236</f>
        <v>0</v>
      </c>
      <c r="AL236" s="17">
        <f>SUM(Q236:T236)</f>
        <v>0</v>
      </c>
      <c r="AM236" s="17">
        <f>SUM(Y236:AB236)</f>
        <v>0</v>
      </c>
      <c r="AN236" s="17">
        <f>AC236+AD236</f>
        <v>0</v>
      </c>
      <c r="AO236" s="17">
        <f>AE236+AF236</f>
        <v>0</v>
      </c>
      <c r="AP236" s="17">
        <f>AG236+AH236</f>
        <v>0</v>
      </c>
      <c r="AQ236" s="17">
        <f>AI236+AJ236</f>
        <v>0</v>
      </c>
      <c r="AR236" s="17">
        <f t="shared" si="300"/>
        <v>0</v>
      </c>
      <c r="AS236" s="17">
        <f t="shared" si="301"/>
        <v>0</v>
      </c>
      <c r="AT236" s="17">
        <f t="shared" si="301"/>
        <v>0</v>
      </c>
      <c r="AU236" s="17">
        <f t="shared" si="301"/>
        <v>0</v>
      </c>
      <c r="AV236" s="17">
        <f t="shared" si="301"/>
        <v>0</v>
      </c>
      <c r="AW236" s="17">
        <f t="shared" si="302"/>
        <v>0</v>
      </c>
      <c r="AX236" s="17">
        <f t="shared" si="303"/>
        <v>0</v>
      </c>
      <c r="AY236" s="17">
        <f t="shared" si="303"/>
        <v>0</v>
      </c>
      <c r="AZ236" s="17">
        <f t="shared" si="303"/>
        <v>0</v>
      </c>
      <c r="BA236" s="17">
        <f t="shared" si="303"/>
        <v>0</v>
      </c>
      <c r="BB236" s="17">
        <f t="shared" si="304"/>
        <v>0</v>
      </c>
      <c r="BC236" s="17" t="e">
        <f>IF(ISERR(+E236*100/D236)=1,"",E236*100/D236)</f>
        <v>#DIV/0!</v>
      </c>
      <c r="BD236" s="17" t="e">
        <f>IF(ISERR(+F236*100/D236)=1,"",F236*100/D236)</f>
        <v>#DIV/0!</v>
      </c>
      <c r="BE236" s="17" t="e">
        <f>IF(ISERR(+J236*100/D236)=1,"",J236*100/D236)</f>
        <v>#DIV/0!</v>
      </c>
      <c r="BF236" s="17" t="e">
        <f>IF(ISERR(+N236*100/AK236)=1,"",N236*100/AK236)</f>
        <v>#DIV/0!</v>
      </c>
      <c r="BG236" s="17" t="e">
        <f>IF(ISERR(+O236*100/AK236)=1,"",O236*100/AK236)</f>
        <v>#DIV/0!</v>
      </c>
      <c r="BH236" s="17" t="e">
        <f>IF(ISERR(+AR236*100/AM236)=1,"",AR236*100/AM236)</f>
        <v>#DIV/0!</v>
      </c>
      <c r="BI236" s="17" t="e">
        <f>IF(ISERR((+AR236-AD236-AF236-AJ236)*100/AM236)=1,"",(AR236-AD236-AF236-AJ236)*100/AM236)</f>
        <v>#DIV/0!</v>
      </c>
      <c r="BJ236" s="17" t="e">
        <f>IF(ISERR(+BB236/AM236)=1,"",BB236/AM236)</f>
        <v>#DIV/0!</v>
      </c>
      <c r="BK236" s="17" t="e">
        <f>IF(ISERR(+W236/AK236)=1,"",W236/AK236)</f>
        <v>#DIV/0!</v>
      </c>
      <c r="BL236" s="17" t="e">
        <f>IF(ISERR(+AR236/AK236)=1,"",AR236/AK236)</f>
        <v>#DIV/0!</v>
      </c>
      <c r="BM236" s="17" t="e">
        <f>IF(ISERR((+AR236-AD236-AF236-AJ236)/AK236)=1,"",(AR236-AD236-AF236-AJ236)/AK236)</f>
        <v>#DIV/0!</v>
      </c>
      <c r="BN236" s="17" t="e">
        <f>IF(ISERR(+AK236/D236)=1,"",AK236/D236)</f>
        <v>#DIV/0!</v>
      </c>
      <c r="BO236" s="17" t="e">
        <f>IF(ISERR(+BK236*100/M236)=1,"",BK236*100/M236)</f>
        <v>#DIV/0!</v>
      </c>
      <c r="BP236" s="18" t="e">
        <f>IF(ISERR(+Y236/AK236)=1,"",Y236/AK236)</f>
        <v>#DIV/0!</v>
      </c>
      <c r="BQ236" s="19" t="e">
        <f>BP236-8.25</f>
        <v>#DIV/0!</v>
      </c>
      <c r="BR236" s="20">
        <f t="shared" si="291"/>
        <v>0</v>
      </c>
      <c r="BS236" s="20">
        <f t="shared" si="294"/>
        <v>0</v>
      </c>
      <c r="BT236" s="21"/>
      <c r="BU236" s="21"/>
      <c r="BV236" s="22"/>
      <c r="BW236" s="21"/>
      <c r="BX236" s="63">
        <f t="shared" si="293"/>
        <v>0</v>
      </c>
      <c r="BY236" s="21"/>
      <c r="BZ236" s="21"/>
      <c r="CA236" s="21"/>
      <c r="CB236" s="21"/>
    </row>
    <row r="237" spans="1:80" s="23" customFormat="1" x14ac:dyDescent="0.25">
      <c r="A237" s="37"/>
      <c r="B237" s="38"/>
      <c r="C237" s="39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1"/>
      <c r="R237" s="41"/>
      <c r="S237" s="41"/>
      <c r="T237" s="41"/>
      <c r="U237" s="40"/>
      <c r="V237" s="40"/>
      <c r="W237" s="40"/>
      <c r="X237" s="40"/>
      <c r="Y237" s="42"/>
      <c r="Z237" s="40"/>
      <c r="AA237" s="40"/>
      <c r="AB237" s="42"/>
      <c r="AC237" s="40"/>
      <c r="AD237" s="40"/>
      <c r="AE237" s="40"/>
      <c r="AF237" s="40"/>
      <c r="AG237" s="40"/>
      <c r="AH237" s="40"/>
      <c r="AI237" s="69"/>
      <c r="AJ237" s="40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4"/>
      <c r="BR237" s="20">
        <f t="shared" si="291"/>
        <v>0</v>
      </c>
      <c r="BS237" s="20">
        <f t="shared" si="294"/>
        <v>0</v>
      </c>
      <c r="BV237" s="22"/>
      <c r="BX237" s="63">
        <f t="shared" si="293"/>
        <v>0</v>
      </c>
    </row>
    <row r="238" spans="1:80" s="23" customFormat="1" x14ac:dyDescent="0.25">
      <c r="A238" s="82" t="s">
        <v>75</v>
      </c>
      <c r="B238" s="82"/>
      <c r="C238" s="82"/>
      <c r="D238" s="45">
        <f t="shared" ref="D238:AJ238" si="305">SUM(D235:D236)</f>
        <v>1</v>
      </c>
      <c r="E238" s="46">
        <f t="shared" si="305"/>
        <v>1</v>
      </c>
      <c r="F238" s="46">
        <f t="shared" si="305"/>
        <v>1</v>
      </c>
      <c r="G238" s="46">
        <f t="shared" si="305"/>
        <v>0</v>
      </c>
      <c r="H238" s="46">
        <f t="shared" si="305"/>
        <v>0</v>
      </c>
      <c r="I238" s="46">
        <f t="shared" si="305"/>
        <v>250</v>
      </c>
      <c r="J238" s="46">
        <f t="shared" si="305"/>
        <v>0</v>
      </c>
      <c r="K238" s="46">
        <f t="shared" si="305"/>
        <v>0</v>
      </c>
      <c r="L238" s="46">
        <f t="shared" si="305"/>
        <v>390000</v>
      </c>
      <c r="M238" s="46">
        <f t="shared" si="305"/>
        <v>0</v>
      </c>
      <c r="N238" s="46">
        <f t="shared" si="305"/>
        <v>0</v>
      </c>
      <c r="O238" s="46">
        <f t="shared" si="305"/>
        <v>0</v>
      </c>
      <c r="P238" s="46">
        <f t="shared" si="305"/>
        <v>0</v>
      </c>
      <c r="Q238" s="47">
        <f t="shared" si="305"/>
        <v>958713</v>
      </c>
      <c r="R238" s="47">
        <f t="shared" si="305"/>
        <v>55284</v>
      </c>
      <c r="S238" s="47">
        <f t="shared" si="305"/>
        <v>39720</v>
      </c>
      <c r="T238" s="47">
        <f t="shared" si="305"/>
        <v>13939</v>
      </c>
      <c r="U238" s="17">
        <f t="shared" si="305"/>
        <v>55380</v>
      </c>
      <c r="V238" s="17">
        <f t="shared" si="305"/>
        <v>0</v>
      </c>
      <c r="W238" s="17">
        <f t="shared" si="305"/>
        <v>0</v>
      </c>
      <c r="X238" s="17">
        <f t="shared" si="305"/>
        <v>0</v>
      </c>
      <c r="Y238" s="17">
        <f t="shared" si="305"/>
        <v>55380</v>
      </c>
      <c r="Z238" s="17">
        <f t="shared" si="305"/>
        <v>10164</v>
      </c>
      <c r="AA238" s="17">
        <f t="shared" si="305"/>
        <v>0</v>
      </c>
      <c r="AB238" s="17">
        <f t="shared" si="305"/>
        <v>0</v>
      </c>
      <c r="AC238" s="17">
        <f t="shared" si="305"/>
        <v>0</v>
      </c>
      <c r="AD238" s="17">
        <f t="shared" si="305"/>
        <v>0</v>
      </c>
      <c r="AE238" s="17">
        <f t="shared" si="305"/>
        <v>0</v>
      </c>
      <c r="AF238" s="17">
        <f t="shared" si="305"/>
        <v>0</v>
      </c>
      <c r="AG238" s="17">
        <f t="shared" si="305"/>
        <v>0</v>
      </c>
      <c r="AH238" s="17">
        <f t="shared" si="305"/>
        <v>0</v>
      </c>
      <c r="AI238" s="17">
        <f t="shared" si="305"/>
        <v>0</v>
      </c>
      <c r="AJ238" s="17">
        <f t="shared" si="305"/>
        <v>0</v>
      </c>
      <c r="AK238" s="17">
        <f t="shared" ref="AK238:BB238" si="306">SUM(AK235:AK236)</f>
        <v>0</v>
      </c>
      <c r="AL238" s="17">
        <f t="shared" si="306"/>
        <v>1067656</v>
      </c>
      <c r="AM238" s="17">
        <f t="shared" si="306"/>
        <v>65544</v>
      </c>
      <c r="AN238" s="17">
        <f t="shared" si="306"/>
        <v>0</v>
      </c>
      <c r="AO238" s="17">
        <f t="shared" si="306"/>
        <v>0</v>
      </c>
      <c r="AP238" s="17">
        <f t="shared" si="306"/>
        <v>0</v>
      </c>
      <c r="AQ238" s="17">
        <f t="shared" si="306"/>
        <v>0</v>
      </c>
      <c r="AR238" s="17">
        <f t="shared" si="306"/>
        <v>0</v>
      </c>
      <c r="AS238" s="17">
        <f t="shared" si="306"/>
        <v>1014093</v>
      </c>
      <c r="AT238" s="17">
        <f t="shared" si="306"/>
        <v>65448</v>
      </c>
      <c r="AU238" s="17">
        <f t="shared" si="306"/>
        <v>39720</v>
      </c>
      <c r="AV238" s="17">
        <f t="shared" si="306"/>
        <v>13939</v>
      </c>
      <c r="AW238" s="17">
        <f t="shared" si="306"/>
        <v>1133200</v>
      </c>
      <c r="AX238" s="17">
        <f t="shared" si="306"/>
        <v>1014093</v>
      </c>
      <c r="AY238" s="17">
        <f t="shared" si="306"/>
        <v>65448</v>
      </c>
      <c r="AZ238" s="17">
        <f t="shared" si="306"/>
        <v>39720</v>
      </c>
      <c r="BA238" s="17">
        <f t="shared" si="306"/>
        <v>13939</v>
      </c>
      <c r="BB238" s="17">
        <f t="shared" si="306"/>
        <v>1133200</v>
      </c>
      <c r="BC238" s="17">
        <f>IF(ISERR(+E238*100/D238)=1,"",E238*100/D238)</f>
        <v>100</v>
      </c>
      <c r="BD238" s="17">
        <f>IF(ISERR(+F238*100/D238)=1,"",F238*100/D238)</f>
        <v>100</v>
      </c>
      <c r="BE238" s="17">
        <f>IF(ISERR(+J238*100/D238)=1,"",J238*100/D238)</f>
        <v>0</v>
      </c>
      <c r="BF238" s="17" t="e">
        <f>IF(ISERR(+N238*100/AK238)=1,"",N238*100/AK238)</f>
        <v>#DIV/0!</v>
      </c>
      <c r="BG238" s="17" t="e">
        <f>IF(ISERR(+O238*100/AK238)=1,"",O238*100/AK238)</f>
        <v>#DIV/0!</v>
      </c>
      <c r="BH238" s="17">
        <f>IF(ISERR(+AR238*100/AM238)=1,"",AR238*100/AM238)</f>
        <v>0</v>
      </c>
      <c r="BI238" s="17">
        <f>IF(ISERR((+AR238-AD238-AF238-AJ238)*100/AM238)=1,"",(AR238-AD238-AF238-AJ238)*100/AM238)</f>
        <v>0</v>
      </c>
      <c r="BJ238" s="17">
        <f>IF(ISERR(+BB238/AM238)=1,"",BB238/AM238)</f>
        <v>17.289149273770292</v>
      </c>
      <c r="BK238" s="17" t="e">
        <f>IF(ISERR(+W238/AK238)=1,"",W238/AK238)</f>
        <v>#DIV/0!</v>
      </c>
      <c r="BL238" s="17" t="e">
        <f>IF(ISERR(+AR238/AK238)=1,"",AR238/AK238)</f>
        <v>#DIV/0!</v>
      </c>
      <c r="BM238" s="17" t="e">
        <f>IF(ISERR((+AR238-AD238-AF238-AJ238)/AK238)=1,"",(AR238-AD238-AF238-AJ238)/AK238)</f>
        <v>#DIV/0!</v>
      </c>
      <c r="BN238" s="17">
        <f>IF(ISERR(+AK238/D238)=1,"",AK238/D238)</f>
        <v>0</v>
      </c>
      <c r="BO238" s="17" t="e">
        <f>IF(ISERR(+BK238*100/M238)=1,"",BK238*100/M238)</f>
        <v>#DIV/0!</v>
      </c>
      <c r="BP238" s="18" t="e">
        <f>IF(ISERR(+Y238/AK238)=1,"",Y238/AK238)</f>
        <v>#DIV/0!</v>
      </c>
      <c r="BQ238" s="19"/>
      <c r="BR238" s="20">
        <f t="shared" si="291"/>
        <v>0</v>
      </c>
      <c r="BS238" s="20">
        <f t="shared" si="294"/>
        <v>0</v>
      </c>
      <c r="BT238" s="21"/>
      <c r="BU238" s="21"/>
      <c r="BV238" s="22"/>
      <c r="BW238" s="21"/>
      <c r="BX238" s="63">
        <f t="shared" si="293"/>
        <v>0</v>
      </c>
      <c r="BY238" s="21"/>
      <c r="BZ238" s="21"/>
      <c r="CA238" s="21"/>
      <c r="CB238" s="21"/>
    </row>
    <row r="239" spans="1:80" s="23" customFormat="1" x14ac:dyDescent="0.25">
      <c r="A239" s="37"/>
      <c r="B239" s="38"/>
      <c r="C239" s="39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1"/>
      <c r="R239" s="41"/>
      <c r="S239" s="41"/>
      <c r="T239" s="41"/>
      <c r="U239" s="40"/>
      <c r="V239" s="40"/>
      <c r="W239" s="40"/>
      <c r="X239" s="40"/>
      <c r="Y239" s="42"/>
      <c r="Z239" s="40"/>
      <c r="AA239" s="40"/>
      <c r="AB239" s="42"/>
      <c r="AC239" s="40"/>
      <c r="AD239" s="40"/>
      <c r="AE239" s="40"/>
      <c r="AF239" s="40"/>
      <c r="AG239" s="40"/>
      <c r="AH239" s="40"/>
      <c r="AI239" s="69"/>
      <c r="AJ239" s="40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4"/>
      <c r="BR239" s="20">
        <f t="shared" si="291"/>
        <v>0</v>
      </c>
      <c r="BS239" s="20">
        <f t="shared" si="294"/>
        <v>0</v>
      </c>
      <c r="BV239" s="22"/>
      <c r="BX239" s="63">
        <f t="shared" si="293"/>
        <v>0</v>
      </c>
    </row>
    <row r="240" spans="1:80" s="23" customFormat="1" x14ac:dyDescent="0.25">
      <c r="A240" s="82" t="s">
        <v>83</v>
      </c>
      <c r="B240" s="82"/>
      <c r="C240" s="82"/>
      <c r="D240" s="45">
        <f t="shared" ref="D240:BB240" si="307">D238+D233+D229</f>
        <v>38</v>
      </c>
      <c r="E240" s="46">
        <f t="shared" si="307"/>
        <v>38</v>
      </c>
      <c r="F240" s="46">
        <f t="shared" si="307"/>
        <v>38</v>
      </c>
      <c r="G240" s="46">
        <f t="shared" si="307"/>
        <v>0</v>
      </c>
      <c r="H240" s="46">
        <f t="shared" si="307"/>
        <v>0</v>
      </c>
      <c r="I240" s="46">
        <f t="shared" si="307"/>
        <v>19923</v>
      </c>
      <c r="J240" s="46">
        <f t="shared" si="307"/>
        <v>0</v>
      </c>
      <c r="K240" s="46">
        <f t="shared" si="307"/>
        <v>0</v>
      </c>
      <c r="L240" s="46">
        <f t="shared" si="307"/>
        <v>65430011</v>
      </c>
      <c r="M240" s="46">
        <f t="shared" si="307"/>
        <v>0</v>
      </c>
      <c r="N240" s="46">
        <f t="shared" si="307"/>
        <v>1766248</v>
      </c>
      <c r="O240" s="46">
        <f t="shared" si="307"/>
        <v>0</v>
      </c>
      <c r="P240" s="46">
        <f t="shared" si="307"/>
        <v>2815000</v>
      </c>
      <c r="Q240" s="47">
        <f t="shared" si="307"/>
        <v>944755.4100000005</v>
      </c>
      <c r="R240" s="47">
        <f t="shared" si="307"/>
        <v>55284</v>
      </c>
      <c r="S240" s="47">
        <f t="shared" si="307"/>
        <v>39720</v>
      </c>
      <c r="T240" s="47">
        <f t="shared" si="307"/>
        <v>13939</v>
      </c>
      <c r="U240" s="17">
        <f t="shared" si="307"/>
        <v>4763256</v>
      </c>
      <c r="V240" s="17">
        <f t="shared" si="307"/>
        <v>0</v>
      </c>
      <c r="W240" s="17">
        <f t="shared" si="307"/>
        <v>14020880</v>
      </c>
      <c r="X240" s="17">
        <f t="shared" si="307"/>
        <v>936111</v>
      </c>
      <c r="Y240" s="17">
        <f t="shared" si="307"/>
        <v>18784136</v>
      </c>
      <c r="Z240" s="17">
        <f t="shared" si="307"/>
        <v>23119</v>
      </c>
      <c r="AA240" s="17">
        <f t="shared" si="307"/>
        <v>1351889</v>
      </c>
      <c r="AB240" s="17">
        <f t="shared" si="307"/>
        <v>936111</v>
      </c>
      <c r="AC240" s="17">
        <f t="shared" si="307"/>
        <v>18532805.100000001</v>
      </c>
      <c r="AD240" s="17">
        <f t="shared" si="307"/>
        <v>0</v>
      </c>
      <c r="AE240" s="17">
        <f t="shared" si="307"/>
        <v>11512</v>
      </c>
      <c r="AF240" s="17">
        <f t="shared" si="307"/>
        <v>0</v>
      </c>
      <c r="AG240" s="17">
        <f t="shared" si="307"/>
        <v>1311317</v>
      </c>
      <c r="AH240" s="17">
        <f t="shared" si="307"/>
        <v>0</v>
      </c>
      <c r="AI240" s="17">
        <f t="shared" si="307"/>
        <v>893003</v>
      </c>
      <c r="AJ240" s="17">
        <f t="shared" si="307"/>
        <v>0</v>
      </c>
      <c r="AK240" s="17">
        <f t="shared" si="307"/>
        <v>1766248</v>
      </c>
      <c r="AL240" s="17">
        <f t="shared" si="307"/>
        <v>1053698.4100000006</v>
      </c>
      <c r="AM240" s="17">
        <f t="shared" si="307"/>
        <v>21095255</v>
      </c>
      <c r="AN240" s="17">
        <f t="shared" si="307"/>
        <v>18532805.100000001</v>
      </c>
      <c r="AO240" s="17">
        <f t="shared" si="307"/>
        <v>11512</v>
      </c>
      <c r="AP240" s="17">
        <f t="shared" si="307"/>
        <v>1311317</v>
      </c>
      <c r="AQ240" s="17">
        <f t="shared" si="307"/>
        <v>893003</v>
      </c>
      <c r="AR240" s="17">
        <f t="shared" si="307"/>
        <v>20748637.100000001</v>
      </c>
      <c r="AS240" s="17">
        <f t="shared" si="307"/>
        <v>19728891.41</v>
      </c>
      <c r="AT240" s="17">
        <f t="shared" si="307"/>
        <v>78403</v>
      </c>
      <c r="AU240" s="17">
        <f t="shared" si="307"/>
        <v>1391609</v>
      </c>
      <c r="AV240" s="17">
        <f t="shared" si="307"/>
        <v>950050</v>
      </c>
      <c r="AW240" s="17">
        <f t="shared" si="307"/>
        <v>22148953.41</v>
      </c>
      <c r="AX240" s="17">
        <f t="shared" si="307"/>
        <v>1196086.310000001</v>
      </c>
      <c r="AY240" s="17">
        <f t="shared" si="307"/>
        <v>66891</v>
      </c>
      <c r="AZ240" s="17">
        <f t="shared" si="307"/>
        <v>80292</v>
      </c>
      <c r="BA240" s="17">
        <f t="shared" si="307"/>
        <v>57047</v>
      </c>
      <c r="BB240" s="17">
        <f t="shared" si="307"/>
        <v>1400316.310000001</v>
      </c>
      <c r="BC240" s="17">
        <f>IF(ISERR(+E240*100/D240)=1,"",E240*100/D240)</f>
        <v>100</v>
      </c>
      <c r="BD240" s="17">
        <f>IF(ISERR(+F240*100/D240)=1,"",F240*100/D240)</f>
        <v>100</v>
      </c>
      <c r="BE240" s="17">
        <f>IF(ISERR(+J240*100/D240)=1,"",J240*100/D240)</f>
        <v>0</v>
      </c>
      <c r="BF240" s="17">
        <f>IF(ISERR(+N240*100/AK240)=1,"",N240*100/AK240)</f>
        <v>100</v>
      </c>
      <c r="BG240" s="17">
        <f>IF(ISERR(+O240*100/AK240)=1,"",O240*100/AK240)</f>
        <v>0</v>
      </c>
      <c r="BH240" s="17">
        <f>IF(ISERR(+AR240*100/AM240)=1,"",AR240*100/AM240)</f>
        <v>98.35689163273922</v>
      </c>
      <c r="BI240" s="17">
        <f>IF(ISERR((+AR240-AD240-AF240-AJ240)*100/AM240)=1,"",(AR240-AD240-AF240-AJ240)*100/AM240)</f>
        <v>98.35689163273922</v>
      </c>
      <c r="BJ240" s="17">
        <f>IF(ISERR(+BB240/AM240)=1,"",BB240/AM240)</f>
        <v>6.6380629672407418E-2</v>
      </c>
      <c r="BK240" s="17">
        <f>IF(ISERR(+W240/AK240)=1,"",W240/AK240)</f>
        <v>7.9382283801595248</v>
      </c>
      <c r="BL240" s="17">
        <f>IF(ISERR(+AR240/AK240)=1,"",AR240/AK240)</f>
        <v>11.747295453413111</v>
      </c>
      <c r="BM240" s="17">
        <f>IF(ISERR((+AR240-AD240-AF240-AJ240)/AK240)=1,"",(AR240-AD240-AF240-AJ240)/AK240)</f>
        <v>11.747295453413111</v>
      </c>
      <c r="BN240" s="17">
        <f>IF(ISERR(+AK240/D240)=1,"",AK240/D240)</f>
        <v>46480.210526315786</v>
      </c>
      <c r="BO240" s="17" t="e">
        <f>IF(ISERR(+BK240*100/M240)=1,"",BK240*100/M240)</f>
        <v>#DIV/0!</v>
      </c>
      <c r="BP240" s="18">
        <f>IF(ISERR(+Y240/AK240)=1,"",Y240/AK240)</f>
        <v>10.635050117537288</v>
      </c>
      <c r="BQ240" s="19"/>
      <c r="BR240" s="20">
        <f t="shared" si="291"/>
        <v>0</v>
      </c>
      <c r="BS240" s="20">
        <f t="shared" si="294"/>
        <v>0</v>
      </c>
      <c r="BT240" s="21"/>
      <c r="BU240" s="21"/>
      <c r="BV240" s="22"/>
      <c r="BW240" s="21"/>
      <c r="BX240" s="63">
        <f t="shared" si="293"/>
        <v>0</v>
      </c>
      <c r="BY240" s="21"/>
      <c r="BZ240" s="21"/>
      <c r="CA240" s="21"/>
      <c r="CB240" s="21"/>
    </row>
    <row r="242" spans="1:80" s="23" customFormat="1" x14ac:dyDescent="0.25">
      <c r="A242" s="83">
        <v>16</v>
      </c>
      <c r="B242" s="84" t="s">
        <v>70</v>
      </c>
      <c r="C242" s="9" t="s">
        <v>71</v>
      </c>
      <c r="D242" s="24">
        <v>33</v>
      </c>
      <c r="E242" s="25">
        <v>33</v>
      </c>
      <c r="F242" s="25">
        <v>33</v>
      </c>
      <c r="G242" s="25">
        <v>0</v>
      </c>
      <c r="H242" s="25">
        <v>0</v>
      </c>
      <c r="I242" s="25">
        <v>13123</v>
      </c>
      <c r="J242" s="25"/>
      <c r="K242" s="25"/>
      <c r="L242" s="26">
        <v>37781055</v>
      </c>
      <c r="M242" s="25"/>
      <c r="N242" s="11">
        <v>1534669</v>
      </c>
      <c r="O242" s="25"/>
      <c r="P242" s="25">
        <v>1145000</v>
      </c>
      <c r="Q242" s="28">
        <v>381677.31000000052</v>
      </c>
      <c r="R242" s="28">
        <v>1443</v>
      </c>
      <c r="S242" s="28">
        <v>40571</v>
      </c>
      <c r="T242" s="28">
        <v>0</v>
      </c>
      <c r="U242" s="14">
        <v>3243600</v>
      </c>
      <c r="V242" s="14">
        <v>27747</v>
      </c>
      <c r="W242" s="14">
        <v>12169523.029999999</v>
      </c>
      <c r="X242" s="14">
        <v>813375</v>
      </c>
      <c r="Y242" s="29">
        <f t="shared" ref="Y242:Y245" si="308">SUM(U242:W242)</f>
        <v>15440870.029999999</v>
      </c>
      <c r="Z242" s="14">
        <v>4836</v>
      </c>
      <c r="AA242" s="14">
        <v>895995</v>
      </c>
      <c r="AB242" s="29">
        <f t="shared" ref="AB242:AB245" si="309">X242</f>
        <v>813375</v>
      </c>
      <c r="AC242" s="13">
        <v>15858013.469999999</v>
      </c>
      <c r="AD242" s="13">
        <v>25470</v>
      </c>
      <c r="AE242" s="13">
        <v>6279</v>
      </c>
      <c r="AF242" s="13"/>
      <c r="AG242" s="13">
        <v>936566</v>
      </c>
      <c r="AH242" s="13"/>
      <c r="AI242" s="65">
        <f>AB242</f>
        <v>813375</v>
      </c>
      <c r="AJ242" s="16"/>
      <c r="AK242" s="17">
        <f>N242+O242</f>
        <v>1534669</v>
      </c>
      <c r="AL242" s="17">
        <f>SUM(Q242:T242)</f>
        <v>423691.31000000052</v>
      </c>
      <c r="AM242" s="17">
        <f>SUM(Y242:AB242)</f>
        <v>17155076.030000001</v>
      </c>
      <c r="AN242" s="17">
        <f>AC242+AD242</f>
        <v>15883483.469999999</v>
      </c>
      <c r="AO242" s="17">
        <f>AE242+AF242</f>
        <v>6279</v>
      </c>
      <c r="AP242" s="17">
        <f>AG242+AH242</f>
        <v>936566</v>
      </c>
      <c r="AQ242" s="17">
        <f>AI242+AJ242</f>
        <v>813375</v>
      </c>
      <c r="AR242" s="17">
        <f t="shared" ref="AR242:AR245" si="310">SUM(AN242:AQ242)</f>
        <v>17639703.469999999</v>
      </c>
      <c r="AS242" s="17">
        <f t="shared" ref="AS242:AV245" si="311">Q242+Y242</f>
        <v>15822547.34</v>
      </c>
      <c r="AT242" s="17">
        <f t="shared" si="311"/>
        <v>6279</v>
      </c>
      <c r="AU242" s="17">
        <f t="shared" si="311"/>
        <v>936566</v>
      </c>
      <c r="AV242" s="17">
        <f t="shared" si="311"/>
        <v>813375</v>
      </c>
      <c r="AW242" s="17">
        <f t="shared" ref="AW242:AW245" si="312">SUM(AS242:AV242)</f>
        <v>17578767.34</v>
      </c>
      <c r="AX242" s="17">
        <f t="shared" ref="AX242:BA245" si="313">AS242-AN242</f>
        <v>-60936.129999998957</v>
      </c>
      <c r="AY242" s="17">
        <f t="shared" si="313"/>
        <v>0</v>
      </c>
      <c r="AZ242" s="17">
        <f t="shared" si="313"/>
        <v>0</v>
      </c>
      <c r="BA242" s="17">
        <f t="shared" si="313"/>
        <v>0</v>
      </c>
      <c r="BB242" s="17">
        <f t="shared" ref="BB242:BB245" si="314">SUM(AX242:BA242)</f>
        <v>-60936.129999998957</v>
      </c>
      <c r="BC242" s="17">
        <f>IF(ISERR(+E242*100/D242)=1,"",E242*100/D242)</f>
        <v>100</v>
      </c>
      <c r="BD242" s="17">
        <f>IF(ISERR(+F242*100/D242)=1,"",F242*100/D242)</f>
        <v>100</v>
      </c>
      <c r="BE242" s="17">
        <f>IF(ISERR(+J242*100/D242)=1,"",J242*100/D242)</f>
        <v>0</v>
      </c>
      <c r="BF242" s="17">
        <f>IF(ISERR(+N242*100/AK242)=1,"",N242*100/AK242)</f>
        <v>100</v>
      </c>
      <c r="BG242" s="17">
        <f>IF(ISERR(+O242*100/AK242)=1,"",O242*100/AK242)</f>
        <v>0</v>
      </c>
      <c r="BH242" s="17">
        <f>IF(ISERR(+AR242*100/AM242)=1,"",AR242*100/AM242)</f>
        <v>102.82497984358976</v>
      </c>
      <c r="BI242" s="17">
        <f>IF(ISERR((+AR242-AD242-AF242-AJ242)*100/AM242)=1,"",(AR242-AD242-AF242-AJ242)*100/AM242)</f>
        <v>102.67651066772916</v>
      </c>
      <c r="BJ242" s="17">
        <f>IF(ISERR(+BB242/AM242)=1,"",BB242/AM242)</f>
        <v>-3.5520757759065994E-3</v>
      </c>
      <c r="BK242" s="17">
        <f>IF(ISERR(+W242/AK242)=1,"",W242/AK242)</f>
        <v>7.929737963039587</v>
      </c>
      <c r="BL242" s="17">
        <f>IF(ISERR(+AR242/AK242)=1,"",AR242/AK242)</f>
        <v>11.494142039749287</v>
      </c>
      <c r="BM242" s="17">
        <f>IF(ISERR((+AR242-AD242-AF242-AJ242)/AK242)=1,"",(AR242-AD242-AF242-AJ242)/AK242)</f>
        <v>11.477545627102652</v>
      </c>
      <c r="BN242" s="17">
        <f>IF(ISERR(+AK242/D242)=1,"",AK242/D242)</f>
        <v>46505.121212121216</v>
      </c>
      <c r="BO242" s="17" t="e">
        <f>IF(ISERR(+BK242*100/M242)=1,"",BK242*100/M242)</f>
        <v>#DIV/0!</v>
      </c>
      <c r="BP242" s="18">
        <f>IF(ISERR(+Y242/AK242)=1,"",Y242/AK242)</f>
        <v>10.061368301568612</v>
      </c>
      <c r="BQ242" s="19">
        <f>BP242-7.64</f>
        <v>2.421368301568612</v>
      </c>
      <c r="BR242" s="20">
        <f t="shared" ref="BR242:BR258" si="315">E242-F242</f>
        <v>0</v>
      </c>
      <c r="BS242" s="20">
        <f t="shared" ref="BS242:BS243" si="316">D242-E242</f>
        <v>0</v>
      </c>
      <c r="BT242" s="21"/>
      <c r="BU242" s="22">
        <f>BB242+BB244</f>
        <v>-54945.529999998864</v>
      </c>
      <c r="BV242" s="22">
        <f>[9]sheet1!$AV$13</f>
        <v>-54945.53</v>
      </c>
      <c r="BW242" s="22">
        <f>BU242-BV242</f>
        <v>1.1350493878126144E-9</v>
      </c>
      <c r="BX242" s="63">
        <f t="shared" ref="BX242:BX258" si="317">D242-E242</f>
        <v>0</v>
      </c>
      <c r="BY242" s="21"/>
      <c r="BZ242" s="21"/>
      <c r="CA242" s="21"/>
      <c r="CB242" s="21"/>
    </row>
    <row r="243" spans="1:80" s="23" customFormat="1" x14ac:dyDescent="0.25">
      <c r="A243" s="83"/>
      <c r="B243" s="84" t="s">
        <v>70</v>
      </c>
      <c r="C243" s="9" t="s">
        <v>72</v>
      </c>
      <c r="D243" s="32"/>
      <c r="E243" s="26"/>
      <c r="F243" s="26"/>
      <c r="G243" s="26">
        <v>0</v>
      </c>
      <c r="H243" s="26">
        <v>0</v>
      </c>
      <c r="I243" s="26"/>
      <c r="J243" s="26"/>
      <c r="K243" s="26"/>
      <c r="L243" s="26">
        <v>0</v>
      </c>
      <c r="M243" s="26"/>
      <c r="N243" s="25"/>
      <c r="O243" s="25"/>
      <c r="P243" s="25"/>
      <c r="Q243" s="28">
        <v>0</v>
      </c>
      <c r="R243" s="28">
        <v>0</v>
      </c>
      <c r="S243" s="28">
        <v>0</v>
      </c>
      <c r="T243" s="28">
        <v>0</v>
      </c>
      <c r="U243" s="13"/>
      <c r="V243" s="13"/>
      <c r="W243" s="13"/>
      <c r="X243" s="14">
        <f t="shared" ref="X243" si="318">N243*0.53</f>
        <v>0</v>
      </c>
      <c r="Y243" s="29">
        <f t="shared" si="308"/>
        <v>0</v>
      </c>
      <c r="Z243" s="33"/>
      <c r="AA243" s="33"/>
      <c r="AB243" s="34">
        <f t="shared" si="309"/>
        <v>0</v>
      </c>
      <c r="AC243" s="33"/>
      <c r="AD243" s="33"/>
      <c r="AE243" s="33"/>
      <c r="AF243" s="33"/>
      <c r="AG243" s="33"/>
      <c r="AH243" s="33"/>
      <c r="AI243" s="68"/>
      <c r="AJ243" s="35"/>
      <c r="AK243" s="17">
        <f>N243+O243</f>
        <v>0</v>
      </c>
      <c r="AL243" s="17">
        <f>SUM(Q243:T243)</f>
        <v>0</v>
      </c>
      <c r="AM243" s="17">
        <f>SUM(Y243:AB243)</f>
        <v>0</v>
      </c>
      <c r="AN243" s="17">
        <f>AC243+AD243</f>
        <v>0</v>
      </c>
      <c r="AO243" s="17">
        <f>AE243+AF243</f>
        <v>0</v>
      </c>
      <c r="AP243" s="17">
        <f>AG243+AH243</f>
        <v>0</v>
      </c>
      <c r="AQ243" s="17">
        <f>AI243+AJ243</f>
        <v>0</v>
      </c>
      <c r="AR243" s="17">
        <f t="shared" si="310"/>
        <v>0</v>
      </c>
      <c r="AS243" s="17">
        <f t="shared" si="311"/>
        <v>0</v>
      </c>
      <c r="AT243" s="17">
        <f t="shared" si="311"/>
        <v>0</v>
      </c>
      <c r="AU243" s="17">
        <f t="shared" si="311"/>
        <v>0</v>
      </c>
      <c r="AV243" s="17">
        <f t="shared" si="311"/>
        <v>0</v>
      </c>
      <c r="AW243" s="17">
        <f t="shared" si="312"/>
        <v>0</v>
      </c>
      <c r="AX243" s="17">
        <f t="shared" si="313"/>
        <v>0</v>
      </c>
      <c r="AY243" s="17">
        <f t="shared" si="313"/>
        <v>0</v>
      </c>
      <c r="AZ243" s="17">
        <f t="shared" si="313"/>
        <v>0</v>
      </c>
      <c r="BA243" s="17">
        <f t="shared" si="313"/>
        <v>0</v>
      </c>
      <c r="BB243" s="17">
        <f t="shared" si="314"/>
        <v>0</v>
      </c>
      <c r="BC243" s="17" t="e">
        <f>IF(ISERR(+E243*100/D243)=1,"",E243*100/D243)</f>
        <v>#DIV/0!</v>
      </c>
      <c r="BD243" s="17" t="e">
        <f>IF(ISERR(+F243*100/D243)=1,"",F243*100/D243)</f>
        <v>#DIV/0!</v>
      </c>
      <c r="BE243" s="17" t="e">
        <f>IF(ISERR(+J243*100/D243)=1,"",J243*100/D243)</f>
        <v>#DIV/0!</v>
      </c>
      <c r="BF243" s="17" t="e">
        <f>IF(ISERR(+N243*100/AK243)=1,"",N243*100/AK243)</f>
        <v>#DIV/0!</v>
      </c>
      <c r="BG243" s="17" t="e">
        <f>IF(ISERR(+O243*100/AK243)=1,"",O243*100/AK243)</f>
        <v>#DIV/0!</v>
      </c>
      <c r="BH243" s="17" t="e">
        <f>IF(ISERR(+AR243*100/AM243)=1,"",AR243*100/AM243)</f>
        <v>#DIV/0!</v>
      </c>
      <c r="BI243" s="17" t="e">
        <f>IF(ISERR((+AR243-AD243-AF243-AJ243)*100/AM243)=1,"",(AR243-AD243-AF243-AJ243)*100/AM243)</f>
        <v>#DIV/0!</v>
      </c>
      <c r="BJ243" s="17" t="e">
        <f>IF(ISERR(+BB243/AM243)=1,"",BB243/AM243)</f>
        <v>#DIV/0!</v>
      </c>
      <c r="BK243" s="17" t="e">
        <f>IF(ISERR(+W243/AK243)=1,"",W243/AK243)</f>
        <v>#DIV/0!</v>
      </c>
      <c r="BL243" s="17" t="e">
        <f>IF(ISERR(+AR243/AK243)=1,"",AR243/AK243)</f>
        <v>#DIV/0!</v>
      </c>
      <c r="BM243" s="17" t="e">
        <f>IF(ISERR((+AR243-AD243-AF243-AJ243)/AK243)=1,"",(AR243-AD243-AF243-AJ243)/AK243)</f>
        <v>#DIV/0!</v>
      </c>
      <c r="BN243" s="17" t="e">
        <f>IF(ISERR(+AK243/D243)=1,"",AK243/D243)</f>
        <v>#DIV/0!</v>
      </c>
      <c r="BO243" s="17" t="e">
        <f>IF(ISERR(+BK243*100/M243)=1,"",BK243*100/M243)</f>
        <v>#DIV/0!</v>
      </c>
      <c r="BP243" s="18" t="e">
        <f>IF(ISERR(+Y243/AK243)=1,"",Y243/AK243)</f>
        <v>#DIV/0!</v>
      </c>
      <c r="BQ243" s="19" t="e">
        <f>BP243-7.64</f>
        <v>#DIV/0!</v>
      </c>
      <c r="BR243" s="20">
        <f t="shared" si="315"/>
        <v>0</v>
      </c>
      <c r="BS243" s="20">
        <f t="shared" si="316"/>
        <v>0</v>
      </c>
      <c r="BT243" s="21"/>
      <c r="BU243" s="21"/>
      <c r="BV243" s="22"/>
      <c r="BW243" s="21"/>
      <c r="BX243" s="63">
        <f t="shared" si="317"/>
        <v>0</v>
      </c>
      <c r="BY243" s="21"/>
      <c r="BZ243" s="21"/>
      <c r="CA243" s="21"/>
      <c r="CB243" s="21"/>
    </row>
    <row r="244" spans="1:80" s="23" customFormat="1" x14ac:dyDescent="0.25">
      <c r="A244" s="83"/>
      <c r="B244" s="84" t="s">
        <v>70</v>
      </c>
      <c r="C244" s="9" t="s">
        <v>73</v>
      </c>
      <c r="D244" s="32">
        <v>1</v>
      </c>
      <c r="E244" s="26">
        <v>1</v>
      </c>
      <c r="F244" s="26">
        <v>1</v>
      </c>
      <c r="G244" s="26">
        <v>0</v>
      </c>
      <c r="H244" s="26">
        <v>0</v>
      </c>
      <c r="I244" s="26">
        <v>6000</v>
      </c>
      <c r="J244" s="26"/>
      <c r="K244" s="26"/>
      <c r="L244" s="26">
        <v>25325008</v>
      </c>
      <c r="M244" s="26"/>
      <c r="N244" s="11">
        <v>31881</v>
      </c>
      <c r="O244" s="25"/>
      <c r="P244" s="25">
        <v>1580000</v>
      </c>
      <c r="Q244" s="28">
        <v>-159507</v>
      </c>
      <c r="R244" s="28">
        <v>0</v>
      </c>
      <c r="S244" s="28">
        <v>0</v>
      </c>
      <c r="T244" s="28">
        <v>0</v>
      </c>
      <c r="U244" s="14">
        <f>1351500</f>
        <v>1351500</v>
      </c>
      <c r="V244" s="14">
        <v>173652</v>
      </c>
      <c r="W244" s="14">
        <v>233057</v>
      </c>
      <c r="X244" s="14">
        <v>16896</v>
      </c>
      <c r="Y244" s="29">
        <f t="shared" si="308"/>
        <v>1758209</v>
      </c>
      <c r="Z244" s="33"/>
      <c r="AA244" s="33">
        <v>336986</v>
      </c>
      <c r="AB244" s="34">
        <f t="shared" si="309"/>
        <v>16896</v>
      </c>
      <c r="AC244" s="13">
        <v>1582073.4</v>
      </c>
      <c r="AD244" s="13">
        <v>10638</v>
      </c>
      <c r="AE244" s="13"/>
      <c r="AF244" s="13"/>
      <c r="AG244" s="13">
        <f>AA244</f>
        <v>336986</v>
      </c>
      <c r="AH244" s="13"/>
      <c r="AI244" s="65">
        <f>AB244</f>
        <v>16896</v>
      </c>
      <c r="AJ244" s="16"/>
      <c r="AK244" s="17">
        <f>N244+O244</f>
        <v>31881</v>
      </c>
      <c r="AL244" s="17">
        <f>SUM(Q244:T244)</f>
        <v>-159507</v>
      </c>
      <c r="AM244" s="17">
        <f>SUM(Y244:AB244)</f>
        <v>2112091</v>
      </c>
      <c r="AN244" s="17">
        <f>AC244+AD244</f>
        <v>1592711.4</v>
      </c>
      <c r="AO244" s="17">
        <f>AE244+AF244</f>
        <v>0</v>
      </c>
      <c r="AP244" s="17">
        <f>AG244+AH244</f>
        <v>336986</v>
      </c>
      <c r="AQ244" s="17">
        <f>AI244+AJ244</f>
        <v>16896</v>
      </c>
      <c r="AR244" s="17">
        <f t="shared" si="310"/>
        <v>1946593.4</v>
      </c>
      <c r="AS244" s="17">
        <f t="shared" si="311"/>
        <v>1598702</v>
      </c>
      <c r="AT244" s="17">
        <f t="shared" si="311"/>
        <v>0</v>
      </c>
      <c r="AU244" s="17">
        <f t="shared" si="311"/>
        <v>336986</v>
      </c>
      <c r="AV244" s="17">
        <f t="shared" si="311"/>
        <v>16896</v>
      </c>
      <c r="AW244" s="17">
        <f t="shared" si="312"/>
        <v>1952584</v>
      </c>
      <c r="AX244" s="17">
        <f t="shared" si="313"/>
        <v>5990.6000000000931</v>
      </c>
      <c r="AY244" s="17">
        <f t="shared" si="313"/>
        <v>0</v>
      </c>
      <c r="AZ244" s="17">
        <f t="shared" si="313"/>
        <v>0</v>
      </c>
      <c r="BA244" s="17">
        <f t="shared" si="313"/>
        <v>0</v>
      </c>
      <c r="BB244" s="17">
        <f t="shared" si="314"/>
        <v>5990.6000000000931</v>
      </c>
      <c r="BC244" s="17">
        <f>IF(ISERR(+E244*100/D244)=1,"",E244*100/D244)</f>
        <v>100</v>
      </c>
      <c r="BD244" s="17">
        <f>IF(ISERR(+F244*100/D244)=1,"",F244*100/D244)</f>
        <v>100</v>
      </c>
      <c r="BE244" s="17">
        <f>IF(ISERR(+J244*100/D244)=1,"",J244*100/D244)</f>
        <v>0</v>
      </c>
      <c r="BF244" s="17">
        <f>IF(ISERR(+N244*100/AK244)=1,"",N244*100/AK244)</f>
        <v>100</v>
      </c>
      <c r="BG244" s="17">
        <f>IF(ISERR(+O244*100/AK244)=1,"",O244*100/AK244)</f>
        <v>0</v>
      </c>
      <c r="BH244" s="17">
        <f>IF(ISERR(+AR244*100/AM244)=1,"",AR244*100/AM244)</f>
        <v>92.164277012685531</v>
      </c>
      <c r="BI244" s="17">
        <f>IF(ISERR((+AR244-AD244-AF244-AJ244)*100/AM244)=1,"",(AR244-AD244-AF244-AJ244)*100/AM244)</f>
        <v>91.66060553262146</v>
      </c>
      <c r="BJ244" s="17">
        <f>IF(ISERR(+BB244/AM244)=1,"",BB244/AM244)</f>
        <v>2.8363361237750142E-3</v>
      </c>
      <c r="BK244" s="17">
        <f>IF(ISERR(+W244/AK244)=1,"",W244/AK244)</f>
        <v>7.310216116182052</v>
      </c>
      <c r="BL244" s="17">
        <f>IF(ISERR(+AR244/AK244)=1,"",AR244/AK244)</f>
        <v>61.058103572660826</v>
      </c>
      <c r="BM244" s="17">
        <f>IF(ISERR((+AR244-AD244-AF244-AJ244)/AK244)=1,"",(AR244-AD244-AF244-AJ244)/AK244)</f>
        <v>60.724425206235686</v>
      </c>
      <c r="BN244" s="17">
        <f>IF(ISERR(+AK244/D244)=1,"",AK244/D244)</f>
        <v>31881</v>
      </c>
      <c r="BO244" s="17" t="e">
        <f>IF(ISERR(+BK244*100/M244)=1,"",BK244*100/M244)</f>
        <v>#DIV/0!</v>
      </c>
      <c r="BP244" s="18">
        <f>IF(ISERR(+Y244/AK244)=1,"",Y244/AK244)</f>
        <v>55.149117028951416</v>
      </c>
      <c r="BQ244" s="19">
        <f>BP244-7.64</f>
        <v>47.509117028951415</v>
      </c>
      <c r="BR244" s="20">
        <f t="shared" si="315"/>
        <v>0</v>
      </c>
      <c r="BS244" s="20"/>
      <c r="BT244" s="21"/>
      <c r="BU244" s="64">
        <v>5990.6</v>
      </c>
      <c r="BV244" s="22">
        <f>BB244-BU244</f>
        <v>9.276845958083868E-11</v>
      </c>
      <c r="BW244" s="22"/>
      <c r="BX244" s="63">
        <f t="shared" si="317"/>
        <v>0</v>
      </c>
      <c r="BY244" s="21"/>
      <c r="BZ244" s="64"/>
      <c r="CA244" s="21"/>
      <c r="CB244" s="21"/>
    </row>
    <row r="245" spans="1:80" s="23" customFormat="1" x14ac:dyDescent="0.25">
      <c r="A245" s="83"/>
      <c r="B245" s="36" t="s">
        <v>70</v>
      </c>
      <c r="C245" s="9" t="s">
        <v>74</v>
      </c>
      <c r="D245" s="10"/>
      <c r="E245" s="11"/>
      <c r="F245" s="11"/>
      <c r="G245" s="11">
        <v>0</v>
      </c>
      <c r="H245" s="11">
        <v>0</v>
      </c>
      <c r="I245" s="11"/>
      <c r="J245" s="11"/>
      <c r="K245" s="11"/>
      <c r="L245" s="11"/>
      <c r="M245" s="11"/>
      <c r="N245" s="25"/>
      <c r="O245" s="25"/>
      <c r="P245" s="25"/>
      <c r="Q245" s="28">
        <v>0</v>
      </c>
      <c r="R245" s="28">
        <v>0</v>
      </c>
      <c r="S245" s="28">
        <v>0</v>
      </c>
      <c r="T245" s="28">
        <v>0</v>
      </c>
      <c r="U245" s="13"/>
      <c r="V245" s="13"/>
      <c r="W245" s="13"/>
      <c r="X245" s="14"/>
      <c r="Y245" s="29">
        <f t="shared" si="308"/>
        <v>0</v>
      </c>
      <c r="Z245" s="13"/>
      <c r="AA245" s="13"/>
      <c r="AB245" s="15">
        <f t="shared" si="309"/>
        <v>0</v>
      </c>
      <c r="AC245" s="13"/>
      <c r="AD245" s="13"/>
      <c r="AE245" s="13"/>
      <c r="AF245" s="13"/>
      <c r="AG245" s="13"/>
      <c r="AH245" s="13"/>
      <c r="AI245" s="65"/>
      <c r="AJ245" s="16"/>
      <c r="AK245" s="17">
        <f>N245+O245</f>
        <v>0</v>
      </c>
      <c r="AL245" s="17">
        <f>SUM(Q245:T245)</f>
        <v>0</v>
      </c>
      <c r="AM245" s="17">
        <f>SUM(Y245:AB245)</f>
        <v>0</v>
      </c>
      <c r="AN245" s="17">
        <f>AC245+AD245</f>
        <v>0</v>
      </c>
      <c r="AO245" s="17">
        <f>AE245+AF245</f>
        <v>0</v>
      </c>
      <c r="AP245" s="17">
        <f>AG245+AH245</f>
        <v>0</v>
      </c>
      <c r="AQ245" s="17">
        <f>AI245+AJ245</f>
        <v>0</v>
      </c>
      <c r="AR245" s="17">
        <f t="shared" si="310"/>
        <v>0</v>
      </c>
      <c r="AS245" s="17">
        <f t="shared" si="311"/>
        <v>0</v>
      </c>
      <c r="AT245" s="17">
        <f t="shared" si="311"/>
        <v>0</v>
      </c>
      <c r="AU245" s="17">
        <f t="shared" si="311"/>
        <v>0</v>
      </c>
      <c r="AV245" s="17">
        <f t="shared" si="311"/>
        <v>0</v>
      </c>
      <c r="AW245" s="17">
        <f t="shared" si="312"/>
        <v>0</v>
      </c>
      <c r="AX245" s="17">
        <f t="shared" si="313"/>
        <v>0</v>
      </c>
      <c r="AY245" s="17">
        <f t="shared" si="313"/>
        <v>0</v>
      </c>
      <c r="AZ245" s="17">
        <f t="shared" si="313"/>
        <v>0</v>
      </c>
      <c r="BA245" s="17">
        <f t="shared" si="313"/>
        <v>0</v>
      </c>
      <c r="BB245" s="17">
        <f t="shared" si="314"/>
        <v>0</v>
      </c>
      <c r="BC245" s="17" t="e">
        <f>IF(ISERR(+E245*100/D245)=1,"",E245*100/D245)</f>
        <v>#DIV/0!</v>
      </c>
      <c r="BD245" s="17" t="e">
        <f>IF(ISERR(+F245*100/D245)=1,"",F245*100/D245)</f>
        <v>#DIV/0!</v>
      </c>
      <c r="BE245" s="17" t="e">
        <f>IF(ISERR(+J245*100/D245)=1,"",J245*100/D245)</f>
        <v>#DIV/0!</v>
      </c>
      <c r="BF245" s="17" t="e">
        <f>IF(ISERR(+N245*100/AK245)=1,"",N245*100/AK245)</f>
        <v>#DIV/0!</v>
      </c>
      <c r="BG245" s="17" t="e">
        <f>IF(ISERR(+O245*100/AK245)=1,"",O245*100/AK245)</f>
        <v>#DIV/0!</v>
      </c>
      <c r="BH245" s="17" t="e">
        <f>IF(ISERR(+AR245*100/AM245)=1,"",AR245*100/AM245)</f>
        <v>#DIV/0!</v>
      </c>
      <c r="BI245" s="17" t="e">
        <f>IF(ISERR((+AR245-AD245-AF245-AJ245)*100/AM245)=1,"",(AR245-AD245-AF245-AJ245)*100/AM245)</f>
        <v>#DIV/0!</v>
      </c>
      <c r="BJ245" s="17" t="e">
        <f>IF(ISERR(+BB245/AM245)=1,"",BB245/AM245)</f>
        <v>#DIV/0!</v>
      </c>
      <c r="BK245" s="17" t="e">
        <f>IF(ISERR(+W245/AK245)=1,"",W245/AK245)</f>
        <v>#DIV/0!</v>
      </c>
      <c r="BL245" s="17" t="e">
        <f>IF(ISERR(+AR245/AK245)=1,"",AR245/AK245)</f>
        <v>#DIV/0!</v>
      </c>
      <c r="BM245" s="17" t="e">
        <f>IF(ISERR((+AR245-AD245-AF245-AJ245)/AK245)=1,"",(AR245-AD245-AF245-AJ245)/AK245)</f>
        <v>#DIV/0!</v>
      </c>
      <c r="BN245" s="17" t="e">
        <f>IF(ISERR(+AK245/D245)=1,"",AK245/D245)</f>
        <v>#DIV/0!</v>
      </c>
      <c r="BO245" s="17" t="e">
        <f>IF(ISERR(+BK245*100/M245)=1,"",BK245*100/M245)</f>
        <v>#DIV/0!</v>
      </c>
      <c r="BP245" s="18" t="e">
        <f>IF(ISERR(+Y245/AK245)=1,"",Y245/AK245)</f>
        <v>#DIV/0!</v>
      </c>
      <c r="BQ245" s="19" t="e">
        <f>BP245-7.64</f>
        <v>#DIV/0!</v>
      </c>
      <c r="BR245" s="20">
        <f t="shared" si="315"/>
        <v>0</v>
      </c>
      <c r="BS245" s="20">
        <f t="shared" ref="BS245:BS258" si="319">D245-E245</f>
        <v>0</v>
      </c>
      <c r="BT245" s="21"/>
      <c r="BU245" s="21"/>
      <c r="BV245" s="22"/>
      <c r="BW245" s="21"/>
      <c r="BX245" s="63">
        <f t="shared" si="317"/>
        <v>0</v>
      </c>
      <c r="BY245" s="21"/>
      <c r="BZ245" s="21"/>
      <c r="CA245" s="21"/>
      <c r="CB245" s="21"/>
    </row>
    <row r="246" spans="1:80" s="23" customFormat="1" x14ac:dyDescent="0.25">
      <c r="A246" s="37"/>
      <c r="B246" s="38"/>
      <c r="C246" s="39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1"/>
      <c r="R246" s="41"/>
      <c r="S246" s="41"/>
      <c r="T246" s="41"/>
      <c r="U246" s="40"/>
      <c r="V246" s="40"/>
      <c r="W246" s="40"/>
      <c r="X246" s="40"/>
      <c r="Y246" s="42"/>
      <c r="Z246" s="40"/>
      <c r="AA246" s="40"/>
      <c r="AB246" s="42"/>
      <c r="AC246" s="40"/>
      <c r="AD246" s="40"/>
      <c r="AE246" s="40"/>
      <c r="AF246" s="40"/>
      <c r="AG246" s="40"/>
      <c r="AH246" s="40"/>
      <c r="AI246" s="69"/>
      <c r="AJ246" s="40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4"/>
      <c r="BR246" s="20">
        <f t="shared" si="315"/>
        <v>0</v>
      </c>
      <c r="BS246" s="20">
        <f t="shared" si="319"/>
        <v>0</v>
      </c>
      <c r="BV246" s="22"/>
      <c r="BW246" s="62"/>
      <c r="BX246" s="63">
        <f t="shared" si="317"/>
        <v>0</v>
      </c>
    </row>
    <row r="247" spans="1:80" s="23" customFormat="1" x14ac:dyDescent="0.25">
      <c r="A247" s="82" t="s">
        <v>75</v>
      </c>
      <c r="B247" s="82"/>
      <c r="C247" s="82"/>
      <c r="D247" s="45">
        <f>SUM(D242:D245)</f>
        <v>34</v>
      </c>
      <c r="E247" s="46">
        <f t="shared" ref="E247:BA247" si="320">SUM(E242:E245)</f>
        <v>34</v>
      </c>
      <c r="F247" s="46">
        <f t="shared" si="320"/>
        <v>34</v>
      </c>
      <c r="G247" s="46">
        <f t="shared" si="320"/>
        <v>0</v>
      </c>
      <c r="H247" s="46">
        <f t="shared" si="320"/>
        <v>0</v>
      </c>
      <c r="I247" s="46">
        <f t="shared" si="320"/>
        <v>19123</v>
      </c>
      <c r="J247" s="46">
        <f t="shared" si="320"/>
        <v>0</v>
      </c>
      <c r="K247" s="46">
        <f t="shared" si="320"/>
        <v>0</v>
      </c>
      <c r="L247" s="46">
        <f t="shared" si="320"/>
        <v>63106063</v>
      </c>
      <c r="M247" s="46">
        <f t="shared" si="320"/>
        <v>0</v>
      </c>
      <c r="N247" s="46">
        <f>SUM(N242:N245)</f>
        <v>1566550</v>
      </c>
      <c r="O247" s="46">
        <f t="shared" si="320"/>
        <v>0</v>
      </c>
      <c r="P247" s="46">
        <f t="shared" si="320"/>
        <v>2725000</v>
      </c>
      <c r="Q247" s="47">
        <f t="shared" si="320"/>
        <v>222170.31000000052</v>
      </c>
      <c r="R247" s="47">
        <f t="shared" si="320"/>
        <v>1443</v>
      </c>
      <c r="S247" s="47">
        <f t="shared" si="320"/>
        <v>40571</v>
      </c>
      <c r="T247" s="47">
        <f t="shared" si="320"/>
        <v>0</v>
      </c>
      <c r="U247" s="17">
        <f t="shared" si="320"/>
        <v>4595100</v>
      </c>
      <c r="V247" s="17">
        <f t="shared" si="320"/>
        <v>201399</v>
      </c>
      <c r="W247" s="17">
        <f t="shared" si="320"/>
        <v>12402580.029999999</v>
      </c>
      <c r="X247" s="17">
        <f t="shared" si="320"/>
        <v>830271</v>
      </c>
      <c r="Y247" s="17">
        <f t="shared" si="320"/>
        <v>17199079.030000001</v>
      </c>
      <c r="Z247" s="17">
        <f t="shared" si="320"/>
        <v>4836</v>
      </c>
      <c r="AA247" s="17">
        <f t="shared" si="320"/>
        <v>1232981</v>
      </c>
      <c r="AB247" s="17">
        <f t="shared" si="320"/>
        <v>830271</v>
      </c>
      <c r="AC247" s="17">
        <f t="shared" si="320"/>
        <v>17440086.869999997</v>
      </c>
      <c r="AD247" s="17">
        <f>SUM(AD242:AD245)</f>
        <v>36108</v>
      </c>
      <c r="AE247" s="17">
        <f t="shared" si="320"/>
        <v>6279</v>
      </c>
      <c r="AF247" s="17">
        <f t="shared" si="320"/>
        <v>0</v>
      </c>
      <c r="AG247" s="17">
        <f t="shared" si="320"/>
        <v>1273552</v>
      </c>
      <c r="AH247" s="17">
        <f t="shared" si="320"/>
        <v>0</v>
      </c>
      <c r="AI247" s="17">
        <f t="shared" si="320"/>
        <v>830271</v>
      </c>
      <c r="AJ247" s="17">
        <f t="shared" si="320"/>
        <v>0</v>
      </c>
      <c r="AK247" s="17">
        <f t="shared" si="320"/>
        <v>1566550</v>
      </c>
      <c r="AL247" s="17">
        <f t="shared" si="320"/>
        <v>264184.31000000052</v>
      </c>
      <c r="AM247" s="17">
        <f t="shared" si="320"/>
        <v>19267167.030000001</v>
      </c>
      <c r="AN247" s="17">
        <f t="shared" si="320"/>
        <v>17476194.869999997</v>
      </c>
      <c r="AO247" s="17">
        <f t="shared" si="320"/>
        <v>6279</v>
      </c>
      <c r="AP247" s="17">
        <f t="shared" si="320"/>
        <v>1273552</v>
      </c>
      <c r="AQ247" s="17">
        <f t="shared" si="320"/>
        <v>830271</v>
      </c>
      <c r="AR247" s="17">
        <f t="shared" si="320"/>
        <v>19586296.869999997</v>
      </c>
      <c r="AS247" s="17">
        <f t="shared" si="320"/>
        <v>17421249.34</v>
      </c>
      <c r="AT247" s="17">
        <f t="shared" si="320"/>
        <v>6279</v>
      </c>
      <c r="AU247" s="17">
        <f t="shared" si="320"/>
        <v>1273552</v>
      </c>
      <c r="AV247" s="17">
        <f t="shared" si="320"/>
        <v>830271</v>
      </c>
      <c r="AW247" s="17">
        <f t="shared" si="320"/>
        <v>19531351.34</v>
      </c>
      <c r="AX247" s="17">
        <f t="shared" si="320"/>
        <v>-54945.529999998864</v>
      </c>
      <c r="AY247" s="17">
        <f t="shared" si="320"/>
        <v>0</v>
      </c>
      <c r="AZ247" s="17">
        <f t="shared" si="320"/>
        <v>0</v>
      </c>
      <c r="BA247" s="17">
        <f t="shared" si="320"/>
        <v>0</v>
      </c>
      <c r="BB247" s="17">
        <f>SUM(BB242:BB245)</f>
        <v>-54945.529999998864</v>
      </c>
      <c r="BC247" s="17">
        <f>IF(ISERR(+E247*100/D247)=1,"",E247*100/D247)</f>
        <v>100</v>
      </c>
      <c r="BD247" s="17">
        <f>IF(ISERR(+F247*100/D247)=1,"",F247*100/D247)</f>
        <v>100</v>
      </c>
      <c r="BE247" s="17">
        <f>IF(ISERR(+J247*100/D247)=1,"",J247*100/D247)</f>
        <v>0</v>
      </c>
      <c r="BF247" s="17">
        <f>IF(ISERR(+N247*100/AK247)=1,"",N247*100/AK247)</f>
        <v>100</v>
      </c>
      <c r="BG247" s="17">
        <f>IF(ISERR(+O247*100/AK247)=1,"",O247*100/AK247)</f>
        <v>0</v>
      </c>
      <c r="BH247" s="17">
        <f>IF(ISERR(+AR247*100/AM247)=1,"",AR247*100/AM247)</f>
        <v>101.65634023675143</v>
      </c>
      <c r="BI247" s="17">
        <f>IF(ISERR((+AR247-AD247-AF247-AJ247)*100/AM247)=1,"",(AR247-AD247-AF247-AJ247)*100/AM247)</f>
        <v>101.46893333908051</v>
      </c>
      <c r="BJ247" s="17">
        <f>IF(ISERR(+BB247/AM247)=1,"",BB247/AM247)</f>
        <v>-2.8517700559945194E-3</v>
      </c>
      <c r="BK247" s="17">
        <f>IF(ISERR(+W247/AK247)=1,"",W247/AK247)</f>
        <v>7.9171300181928439</v>
      </c>
      <c r="BL247" s="17">
        <f>IF(ISERR(+AR247/AK247)=1,"",AR247/AK247)</f>
        <v>12.50282268041237</v>
      </c>
      <c r="BM247" s="17">
        <f>IF(ISERR((+AR247-AD247-AF247-AJ247)/AK247)=1,"",(AR247-AD247-AF247-AJ247)/AK247)</f>
        <v>12.479773304395007</v>
      </c>
      <c r="BN247" s="17">
        <f>IF(ISERR(+AK247/D247)=1,"",AK247/D247)</f>
        <v>46075</v>
      </c>
      <c r="BO247" s="17" t="e">
        <f>IF(ISERR(+BK247*100/M247)=1,"",BK247*100/M247)</f>
        <v>#DIV/0!</v>
      </c>
      <c r="BP247" s="18">
        <f>IF(ISERR(+Y247/AK247)=1,"",Y247/AK247)</f>
        <v>10.978953132680093</v>
      </c>
      <c r="BQ247" s="19">
        <f>BP247-7.64</f>
        <v>3.3389531326800936</v>
      </c>
      <c r="BR247" s="20">
        <f t="shared" si="315"/>
        <v>0</v>
      </c>
      <c r="BS247" s="20">
        <f t="shared" si="319"/>
        <v>0</v>
      </c>
      <c r="BT247" s="21"/>
      <c r="BU247" s="21"/>
      <c r="BV247" s="22"/>
      <c r="BW247" s="21"/>
      <c r="BX247" s="63">
        <f t="shared" si="317"/>
        <v>0</v>
      </c>
      <c r="BY247" s="21"/>
      <c r="BZ247" s="21"/>
      <c r="CA247" s="21"/>
      <c r="CB247" s="21"/>
    </row>
    <row r="248" spans="1:80" s="23" customFormat="1" x14ac:dyDescent="0.25">
      <c r="A248" s="37"/>
      <c r="B248" s="38"/>
      <c r="C248" s="39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1"/>
      <c r="R248" s="41"/>
      <c r="S248" s="41"/>
      <c r="T248" s="41"/>
      <c r="U248" s="40"/>
      <c r="V248" s="40"/>
      <c r="W248" s="40"/>
      <c r="X248" s="40"/>
      <c r="Y248" s="42"/>
      <c r="Z248" s="40"/>
      <c r="AA248" s="40"/>
      <c r="AB248" s="42"/>
      <c r="AC248" s="40"/>
      <c r="AD248" s="40"/>
      <c r="AE248" s="40"/>
      <c r="AF248" s="40"/>
      <c r="AG248" s="40"/>
      <c r="AH248" s="40"/>
      <c r="AI248" s="69"/>
      <c r="AJ248" s="40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4"/>
      <c r="BR248" s="20">
        <f t="shared" si="315"/>
        <v>0</v>
      </c>
      <c r="BS248" s="20">
        <f t="shared" si="319"/>
        <v>0</v>
      </c>
      <c r="BV248" s="22"/>
      <c r="BX248" s="63">
        <f t="shared" si="317"/>
        <v>0</v>
      </c>
    </row>
    <row r="249" spans="1:80" s="23" customFormat="1" x14ac:dyDescent="0.25">
      <c r="A249" s="48">
        <v>17</v>
      </c>
      <c r="B249" s="8" t="s">
        <v>76</v>
      </c>
      <c r="C249" s="9" t="s">
        <v>77</v>
      </c>
      <c r="D249" s="49">
        <v>3</v>
      </c>
      <c r="E249" s="50">
        <v>3</v>
      </c>
      <c r="F249" s="50">
        <v>3</v>
      </c>
      <c r="G249" s="50">
        <v>0</v>
      </c>
      <c r="H249" s="50">
        <v>0</v>
      </c>
      <c r="I249" s="50">
        <v>550</v>
      </c>
      <c r="J249" s="50">
        <v>0</v>
      </c>
      <c r="K249" s="50">
        <v>0</v>
      </c>
      <c r="L249" s="50">
        <v>1933948</v>
      </c>
      <c r="M249" s="50"/>
      <c r="N249" s="11">
        <v>80224</v>
      </c>
      <c r="O249" s="25"/>
      <c r="P249" s="25"/>
      <c r="Q249" s="28">
        <v>2932</v>
      </c>
      <c r="R249" s="28">
        <v>0</v>
      </c>
      <c r="S249" s="28"/>
      <c r="T249" s="28"/>
      <c r="U249" s="14">
        <v>135720</v>
      </c>
      <c r="V249" s="14"/>
      <c r="W249" s="14">
        <v>726023</v>
      </c>
      <c r="X249" s="14">
        <v>42518</v>
      </c>
      <c r="Y249" s="29">
        <f t="shared" ref="Y249" si="321">SUM(U249:W249)</f>
        <v>861743</v>
      </c>
      <c r="Z249" s="33">
        <v>100</v>
      </c>
      <c r="AA249" s="51">
        <v>65342</v>
      </c>
      <c r="AB249" s="52">
        <f>X249</f>
        <v>42518</v>
      </c>
      <c r="AC249" s="13">
        <v>860711</v>
      </c>
      <c r="AD249" s="13"/>
      <c r="AE249" s="13">
        <v>100</v>
      </c>
      <c r="AF249" s="13"/>
      <c r="AG249" s="13">
        <v>65342</v>
      </c>
      <c r="AH249" s="13"/>
      <c r="AI249" s="65">
        <v>42518</v>
      </c>
      <c r="AJ249" s="16"/>
      <c r="AK249" s="17">
        <f>N249+O249</f>
        <v>80224</v>
      </c>
      <c r="AL249" s="17">
        <f>SUM(Q249:T249)</f>
        <v>2932</v>
      </c>
      <c r="AM249" s="17">
        <f>SUM(Y249:AB249)</f>
        <v>969703</v>
      </c>
      <c r="AN249" s="17">
        <f>AC249+AD249</f>
        <v>860711</v>
      </c>
      <c r="AO249" s="17">
        <f>AE249+AF249</f>
        <v>100</v>
      </c>
      <c r="AP249" s="17">
        <f>AG249+AH249</f>
        <v>65342</v>
      </c>
      <c r="AQ249" s="17">
        <f>AI249+AJ249</f>
        <v>42518</v>
      </c>
      <c r="AR249" s="17">
        <f>SUM(AN249:AQ249)</f>
        <v>968671</v>
      </c>
      <c r="AS249" s="17">
        <f>Q249+Y249</f>
        <v>864675</v>
      </c>
      <c r="AT249" s="17">
        <f>R249+Z249</f>
        <v>100</v>
      </c>
      <c r="AU249" s="17">
        <f>S249+AA249</f>
        <v>65342</v>
      </c>
      <c r="AV249" s="17">
        <f>T249+AB249</f>
        <v>42518</v>
      </c>
      <c r="AW249" s="17">
        <f>SUM(AS249:AV249)</f>
        <v>972635</v>
      </c>
      <c r="AX249" s="17">
        <f>AS249-AN249</f>
        <v>3964</v>
      </c>
      <c r="AY249" s="17">
        <f>AT249-AO249</f>
        <v>0</v>
      </c>
      <c r="AZ249" s="17">
        <f>AU249-AP249</f>
        <v>0</v>
      </c>
      <c r="BA249" s="17">
        <f>AV249-AQ249</f>
        <v>0</v>
      </c>
      <c r="BB249" s="17">
        <f>SUM(AX249:BA249)</f>
        <v>3964</v>
      </c>
      <c r="BC249" s="17">
        <f>IF(ISERR(+E249*100/D249)=1,"",E249*100/D249)</f>
        <v>100</v>
      </c>
      <c r="BD249" s="17">
        <f>IF(ISERR(+F249*100/D249)=1,"",F249*100/D249)</f>
        <v>100</v>
      </c>
      <c r="BE249" s="17">
        <f>IF(ISERR(+J249*100/D249)=1,"",J249*100/D249)</f>
        <v>0</v>
      </c>
      <c r="BF249" s="17">
        <f>IF(ISERR(+N249*100/AK249)=1,"",N249*100/AK249)</f>
        <v>100</v>
      </c>
      <c r="BG249" s="17">
        <f>IF(ISERR(+O249*100/AK249)=1,"",O249*100/AK249)</f>
        <v>0</v>
      </c>
      <c r="BH249" s="17">
        <f>IF(ISERR(+AR249*100/AM249)=1,"",AR249*100/AM249)</f>
        <v>99.893575661826347</v>
      </c>
      <c r="BI249" s="17">
        <f>IF(ISERR((+AR249-AD249-AF249-AJ249)*100/AM249)=1,"",(AR249-AD249-AF249-AJ249)*100/AM249)</f>
        <v>99.893575661826347</v>
      </c>
      <c r="BJ249" s="17">
        <f>IF(ISERR(+BB249/AM249)=1,"",BB249/AM249)</f>
        <v>4.0878495786854322E-3</v>
      </c>
      <c r="BK249" s="17">
        <f>IF(ISERR(+W249/AK249)=1,"",W249/AK249)</f>
        <v>9.0499476465895494</v>
      </c>
      <c r="BL249" s="17">
        <f>IF(ISERR(+AR249/AK249)=1,"",AR249/AK249)</f>
        <v>12.074578679696849</v>
      </c>
      <c r="BM249" s="17">
        <f>IF(ISERR((+AR249-AD249-AF249-AJ249)/AK249)=1,"",(AR249-AD249-AF249-AJ249)/AK249)</f>
        <v>12.074578679696849</v>
      </c>
      <c r="BN249" s="17">
        <f>IF(ISERR(+AK249/D249)=1,"",AK249/D249)</f>
        <v>26741.333333333332</v>
      </c>
      <c r="BO249" s="17" t="e">
        <f>IF(ISERR(+BK249*100/M249)=1,"",BK249*100/M249)</f>
        <v>#DIV/0!</v>
      </c>
      <c r="BP249" s="18">
        <f>IF(ISERR(+Y249/AK249)=1,"",Y249/AK249)</f>
        <v>10.741710710011967</v>
      </c>
      <c r="BQ249" s="19">
        <f>BP249-9.61</f>
        <v>1.1317107100119674</v>
      </c>
      <c r="BR249" s="20">
        <f t="shared" si="315"/>
        <v>0</v>
      </c>
      <c r="BS249" s="20">
        <f t="shared" si="319"/>
        <v>0</v>
      </c>
      <c r="BT249" s="21"/>
      <c r="BU249">
        <f>[9]sheet1!$AV$15</f>
        <v>3964</v>
      </c>
      <c r="BV249" s="22">
        <f>BB249-BU249</f>
        <v>0</v>
      </c>
      <c r="BW249" s="21"/>
      <c r="BX249" s="63">
        <f t="shared" si="317"/>
        <v>0</v>
      </c>
      <c r="BY249" s="21"/>
      <c r="BZ249" s="21"/>
      <c r="CA249" s="21"/>
      <c r="CB249" s="21"/>
    </row>
    <row r="250" spans="1:80" s="23" customFormat="1" x14ac:dyDescent="0.25">
      <c r="A250" s="37"/>
      <c r="B250" s="38"/>
      <c r="C250" s="39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1"/>
      <c r="R250" s="41"/>
      <c r="S250" s="41"/>
      <c r="T250" s="41"/>
      <c r="U250" s="40"/>
      <c r="V250" s="40"/>
      <c r="W250" s="40"/>
      <c r="X250" s="40"/>
      <c r="Y250" s="42"/>
      <c r="Z250" s="40"/>
      <c r="AA250" s="40"/>
      <c r="AB250" s="42"/>
      <c r="AC250" s="40"/>
      <c r="AD250" s="40"/>
      <c r="AE250" s="40"/>
      <c r="AF250" s="40"/>
      <c r="AG250" s="40"/>
      <c r="AH250" s="40"/>
      <c r="AI250" s="69"/>
      <c r="AJ250" s="40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4"/>
      <c r="BR250" s="20">
        <f t="shared" si="315"/>
        <v>0</v>
      </c>
      <c r="BS250" s="20">
        <f t="shared" si="319"/>
        <v>0</v>
      </c>
      <c r="BV250" s="22"/>
      <c r="BX250" s="63">
        <f t="shared" si="317"/>
        <v>0</v>
      </c>
    </row>
    <row r="251" spans="1:80" s="23" customFormat="1" x14ac:dyDescent="0.25">
      <c r="A251" s="82" t="s">
        <v>78</v>
      </c>
      <c r="B251" s="82"/>
      <c r="C251" s="82"/>
      <c r="D251" s="45">
        <f>D249</f>
        <v>3</v>
      </c>
      <c r="E251" s="46">
        <f t="shared" ref="E251:BB251" si="322">E249</f>
        <v>3</v>
      </c>
      <c r="F251" s="46">
        <f t="shared" si="322"/>
        <v>3</v>
      </c>
      <c r="G251" s="46">
        <f t="shared" si="322"/>
        <v>0</v>
      </c>
      <c r="H251" s="46">
        <f t="shared" si="322"/>
        <v>0</v>
      </c>
      <c r="I251" s="46">
        <f t="shared" si="322"/>
        <v>550</v>
      </c>
      <c r="J251" s="46">
        <f t="shared" si="322"/>
        <v>0</v>
      </c>
      <c r="K251" s="46">
        <f t="shared" si="322"/>
        <v>0</v>
      </c>
      <c r="L251" s="46">
        <f t="shared" si="322"/>
        <v>1933948</v>
      </c>
      <c r="M251" s="46">
        <f t="shared" si="322"/>
        <v>0</v>
      </c>
      <c r="N251" s="46">
        <f t="shared" si="322"/>
        <v>80224</v>
      </c>
      <c r="O251" s="46">
        <f t="shared" si="322"/>
        <v>0</v>
      </c>
      <c r="P251" s="46">
        <f t="shared" si="322"/>
        <v>0</v>
      </c>
      <c r="Q251" s="47">
        <f t="shared" si="322"/>
        <v>2932</v>
      </c>
      <c r="R251" s="47">
        <f t="shared" si="322"/>
        <v>0</v>
      </c>
      <c r="S251" s="47">
        <f t="shared" si="322"/>
        <v>0</v>
      </c>
      <c r="T251" s="47">
        <f t="shared" si="322"/>
        <v>0</v>
      </c>
      <c r="U251" s="17">
        <f t="shared" si="322"/>
        <v>135720</v>
      </c>
      <c r="V251" s="17">
        <f t="shared" si="322"/>
        <v>0</v>
      </c>
      <c r="W251" s="17">
        <f t="shared" si="322"/>
        <v>726023</v>
      </c>
      <c r="X251" s="17">
        <f t="shared" si="322"/>
        <v>42518</v>
      </c>
      <c r="Y251" s="17">
        <f t="shared" si="322"/>
        <v>861743</v>
      </c>
      <c r="Z251" s="17">
        <f t="shared" si="322"/>
        <v>100</v>
      </c>
      <c r="AA251" s="17">
        <f t="shared" si="322"/>
        <v>65342</v>
      </c>
      <c r="AB251" s="17">
        <f t="shared" si="322"/>
        <v>42518</v>
      </c>
      <c r="AC251" s="17">
        <f t="shared" si="322"/>
        <v>860711</v>
      </c>
      <c r="AD251" s="17">
        <f t="shared" si="322"/>
        <v>0</v>
      </c>
      <c r="AE251" s="17">
        <f t="shared" si="322"/>
        <v>100</v>
      </c>
      <c r="AF251" s="17">
        <f t="shared" si="322"/>
        <v>0</v>
      </c>
      <c r="AG251" s="17">
        <f t="shared" si="322"/>
        <v>65342</v>
      </c>
      <c r="AH251" s="17">
        <f t="shared" si="322"/>
        <v>0</v>
      </c>
      <c r="AI251" s="17">
        <f t="shared" si="322"/>
        <v>42518</v>
      </c>
      <c r="AJ251" s="17">
        <f t="shared" si="322"/>
        <v>0</v>
      </c>
      <c r="AK251" s="17">
        <f t="shared" si="322"/>
        <v>80224</v>
      </c>
      <c r="AL251" s="17">
        <f t="shared" si="322"/>
        <v>2932</v>
      </c>
      <c r="AM251" s="17">
        <f t="shared" si="322"/>
        <v>969703</v>
      </c>
      <c r="AN251" s="17">
        <f t="shared" si="322"/>
        <v>860711</v>
      </c>
      <c r="AO251" s="17">
        <f t="shared" si="322"/>
        <v>100</v>
      </c>
      <c r="AP251" s="17">
        <f t="shared" si="322"/>
        <v>65342</v>
      </c>
      <c r="AQ251" s="17">
        <f t="shared" si="322"/>
        <v>42518</v>
      </c>
      <c r="AR251" s="17">
        <f t="shared" si="322"/>
        <v>968671</v>
      </c>
      <c r="AS251" s="17">
        <f t="shared" si="322"/>
        <v>864675</v>
      </c>
      <c r="AT251" s="17">
        <f t="shared" si="322"/>
        <v>100</v>
      </c>
      <c r="AU251" s="17">
        <f t="shared" si="322"/>
        <v>65342</v>
      </c>
      <c r="AV251" s="17">
        <f t="shared" si="322"/>
        <v>42518</v>
      </c>
      <c r="AW251" s="17">
        <f t="shared" si="322"/>
        <v>972635</v>
      </c>
      <c r="AX251" s="17">
        <f t="shared" si="322"/>
        <v>3964</v>
      </c>
      <c r="AY251" s="17">
        <f t="shared" si="322"/>
        <v>0</v>
      </c>
      <c r="AZ251" s="17">
        <f t="shared" si="322"/>
        <v>0</v>
      </c>
      <c r="BA251" s="17">
        <f t="shared" si="322"/>
        <v>0</v>
      </c>
      <c r="BB251" s="17">
        <f t="shared" si="322"/>
        <v>3964</v>
      </c>
      <c r="BC251" s="17">
        <f>IF(ISERR(+E251*100/D251)=1,"",E251*100/D251)</f>
        <v>100</v>
      </c>
      <c r="BD251" s="17">
        <f>IF(ISERR(+F251*100/D251)=1,"",F251*100/D251)</f>
        <v>100</v>
      </c>
      <c r="BE251" s="17">
        <f>IF(ISERR(+J251*100/D251)=1,"",J251*100/D251)</f>
        <v>0</v>
      </c>
      <c r="BF251" s="17">
        <f>IF(ISERR(+N251*100/AK251)=1,"",N251*100/AK251)</f>
        <v>100</v>
      </c>
      <c r="BG251" s="17">
        <f>IF(ISERR(+O251*100/AK251)=1,"",O251*100/AK251)</f>
        <v>0</v>
      </c>
      <c r="BH251" s="17">
        <f>IF(ISERR(+AR251*100/AM251)=1,"",AR251*100/AM251)</f>
        <v>99.893575661826347</v>
      </c>
      <c r="BI251" s="17">
        <f>IF(ISERR((+AR251-AD251-AF251-AJ251)*100/AM251)=1,"",(AR251-AD251-AF251-AJ251)*100/AM251)</f>
        <v>99.893575661826347</v>
      </c>
      <c r="BJ251" s="17">
        <f>IF(ISERR(+BB251/AM251)=1,"",BB251/AM251)</f>
        <v>4.0878495786854322E-3</v>
      </c>
      <c r="BK251" s="17">
        <f>IF(ISERR(+W251/AK251)=1,"",W251/AK251)</f>
        <v>9.0499476465895494</v>
      </c>
      <c r="BL251" s="17">
        <f>IF(ISERR(+AR251/AK251)=1,"",AR251/AK251)</f>
        <v>12.074578679696849</v>
      </c>
      <c r="BM251" s="17">
        <f>IF(ISERR((+AR251-AD251-AF251-AJ251)/AK251)=1,"",(AR251-AD251-AF251-AJ251)/AK251)</f>
        <v>12.074578679696849</v>
      </c>
      <c r="BN251" s="17">
        <f>IF(ISERR(+AK251/D251)=1,"",AK251/D251)</f>
        <v>26741.333333333332</v>
      </c>
      <c r="BO251" s="17" t="e">
        <f>IF(ISERR(+BK251*100/M251)=1,"",BK251*100/M251)</f>
        <v>#DIV/0!</v>
      </c>
      <c r="BP251" s="18">
        <f>IF(ISERR(+Y251/AK251)=1,"",Y251/AK251)</f>
        <v>10.741710710011967</v>
      </c>
      <c r="BQ251" s="19">
        <f>BP251-9.61</f>
        <v>1.1317107100119674</v>
      </c>
      <c r="BR251" s="20">
        <f t="shared" si="315"/>
        <v>0</v>
      </c>
      <c r="BS251" s="20">
        <f t="shared" si="319"/>
        <v>0</v>
      </c>
      <c r="BT251" s="21"/>
      <c r="BU251" s="21"/>
      <c r="BV251" s="22"/>
      <c r="BW251" s="21"/>
      <c r="BX251" s="63">
        <f t="shared" si="317"/>
        <v>0</v>
      </c>
      <c r="BY251" s="21"/>
      <c r="BZ251" s="21"/>
      <c r="CA251" s="21"/>
      <c r="CB251" s="21"/>
    </row>
    <row r="252" spans="1:80" s="23" customFormat="1" x14ac:dyDescent="0.25">
      <c r="A252" s="37"/>
      <c r="B252" s="38"/>
      <c r="C252" s="39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1"/>
      <c r="R252" s="41"/>
      <c r="S252" s="41"/>
      <c r="T252" s="41"/>
      <c r="U252" s="40"/>
      <c r="V252" s="40"/>
      <c r="W252" s="40"/>
      <c r="X252" s="40"/>
      <c r="Y252" s="42"/>
      <c r="Z252" s="40"/>
      <c r="AA252" s="40"/>
      <c r="AB252" s="42"/>
      <c r="AC252" s="40"/>
      <c r="AD252" s="40"/>
      <c r="AE252" s="40"/>
      <c r="AF252" s="40"/>
      <c r="AG252" s="40"/>
      <c r="AH252" s="40"/>
      <c r="AI252" s="69"/>
      <c r="AJ252" s="40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4"/>
      <c r="BR252" s="20">
        <f t="shared" si="315"/>
        <v>0</v>
      </c>
      <c r="BS252" s="20">
        <f t="shared" si="319"/>
        <v>0</v>
      </c>
      <c r="BV252" s="22"/>
      <c r="BX252" s="63">
        <f t="shared" si="317"/>
        <v>0</v>
      </c>
    </row>
    <row r="253" spans="1:80" s="23" customFormat="1" x14ac:dyDescent="0.25">
      <c r="A253" s="83">
        <v>18</v>
      </c>
      <c r="B253" s="53" t="s">
        <v>79</v>
      </c>
      <c r="C253" s="54" t="s">
        <v>80</v>
      </c>
      <c r="D253" s="55">
        <v>1</v>
      </c>
      <c r="E253" s="25">
        <v>1</v>
      </c>
      <c r="F253" s="25">
        <v>1</v>
      </c>
      <c r="G253" s="25"/>
      <c r="H253" s="25"/>
      <c r="I253" s="25">
        <v>250</v>
      </c>
      <c r="J253" s="25">
        <v>0</v>
      </c>
      <c r="K253" s="25">
        <v>0</v>
      </c>
      <c r="L253" s="50">
        <v>390000</v>
      </c>
      <c r="M253" s="25"/>
      <c r="N253" s="11"/>
      <c r="O253" s="25"/>
      <c r="P253" s="25"/>
      <c r="Q253" s="28">
        <v>1014093</v>
      </c>
      <c r="R253" s="28">
        <v>65448</v>
      </c>
      <c r="S253" s="28">
        <v>39720</v>
      </c>
      <c r="T253" s="28">
        <v>13939</v>
      </c>
      <c r="U253" s="14">
        <v>55380</v>
      </c>
      <c r="V253" s="14"/>
      <c r="W253" s="14"/>
      <c r="X253" s="14"/>
      <c r="Y253" s="56">
        <f t="shared" ref="Y253:Y254" si="323">SUM(U253:W253)</f>
        <v>55380</v>
      </c>
      <c r="Z253" s="14">
        <v>9769</v>
      </c>
      <c r="AA253" s="14"/>
      <c r="AB253" s="56">
        <f t="shared" ref="AB253:AB254" si="324">X253</f>
        <v>0</v>
      </c>
      <c r="AC253" s="14"/>
      <c r="AD253" s="14"/>
      <c r="AE253" s="14"/>
      <c r="AF253" s="14"/>
      <c r="AG253" s="14"/>
      <c r="AH253" s="14"/>
      <c r="AI253" s="70"/>
      <c r="AJ253" s="57"/>
      <c r="AK253" s="17">
        <f>N253+O253</f>
        <v>0</v>
      </c>
      <c r="AL253" s="17">
        <f>SUM(Q253:T253)</f>
        <v>1133200</v>
      </c>
      <c r="AM253" s="17">
        <f>SUM(Y253:AB253)</f>
        <v>65149</v>
      </c>
      <c r="AN253" s="17">
        <f>AC253+AD253</f>
        <v>0</v>
      </c>
      <c r="AO253" s="17">
        <f>AE253+AF253</f>
        <v>0</v>
      </c>
      <c r="AP253" s="17">
        <f>AG253+AH253</f>
        <v>0</v>
      </c>
      <c r="AQ253" s="17">
        <f>AI253+AJ253</f>
        <v>0</v>
      </c>
      <c r="AR253" s="17">
        <f t="shared" ref="AR253:AR254" si="325">SUM(AN253:AQ253)</f>
        <v>0</v>
      </c>
      <c r="AS253" s="17">
        <f t="shared" ref="AS253:AV254" si="326">Q253+Y253</f>
        <v>1069473</v>
      </c>
      <c r="AT253" s="17">
        <f t="shared" si="326"/>
        <v>75217</v>
      </c>
      <c r="AU253" s="17">
        <f t="shared" si="326"/>
        <v>39720</v>
      </c>
      <c r="AV253" s="17">
        <f t="shared" si="326"/>
        <v>13939</v>
      </c>
      <c r="AW253" s="17">
        <f t="shared" ref="AW253:AW254" si="327">SUM(AS253:AV253)</f>
        <v>1198349</v>
      </c>
      <c r="AX253" s="17">
        <f t="shared" ref="AX253:BA254" si="328">AS253-AN253</f>
        <v>1069473</v>
      </c>
      <c r="AY253" s="17">
        <f t="shared" si="328"/>
        <v>75217</v>
      </c>
      <c r="AZ253" s="17">
        <f t="shared" si="328"/>
        <v>39720</v>
      </c>
      <c r="BA253" s="17">
        <f t="shared" si="328"/>
        <v>13939</v>
      </c>
      <c r="BB253" s="17">
        <f t="shared" ref="BB253:BB254" si="329">SUM(AX253:BA253)</f>
        <v>1198349</v>
      </c>
      <c r="BC253" s="17">
        <f>IF(ISERR(+E253*100/D253)=1,"",E253*100/D253)</f>
        <v>100</v>
      </c>
      <c r="BD253" s="17">
        <f>IF(ISERR(+F253*100/D253)=1,"",F253*100/D253)</f>
        <v>100</v>
      </c>
      <c r="BE253" s="17">
        <f>IF(ISERR(+J253*100/D253)=1,"",J253*100/D253)</f>
        <v>0</v>
      </c>
      <c r="BF253" s="17" t="e">
        <f>IF(ISERR(+N253*100/AK253)=1,"",N253*100/AK253)</f>
        <v>#DIV/0!</v>
      </c>
      <c r="BG253" s="17" t="e">
        <f>IF(ISERR(+O253*100/AK253)=1,"",O253*100/AK253)</f>
        <v>#DIV/0!</v>
      </c>
      <c r="BH253" s="17">
        <f>IF(ISERR(+AR253*100/AM253)=1,"",AR253*100/AM253)</f>
        <v>0</v>
      </c>
      <c r="BI253" s="17">
        <f>IF(ISERR((+AR253-AD253-AF253-AJ253)*100/AM253)=1,"",(AR253-AD253-AF253-AJ253)*100/AM253)</f>
        <v>0</v>
      </c>
      <c r="BJ253" s="17">
        <f>IF(ISERR(+BB253/AM253)=1,"",BB253/AM253)</f>
        <v>18.393973813872815</v>
      </c>
      <c r="BK253" s="17" t="e">
        <f>IF(ISERR(+W253/AK253)=1,"",W253/AK253)</f>
        <v>#DIV/0!</v>
      </c>
      <c r="BL253" s="17" t="e">
        <f>IF(ISERR(+AR253/AK253)=1,"",AR253/AK253)</f>
        <v>#DIV/0!</v>
      </c>
      <c r="BM253" s="17" t="e">
        <f>IF(ISERR((+AR253-AD253-AF253-AJ253)/AK253)=1,"",(AR253-AD253-AF253-AJ253)/AK253)</f>
        <v>#DIV/0!</v>
      </c>
      <c r="BN253" s="17">
        <f>IF(ISERR(+AK253/D253)=1,"",AK253/D253)</f>
        <v>0</v>
      </c>
      <c r="BO253" s="17" t="e">
        <f>IF(ISERR(+BK253*100/M253)=1,"",BK253*100/M253)</f>
        <v>#DIV/0!</v>
      </c>
      <c r="BP253" s="18" t="e">
        <f>IF(ISERR(+Y253/AK253)=1,"",Y253/AK253)</f>
        <v>#DIV/0!</v>
      </c>
      <c r="BQ253" s="19" t="e">
        <f>BP253-7.85</f>
        <v>#DIV/0!</v>
      </c>
      <c r="BR253" s="20">
        <f t="shared" si="315"/>
        <v>0</v>
      </c>
      <c r="BS253" s="20">
        <f t="shared" si="319"/>
        <v>0</v>
      </c>
      <c r="BT253" s="21"/>
      <c r="BU253" s="21">
        <f>[9]sheet1!$AV$17</f>
        <v>1198349</v>
      </c>
      <c r="BV253" s="22">
        <f>BB253-BU253</f>
        <v>0</v>
      </c>
      <c r="BW253" s="21"/>
      <c r="BX253" s="63">
        <f t="shared" si="317"/>
        <v>0</v>
      </c>
      <c r="BY253" s="21"/>
      <c r="BZ253" s="21"/>
      <c r="CA253" s="21"/>
      <c r="CB253" s="21"/>
    </row>
    <row r="254" spans="1:80" s="23" customFormat="1" ht="25.5" x14ac:dyDescent="0.25">
      <c r="A254" s="83"/>
      <c r="B254" s="53" t="s">
        <v>81</v>
      </c>
      <c r="C254" s="54" t="s">
        <v>82</v>
      </c>
      <c r="D254" s="10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/>
      <c r="M254" s="11"/>
      <c r="N254" s="25"/>
      <c r="O254" s="25"/>
      <c r="P254" s="25"/>
      <c r="Q254" s="28"/>
      <c r="R254" s="28"/>
      <c r="S254" s="28"/>
      <c r="T254" s="28"/>
      <c r="U254" s="13"/>
      <c r="V254" s="13"/>
      <c r="W254" s="13"/>
      <c r="X254" s="14"/>
      <c r="Y254" s="58">
        <f t="shared" si="323"/>
        <v>0</v>
      </c>
      <c r="Z254" s="13"/>
      <c r="AA254" s="13"/>
      <c r="AB254" s="58">
        <f t="shared" si="324"/>
        <v>0</v>
      </c>
      <c r="AC254" s="13"/>
      <c r="AD254" s="13"/>
      <c r="AE254" s="13"/>
      <c r="AF254" s="13"/>
      <c r="AG254" s="13"/>
      <c r="AH254" s="13"/>
      <c r="AI254" s="65"/>
      <c r="AJ254" s="16"/>
      <c r="AK254" s="17">
        <f>N254+O254</f>
        <v>0</v>
      </c>
      <c r="AL254" s="17">
        <f>SUM(Q254:T254)</f>
        <v>0</v>
      </c>
      <c r="AM254" s="17">
        <f>SUM(Y254:AB254)</f>
        <v>0</v>
      </c>
      <c r="AN254" s="17">
        <f>AC254+AD254</f>
        <v>0</v>
      </c>
      <c r="AO254" s="17">
        <f>AE254+AF254</f>
        <v>0</v>
      </c>
      <c r="AP254" s="17">
        <f>AG254+AH254</f>
        <v>0</v>
      </c>
      <c r="AQ254" s="17">
        <f>AI254+AJ254</f>
        <v>0</v>
      </c>
      <c r="AR254" s="17">
        <f t="shared" si="325"/>
        <v>0</v>
      </c>
      <c r="AS254" s="17">
        <f t="shared" si="326"/>
        <v>0</v>
      </c>
      <c r="AT254" s="17">
        <f t="shared" si="326"/>
        <v>0</v>
      </c>
      <c r="AU254" s="17">
        <f t="shared" si="326"/>
        <v>0</v>
      </c>
      <c r="AV254" s="17">
        <f t="shared" si="326"/>
        <v>0</v>
      </c>
      <c r="AW254" s="17">
        <f t="shared" si="327"/>
        <v>0</v>
      </c>
      <c r="AX254" s="17">
        <f t="shared" si="328"/>
        <v>0</v>
      </c>
      <c r="AY254" s="17">
        <f t="shared" si="328"/>
        <v>0</v>
      </c>
      <c r="AZ254" s="17">
        <f t="shared" si="328"/>
        <v>0</v>
      </c>
      <c r="BA254" s="17">
        <f t="shared" si="328"/>
        <v>0</v>
      </c>
      <c r="BB254" s="17">
        <f t="shared" si="329"/>
        <v>0</v>
      </c>
      <c r="BC254" s="17" t="e">
        <f>IF(ISERR(+E254*100/D254)=1,"",E254*100/D254)</f>
        <v>#DIV/0!</v>
      </c>
      <c r="BD254" s="17" t="e">
        <f>IF(ISERR(+F254*100/D254)=1,"",F254*100/D254)</f>
        <v>#DIV/0!</v>
      </c>
      <c r="BE254" s="17" t="e">
        <f>IF(ISERR(+J254*100/D254)=1,"",J254*100/D254)</f>
        <v>#DIV/0!</v>
      </c>
      <c r="BF254" s="17" t="e">
        <f>IF(ISERR(+N254*100/AK254)=1,"",N254*100/AK254)</f>
        <v>#DIV/0!</v>
      </c>
      <c r="BG254" s="17" t="e">
        <f>IF(ISERR(+O254*100/AK254)=1,"",O254*100/AK254)</f>
        <v>#DIV/0!</v>
      </c>
      <c r="BH254" s="17" t="e">
        <f>IF(ISERR(+AR254*100/AM254)=1,"",AR254*100/AM254)</f>
        <v>#DIV/0!</v>
      </c>
      <c r="BI254" s="17" t="e">
        <f>IF(ISERR((+AR254-AD254-AF254-AJ254)*100/AM254)=1,"",(AR254-AD254-AF254-AJ254)*100/AM254)</f>
        <v>#DIV/0!</v>
      </c>
      <c r="BJ254" s="17" t="e">
        <f>IF(ISERR(+BB254/AM254)=1,"",BB254/AM254)</f>
        <v>#DIV/0!</v>
      </c>
      <c r="BK254" s="17" t="e">
        <f>IF(ISERR(+W254/AK254)=1,"",W254/AK254)</f>
        <v>#DIV/0!</v>
      </c>
      <c r="BL254" s="17" t="e">
        <f>IF(ISERR(+AR254/AK254)=1,"",AR254/AK254)</f>
        <v>#DIV/0!</v>
      </c>
      <c r="BM254" s="17" t="e">
        <f>IF(ISERR((+AR254-AD254-AF254-AJ254)/AK254)=1,"",(AR254-AD254-AF254-AJ254)/AK254)</f>
        <v>#DIV/0!</v>
      </c>
      <c r="BN254" s="17" t="e">
        <f>IF(ISERR(+AK254/D254)=1,"",AK254/D254)</f>
        <v>#DIV/0!</v>
      </c>
      <c r="BO254" s="17" t="e">
        <f>IF(ISERR(+BK254*100/M254)=1,"",BK254*100/M254)</f>
        <v>#DIV/0!</v>
      </c>
      <c r="BP254" s="18" t="e">
        <f>IF(ISERR(+Y254/AK254)=1,"",Y254/AK254)</f>
        <v>#DIV/0!</v>
      </c>
      <c r="BQ254" s="19" t="e">
        <f>BP254-8.25</f>
        <v>#DIV/0!</v>
      </c>
      <c r="BR254" s="20">
        <f t="shared" si="315"/>
        <v>0</v>
      </c>
      <c r="BS254" s="20">
        <f t="shared" si="319"/>
        <v>0</v>
      </c>
      <c r="BT254" s="21"/>
      <c r="BU254" s="21"/>
      <c r="BV254" s="22"/>
      <c r="BW254" s="21"/>
      <c r="BX254" s="63">
        <f t="shared" si="317"/>
        <v>0</v>
      </c>
      <c r="BY254" s="21"/>
      <c r="BZ254" s="21"/>
      <c r="CA254" s="21"/>
      <c r="CB254" s="21"/>
    </row>
    <row r="255" spans="1:80" s="23" customFormat="1" x14ac:dyDescent="0.25">
      <c r="A255" s="37"/>
      <c r="B255" s="38"/>
      <c r="C255" s="39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1"/>
      <c r="R255" s="41"/>
      <c r="S255" s="41"/>
      <c r="T255" s="41"/>
      <c r="U255" s="40"/>
      <c r="V255" s="40"/>
      <c r="W255" s="40"/>
      <c r="X255" s="40"/>
      <c r="Y255" s="42"/>
      <c r="Z255" s="40"/>
      <c r="AA255" s="40"/>
      <c r="AB255" s="42"/>
      <c r="AC255" s="40"/>
      <c r="AD255" s="40"/>
      <c r="AE255" s="40"/>
      <c r="AF255" s="40"/>
      <c r="AG255" s="40"/>
      <c r="AH255" s="40"/>
      <c r="AI255" s="69"/>
      <c r="AJ255" s="40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4"/>
      <c r="BR255" s="20">
        <f t="shared" si="315"/>
        <v>0</v>
      </c>
      <c r="BS255" s="20">
        <f t="shared" si="319"/>
        <v>0</v>
      </c>
      <c r="BV255" s="22"/>
      <c r="BX255" s="63">
        <f t="shared" si="317"/>
        <v>0</v>
      </c>
    </row>
    <row r="256" spans="1:80" s="23" customFormat="1" x14ac:dyDescent="0.25">
      <c r="A256" s="82" t="s">
        <v>75</v>
      </c>
      <c r="B256" s="82"/>
      <c r="C256" s="82"/>
      <c r="D256" s="45">
        <f t="shared" ref="D256:AJ256" si="330">SUM(D253:D254)</f>
        <v>1</v>
      </c>
      <c r="E256" s="46">
        <f t="shared" si="330"/>
        <v>1</v>
      </c>
      <c r="F256" s="46">
        <f t="shared" si="330"/>
        <v>1</v>
      </c>
      <c r="G256" s="46">
        <f t="shared" si="330"/>
        <v>0</v>
      </c>
      <c r="H256" s="46">
        <f t="shared" si="330"/>
        <v>0</v>
      </c>
      <c r="I256" s="46">
        <f t="shared" si="330"/>
        <v>250</v>
      </c>
      <c r="J256" s="46">
        <f t="shared" si="330"/>
        <v>0</v>
      </c>
      <c r="K256" s="46">
        <f t="shared" si="330"/>
        <v>0</v>
      </c>
      <c r="L256" s="46">
        <f t="shared" si="330"/>
        <v>390000</v>
      </c>
      <c r="M256" s="46">
        <f t="shared" si="330"/>
        <v>0</v>
      </c>
      <c r="N256" s="46">
        <f t="shared" si="330"/>
        <v>0</v>
      </c>
      <c r="O256" s="46">
        <f t="shared" si="330"/>
        <v>0</v>
      </c>
      <c r="P256" s="46">
        <f t="shared" si="330"/>
        <v>0</v>
      </c>
      <c r="Q256" s="47">
        <f t="shared" si="330"/>
        <v>1014093</v>
      </c>
      <c r="R256" s="47">
        <f t="shared" si="330"/>
        <v>65448</v>
      </c>
      <c r="S256" s="47">
        <f t="shared" si="330"/>
        <v>39720</v>
      </c>
      <c r="T256" s="47">
        <f t="shared" si="330"/>
        <v>13939</v>
      </c>
      <c r="U256" s="17">
        <f t="shared" si="330"/>
        <v>55380</v>
      </c>
      <c r="V256" s="17">
        <f t="shared" si="330"/>
        <v>0</v>
      </c>
      <c r="W256" s="17">
        <f t="shared" si="330"/>
        <v>0</v>
      </c>
      <c r="X256" s="17">
        <f t="shared" si="330"/>
        <v>0</v>
      </c>
      <c r="Y256" s="17">
        <f t="shared" si="330"/>
        <v>55380</v>
      </c>
      <c r="Z256" s="17">
        <f t="shared" si="330"/>
        <v>9769</v>
      </c>
      <c r="AA256" s="17">
        <f t="shared" si="330"/>
        <v>0</v>
      </c>
      <c r="AB256" s="17">
        <f t="shared" si="330"/>
        <v>0</v>
      </c>
      <c r="AC256" s="17">
        <f t="shared" si="330"/>
        <v>0</v>
      </c>
      <c r="AD256" s="17">
        <f t="shared" si="330"/>
        <v>0</v>
      </c>
      <c r="AE256" s="17">
        <f t="shared" si="330"/>
        <v>0</v>
      </c>
      <c r="AF256" s="17">
        <f t="shared" si="330"/>
        <v>0</v>
      </c>
      <c r="AG256" s="17">
        <f t="shared" si="330"/>
        <v>0</v>
      </c>
      <c r="AH256" s="17">
        <f t="shared" si="330"/>
        <v>0</v>
      </c>
      <c r="AI256" s="17">
        <f t="shared" si="330"/>
        <v>0</v>
      </c>
      <c r="AJ256" s="17">
        <f t="shared" si="330"/>
        <v>0</v>
      </c>
      <c r="AK256" s="17">
        <f t="shared" ref="AK256:BB256" si="331">SUM(AK253:AK254)</f>
        <v>0</v>
      </c>
      <c r="AL256" s="17">
        <f t="shared" si="331"/>
        <v>1133200</v>
      </c>
      <c r="AM256" s="17">
        <f t="shared" si="331"/>
        <v>65149</v>
      </c>
      <c r="AN256" s="17">
        <f t="shared" si="331"/>
        <v>0</v>
      </c>
      <c r="AO256" s="17">
        <f t="shared" si="331"/>
        <v>0</v>
      </c>
      <c r="AP256" s="17">
        <f t="shared" si="331"/>
        <v>0</v>
      </c>
      <c r="AQ256" s="17">
        <f t="shared" si="331"/>
        <v>0</v>
      </c>
      <c r="AR256" s="17">
        <f t="shared" si="331"/>
        <v>0</v>
      </c>
      <c r="AS256" s="17">
        <f t="shared" si="331"/>
        <v>1069473</v>
      </c>
      <c r="AT256" s="17">
        <f t="shared" si="331"/>
        <v>75217</v>
      </c>
      <c r="AU256" s="17">
        <f t="shared" si="331"/>
        <v>39720</v>
      </c>
      <c r="AV256" s="17">
        <f t="shared" si="331"/>
        <v>13939</v>
      </c>
      <c r="AW256" s="17">
        <f t="shared" si="331"/>
        <v>1198349</v>
      </c>
      <c r="AX256" s="17">
        <f t="shared" si="331"/>
        <v>1069473</v>
      </c>
      <c r="AY256" s="17">
        <f t="shared" si="331"/>
        <v>75217</v>
      </c>
      <c r="AZ256" s="17">
        <f t="shared" si="331"/>
        <v>39720</v>
      </c>
      <c r="BA256" s="17">
        <f t="shared" si="331"/>
        <v>13939</v>
      </c>
      <c r="BB256" s="17">
        <f t="shared" si="331"/>
        <v>1198349</v>
      </c>
      <c r="BC256" s="17">
        <f>IF(ISERR(+E256*100/D256)=1,"",E256*100/D256)</f>
        <v>100</v>
      </c>
      <c r="BD256" s="17">
        <f>IF(ISERR(+F256*100/D256)=1,"",F256*100/D256)</f>
        <v>100</v>
      </c>
      <c r="BE256" s="17">
        <f>IF(ISERR(+J256*100/D256)=1,"",J256*100/D256)</f>
        <v>0</v>
      </c>
      <c r="BF256" s="17" t="e">
        <f>IF(ISERR(+N256*100/AK256)=1,"",N256*100/AK256)</f>
        <v>#DIV/0!</v>
      </c>
      <c r="BG256" s="17" t="e">
        <f>IF(ISERR(+O256*100/AK256)=1,"",O256*100/AK256)</f>
        <v>#DIV/0!</v>
      </c>
      <c r="BH256" s="17">
        <f>IF(ISERR(+AR256*100/AM256)=1,"",AR256*100/AM256)</f>
        <v>0</v>
      </c>
      <c r="BI256" s="17">
        <f>IF(ISERR((+AR256-AD256-AF256-AJ256)*100/AM256)=1,"",(AR256-AD256-AF256-AJ256)*100/AM256)</f>
        <v>0</v>
      </c>
      <c r="BJ256" s="17">
        <f>IF(ISERR(+BB256/AM256)=1,"",BB256/AM256)</f>
        <v>18.393973813872815</v>
      </c>
      <c r="BK256" s="17" t="e">
        <f>IF(ISERR(+W256/AK256)=1,"",W256/AK256)</f>
        <v>#DIV/0!</v>
      </c>
      <c r="BL256" s="17" t="e">
        <f>IF(ISERR(+AR256/AK256)=1,"",AR256/AK256)</f>
        <v>#DIV/0!</v>
      </c>
      <c r="BM256" s="17" t="e">
        <f>IF(ISERR((+AR256-AD256-AF256-AJ256)/AK256)=1,"",(AR256-AD256-AF256-AJ256)/AK256)</f>
        <v>#DIV/0!</v>
      </c>
      <c r="BN256" s="17">
        <f>IF(ISERR(+AK256/D256)=1,"",AK256/D256)</f>
        <v>0</v>
      </c>
      <c r="BO256" s="17" t="e">
        <f>IF(ISERR(+BK256*100/M256)=1,"",BK256*100/M256)</f>
        <v>#DIV/0!</v>
      </c>
      <c r="BP256" s="18" t="e">
        <f>IF(ISERR(+Y256/AK256)=1,"",Y256/AK256)</f>
        <v>#DIV/0!</v>
      </c>
      <c r="BQ256" s="19"/>
      <c r="BR256" s="20">
        <f t="shared" si="315"/>
        <v>0</v>
      </c>
      <c r="BS256" s="20">
        <f t="shared" si="319"/>
        <v>0</v>
      </c>
      <c r="BT256" s="21"/>
      <c r="BU256" s="21"/>
      <c r="BV256" s="22"/>
      <c r="BW256" s="21"/>
      <c r="BX256" s="63">
        <f t="shared" si="317"/>
        <v>0</v>
      </c>
      <c r="BY256" s="21"/>
      <c r="BZ256" s="21"/>
      <c r="CA256" s="21"/>
      <c r="CB256" s="21"/>
    </row>
    <row r="257" spans="1:80" s="23" customFormat="1" x14ac:dyDescent="0.25">
      <c r="A257" s="37"/>
      <c r="B257" s="38"/>
      <c r="C257" s="39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1"/>
      <c r="R257" s="41"/>
      <c r="S257" s="41"/>
      <c r="T257" s="41"/>
      <c r="U257" s="40"/>
      <c r="V257" s="40"/>
      <c r="W257" s="40"/>
      <c r="X257" s="40"/>
      <c r="Y257" s="42"/>
      <c r="Z257" s="40"/>
      <c r="AA257" s="40"/>
      <c r="AB257" s="42"/>
      <c r="AC257" s="40"/>
      <c r="AD257" s="40"/>
      <c r="AE257" s="40"/>
      <c r="AF257" s="40"/>
      <c r="AG257" s="40"/>
      <c r="AH257" s="40"/>
      <c r="AI257" s="69"/>
      <c r="AJ257" s="40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4"/>
      <c r="BR257" s="20">
        <f t="shared" si="315"/>
        <v>0</v>
      </c>
      <c r="BS257" s="20">
        <f t="shared" si="319"/>
        <v>0</v>
      </c>
      <c r="BV257" s="22"/>
      <c r="BX257" s="63">
        <f t="shared" si="317"/>
        <v>0</v>
      </c>
    </row>
    <row r="258" spans="1:80" s="23" customFormat="1" x14ac:dyDescent="0.25">
      <c r="A258" s="82" t="s">
        <v>83</v>
      </c>
      <c r="B258" s="82"/>
      <c r="C258" s="82"/>
      <c r="D258" s="45">
        <f t="shared" ref="D258:BB258" si="332">D256+D251+D247</f>
        <v>38</v>
      </c>
      <c r="E258" s="46">
        <f t="shared" si="332"/>
        <v>38</v>
      </c>
      <c r="F258" s="46">
        <f t="shared" si="332"/>
        <v>38</v>
      </c>
      <c r="G258" s="46">
        <f t="shared" si="332"/>
        <v>0</v>
      </c>
      <c r="H258" s="46">
        <f t="shared" si="332"/>
        <v>0</v>
      </c>
      <c r="I258" s="46">
        <f t="shared" si="332"/>
        <v>19923</v>
      </c>
      <c r="J258" s="46">
        <f t="shared" si="332"/>
        <v>0</v>
      </c>
      <c r="K258" s="46">
        <f t="shared" si="332"/>
        <v>0</v>
      </c>
      <c r="L258" s="46">
        <f t="shared" si="332"/>
        <v>65430011</v>
      </c>
      <c r="M258" s="46">
        <f t="shared" si="332"/>
        <v>0</v>
      </c>
      <c r="N258" s="46">
        <f t="shared" si="332"/>
        <v>1646774</v>
      </c>
      <c r="O258" s="46">
        <f t="shared" si="332"/>
        <v>0</v>
      </c>
      <c r="P258" s="46">
        <f t="shared" si="332"/>
        <v>2725000</v>
      </c>
      <c r="Q258" s="47">
        <f t="shared" si="332"/>
        <v>1239195.3100000005</v>
      </c>
      <c r="R258" s="47">
        <f t="shared" si="332"/>
        <v>66891</v>
      </c>
      <c r="S258" s="47">
        <f t="shared" si="332"/>
        <v>80291</v>
      </c>
      <c r="T258" s="47">
        <f t="shared" si="332"/>
        <v>13939</v>
      </c>
      <c r="U258" s="17">
        <f t="shared" si="332"/>
        <v>4786200</v>
      </c>
      <c r="V258" s="17">
        <f t="shared" si="332"/>
        <v>201399</v>
      </c>
      <c r="W258" s="17">
        <f t="shared" si="332"/>
        <v>13128603.029999999</v>
      </c>
      <c r="X258" s="17">
        <f t="shared" si="332"/>
        <v>872789</v>
      </c>
      <c r="Y258" s="17">
        <f t="shared" si="332"/>
        <v>18116202.030000001</v>
      </c>
      <c r="Z258" s="17">
        <f t="shared" si="332"/>
        <v>14705</v>
      </c>
      <c r="AA258" s="17">
        <f t="shared" si="332"/>
        <v>1298323</v>
      </c>
      <c r="AB258" s="17">
        <f t="shared" si="332"/>
        <v>872789</v>
      </c>
      <c r="AC258" s="17">
        <f t="shared" si="332"/>
        <v>18300797.869999997</v>
      </c>
      <c r="AD258" s="17">
        <f t="shared" si="332"/>
        <v>36108</v>
      </c>
      <c r="AE258" s="17">
        <f t="shared" si="332"/>
        <v>6379</v>
      </c>
      <c r="AF258" s="17">
        <f t="shared" si="332"/>
        <v>0</v>
      </c>
      <c r="AG258" s="17">
        <f t="shared" si="332"/>
        <v>1338894</v>
      </c>
      <c r="AH258" s="17">
        <f t="shared" si="332"/>
        <v>0</v>
      </c>
      <c r="AI258" s="17">
        <f t="shared" si="332"/>
        <v>872789</v>
      </c>
      <c r="AJ258" s="17">
        <f t="shared" si="332"/>
        <v>0</v>
      </c>
      <c r="AK258" s="17">
        <f t="shared" si="332"/>
        <v>1646774</v>
      </c>
      <c r="AL258" s="17">
        <f t="shared" si="332"/>
        <v>1400316.3100000005</v>
      </c>
      <c r="AM258" s="17">
        <f t="shared" si="332"/>
        <v>20302019.030000001</v>
      </c>
      <c r="AN258" s="17">
        <f t="shared" si="332"/>
        <v>18336905.869999997</v>
      </c>
      <c r="AO258" s="17">
        <f t="shared" si="332"/>
        <v>6379</v>
      </c>
      <c r="AP258" s="17">
        <f t="shared" si="332"/>
        <v>1338894</v>
      </c>
      <c r="AQ258" s="17">
        <f t="shared" si="332"/>
        <v>872789</v>
      </c>
      <c r="AR258" s="17">
        <f t="shared" si="332"/>
        <v>20554967.869999997</v>
      </c>
      <c r="AS258" s="17">
        <f t="shared" si="332"/>
        <v>19355397.34</v>
      </c>
      <c r="AT258" s="17">
        <f t="shared" si="332"/>
        <v>81596</v>
      </c>
      <c r="AU258" s="17">
        <f t="shared" si="332"/>
        <v>1378614</v>
      </c>
      <c r="AV258" s="17">
        <f t="shared" si="332"/>
        <v>886728</v>
      </c>
      <c r="AW258" s="17">
        <f t="shared" si="332"/>
        <v>21702335.34</v>
      </c>
      <c r="AX258" s="17">
        <f t="shared" si="332"/>
        <v>1018491.4700000011</v>
      </c>
      <c r="AY258" s="17">
        <f t="shared" si="332"/>
        <v>75217</v>
      </c>
      <c r="AZ258" s="17">
        <f t="shared" si="332"/>
        <v>39720</v>
      </c>
      <c r="BA258" s="17">
        <f t="shared" si="332"/>
        <v>13939</v>
      </c>
      <c r="BB258" s="17">
        <f t="shared" si="332"/>
        <v>1147367.4700000011</v>
      </c>
      <c r="BC258" s="17">
        <f>IF(ISERR(+E258*100/D258)=1,"",E258*100/D258)</f>
        <v>100</v>
      </c>
      <c r="BD258" s="17">
        <f>IF(ISERR(+F258*100/D258)=1,"",F258*100/D258)</f>
        <v>100</v>
      </c>
      <c r="BE258" s="17">
        <f>IF(ISERR(+J258*100/D258)=1,"",J258*100/D258)</f>
        <v>0</v>
      </c>
      <c r="BF258" s="17">
        <f>IF(ISERR(+N258*100/AK258)=1,"",N258*100/AK258)</f>
        <v>100</v>
      </c>
      <c r="BG258" s="17">
        <f>IF(ISERR(+O258*100/AK258)=1,"",O258*100/AK258)</f>
        <v>0</v>
      </c>
      <c r="BH258" s="17">
        <f>IF(ISERR(+AR258*100/AM258)=1,"",AR258*100/AM258)</f>
        <v>101.24592947935975</v>
      </c>
      <c r="BI258" s="17">
        <f>IF(ISERR((+AR258-AD258-AF258-AJ258)*100/AM258)=1,"",(AR258-AD258-AF258-AJ258)*100/AM258)</f>
        <v>101.06807524748929</v>
      </c>
      <c r="BJ258" s="17">
        <f>IF(ISERR(+BB258/AM258)=1,"",BB258/AM258)</f>
        <v>5.6514944070565239E-2</v>
      </c>
      <c r="BK258" s="17">
        <f>IF(ISERR(+W258/AK258)=1,"",W258/AK258)</f>
        <v>7.9723161951791806</v>
      </c>
      <c r="BL258" s="17">
        <f>IF(ISERR(+AR258/AK258)=1,"",AR258/AK258)</f>
        <v>12.481960408653523</v>
      </c>
      <c r="BM258" s="17">
        <f>IF(ISERR((+AR258-AD258-AF258-AJ258)/AK258)=1,"",(AR258-AD258-AF258-AJ258)/AK258)</f>
        <v>12.460033902648449</v>
      </c>
      <c r="BN258" s="17">
        <f>IF(ISERR(+AK258/D258)=1,"",AK258/D258)</f>
        <v>43336.15789473684</v>
      </c>
      <c r="BO258" s="17" t="e">
        <f>IF(ISERR(+BK258*100/M258)=1,"",BK258*100/M258)</f>
        <v>#DIV/0!</v>
      </c>
      <c r="BP258" s="18">
        <f>IF(ISERR(+Y258/AK258)=1,"",Y258/AK258)</f>
        <v>11.001025052618029</v>
      </c>
      <c r="BQ258" s="19"/>
      <c r="BR258" s="20">
        <f t="shared" si="315"/>
        <v>0</v>
      </c>
      <c r="BS258" s="20">
        <f t="shared" si="319"/>
        <v>0</v>
      </c>
      <c r="BT258" s="21"/>
      <c r="BU258" s="21"/>
      <c r="BV258" s="22"/>
      <c r="BW258" s="21"/>
      <c r="BX258" s="63">
        <f t="shared" si="317"/>
        <v>0</v>
      </c>
      <c r="BY258" s="21"/>
      <c r="BZ258" s="21"/>
      <c r="CA258" s="21"/>
      <c r="CB258" s="21"/>
    </row>
  </sheetData>
  <mergeCells count="174">
    <mergeCell ref="G1:I1"/>
    <mergeCell ref="J1:J3"/>
    <mergeCell ref="K1:K3"/>
    <mergeCell ref="L1:L3"/>
    <mergeCell ref="M1:M3"/>
    <mergeCell ref="N1:P1"/>
    <mergeCell ref="G2:G3"/>
    <mergeCell ref="H2:H3"/>
    <mergeCell ref="I2:I3"/>
    <mergeCell ref="N2:N3"/>
    <mergeCell ref="Q1:T1"/>
    <mergeCell ref="U1:U3"/>
    <mergeCell ref="V1:V3"/>
    <mergeCell ref="W1:W3"/>
    <mergeCell ref="X1:X3"/>
    <mergeCell ref="Y1:AB1"/>
    <mergeCell ref="Y2:Y3"/>
    <mergeCell ref="Z2:Z3"/>
    <mergeCell ref="AA2:AA3"/>
    <mergeCell ref="AB2:AB3"/>
    <mergeCell ref="AC1:AJ1"/>
    <mergeCell ref="AK1:AK3"/>
    <mergeCell ref="AL1:AL3"/>
    <mergeCell ref="AM1:AM3"/>
    <mergeCell ref="AN1:AR1"/>
    <mergeCell ref="AS1:AW1"/>
    <mergeCell ref="AC2:AD2"/>
    <mergeCell ref="AE2:AF2"/>
    <mergeCell ref="AG2:AH2"/>
    <mergeCell ref="AI2:AJ2"/>
    <mergeCell ref="AX1:BB1"/>
    <mergeCell ref="BC1:BC3"/>
    <mergeCell ref="BD1:BD3"/>
    <mergeCell ref="BE1:BE3"/>
    <mergeCell ref="BF1:BF3"/>
    <mergeCell ref="BG1:BG3"/>
    <mergeCell ref="AZ2:AZ3"/>
    <mergeCell ref="BA2:BA3"/>
    <mergeCell ref="BB2:BB3"/>
    <mergeCell ref="BN1:BN3"/>
    <mergeCell ref="BO1:BO3"/>
    <mergeCell ref="BP1:BP3"/>
    <mergeCell ref="BQ1:BQ3"/>
    <mergeCell ref="BR1:BR4"/>
    <mergeCell ref="BS1:BS4"/>
    <mergeCell ref="BH1:BH3"/>
    <mergeCell ref="BI1:BI3"/>
    <mergeCell ref="BJ1:BJ3"/>
    <mergeCell ref="BK1:BK3"/>
    <mergeCell ref="BL1:BL3"/>
    <mergeCell ref="BM1:BM3"/>
    <mergeCell ref="AW2:AW3"/>
    <mergeCell ref="AX2:AX3"/>
    <mergeCell ref="AY2:AY3"/>
    <mergeCell ref="AN2:AN3"/>
    <mergeCell ref="AO2:AO3"/>
    <mergeCell ref="AP2:AP3"/>
    <mergeCell ref="AQ2:AQ3"/>
    <mergeCell ref="AR2:AR3"/>
    <mergeCell ref="AS2:AS3"/>
    <mergeCell ref="J4:K4"/>
    <mergeCell ref="A5:A8"/>
    <mergeCell ref="B5:B7"/>
    <mergeCell ref="A10:C10"/>
    <mergeCell ref="A14:C14"/>
    <mergeCell ref="A16:A17"/>
    <mergeCell ref="AT2:AT3"/>
    <mergeCell ref="AU2:AU3"/>
    <mergeCell ref="AV2:AV3"/>
    <mergeCell ref="O2:O3"/>
    <mergeCell ref="P2:P3"/>
    <mergeCell ref="Q2:Q3"/>
    <mergeCell ref="R2:R3"/>
    <mergeCell ref="S2:S3"/>
    <mergeCell ref="T2:T3"/>
    <mergeCell ref="A1:A3"/>
    <mergeCell ref="B1:B3"/>
    <mergeCell ref="C1:C3"/>
    <mergeCell ref="D1:D3"/>
    <mergeCell ref="E1:E3"/>
    <mergeCell ref="F1:F3"/>
    <mergeCell ref="A34:A35"/>
    <mergeCell ref="A37:C37"/>
    <mergeCell ref="A39:C39"/>
    <mergeCell ref="A42:A45"/>
    <mergeCell ref="B42:B44"/>
    <mergeCell ref="A47:C47"/>
    <mergeCell ref="A19:C19"/>
    <mergeCell ref="A21:C21"/>
    <mergeCell ref="A23:A26"/>
    <mergeCell ref="B23:B25"/>
    <mergeCell ref="A28:C28"/>
    <mergeCell ref="A32:C32"/>
    <mergeCell ref="A65:C65"/>
    <mergeCell ref="A69:C69"/>
    <mergeCell ref="A71:A72"/>
    <mergeCell ref="A74:C74"/>
    <mergeCell ref="A76:C76"/>
    <mergeCell ref="A78:A81"/>
    <mergeCell ref="B78:B80"/>
    <mergeCell ref="A51:C51"/>
    <mergeCell ref="A53:A54"/>
    <mergeCell ref="A56:C56"/>
    <mergeCell ref="A58:C58"/>
    <mergeCell ref="A60:A63"/>
    <mergeCell ref="B60:B62"/>
    <mergeCell ref="A102:C102"/>
    <mergeCell ref="A106:C106"/>
    <mergeCell ref="A108:A109"/>
    <mergeCell ref="A111:C111"/>
    <mergeCell ref="A113:C113"/>
    <mergeCell ref="A115:A118"/>
    <mergeCell ref="B115:B117"/>
    <mergeCell ref="A83:C83"/>
    <mergeCell ref="A87:C87"/>
    <mergeCell ref="A89:A90"/>
    <mergeCell ref="A92:C92"/>
    <mergeCell ref="A94:C94"/>
    <mergeCell ref="A97:A100"/>
    <mergeCell ref="B97:B99"/>
    <mergeCell ref="A138:C138"/>
    <mergeCell ref="A142:C142"/>
    <mergeCell ref="A144:A145"/>
    <mergeCell ref="A147:C147"/>
    <mergeCell ref="A149:C149"/>
    <mergeCell ref="A151:A154"/>
    <mergeCell ref="B151:B153"/>
    <mergeCell ref="A120:C120"/>
    <mergeCell ref="A124:C124"/>
    <mergeCell ref="A126:A127"/>
    <mergeCell ref="A129:C129"/>
    <mergeCell ref="A131:C131"/>
    <mergeCell ref="A133:A136"/>
    <mergeCell ref="B133:B135"/>
    <mergeCell ref="A174:C174"/>
    <mergeCell ref="A178:C178"/>
    <mergeCell ref="A180:A181"/>
    <mergeCell ref="A183:C183"/>
    <mergeCell ref="A185:C185"/>
    <mergeCell ref="A187:A190"/>
    <mergeCell ref="B187:B189"/>
    <mergeCell ref="A156:C156"/>
    <mergeCell ref="A160:C160"/>
    <mergeCell ref="A162:A163"/>
    <mergeCell ref="A165:C165"/>
    <mergeCell ref="A167:C167"/>
    <mergeCell ref="A169:A172"/>
    <mergeCell ref="B169:B171"/>
    <mergeCell ref="A210:C210"/>
    <mergeCell ref="A214:C214"/>
    <mergeCell ref="A216:A217"/>
    <mergeCell ref="A219:C219"/>
    <mergeCell ref="A221:C221"/>
    <mergeCell ref="A224:A227"/>
    <mergeCell ref="B224:B226"/>
    <mergeCell ref="A192:C192"/>
    <mergeCell ref="A196:C196"/>
    <mergeCell ref="A198:A199"/>
    <mergeCell ref="A201:C201"/>
    <mergeCell ref="A203:C203"/>
    <mergeCell ref="A205:A208"/>
    <mergeCell ref="B205:B207"/>
    <mergeCell ref="A247:C247"/>
    <mergeCell ref="A251:C251"/>
    <mergeCell ref="A253:A254"/>
    <mergeCell ref="A256:C256"/>
    <mergeCell ref="A258:C258"/>
    <mergeCell ref="A229:C229"/>
    <mergeCell ref="A233:C233"/>
    <mergeCell ref="A235:A236"/>
    <mergeCell ref="A238:C238"/>
    <mergeCell ref="A240:C240"/>
    <mergeCell ref="A242:A245"/>
    <mergeCell ref="B242:B244"/>
  </mergeCells>
  <conditionalFormatting sqref="BR5:BS21">
    <cfRule type="cellIs" dxfId="13" priority="14" stopIfTrue="1" operator="lessThan">
      <formula>0</formula>
    </cfRule>
  </conditionalFormatting>
  <conditionalFormatting sqref="BR23:BS40">
    <cfRule type="cellIs" dxfId="12" priority="13" stopIfTrue="1" operator="lessThan">
      <formula>0</formula>
    </cfRule>
  </conditionalFormatting>
  <conditionalFormatting sqref="BR42:BS58">
    <cfRule type="cellIs" dxfId="11" priority="12" stopIfTrue="1" operator="lessThan">
      <formula>0</formula>
    </cfRule>
  </conditionalFormatting>
  <conditionalFormatting sqref="BR60:BS76">
    <cfRule type="cellIs" dxfId="10" priority="11" stopIfTrue="1" operator="lessThan">
      <formula>0</formula>
    </cfRule>
  </conditionalFormatting>
  <conditionalFormatting sqref="BR78:BS95">
    <cfRule type="cellIs" dxfId="9" priority="10" stopIfTrue="1" operator="lessThan">
      <formula>0</formula>
    </cfRule>
  </conditionalFormatting>
  <conditionalFormatting sqref="BR97:BS113">
    <cfRule type="cellIs" dxfId="8" priority="9" stopIfTrue="1" operator="lessThan">
      <formula>0</formula>
    </cfRule>
  </conditionalFormatting>
  <conditionalFormatting sqref="BR115:BS131">
    <cfRule type="cellIs" dxfId="7" priority="8" stopIfTrue="1" operator="lessThan">
      <formula>0</formula>
    </cfRule>
  </conditionalFormatting>
  <conditionalFormatting sqref="BR133:BS149">
    <cfRule type="cellIs" dxfId="6" priority="7" stopIfTrue="1" operator="lessThan">
      <formula>0</formula>
    </cfRule>
  </conditionalFormatting>
  <conditionalFormatting sqref="BR151:BS167">
    <cfRule type="cellIs" dxfId="5" priority="6" stopIfTrue="1" operator="lessThan">
      <formula>0</formula>
    </cfRule>
  </conditionalFormatting>
  <conditionalFormatting sqref="BR169:BS185">
    <cfRule type="cellIs" dxfId="4" priority="5" stopIfTrue="1" operator="lessThan">
      <formula>0</formula>
    </cfRule>
  </conditionalFormatting>
  <conditionalFormatting sqref="BR187:BS203">
    <cfRule type="cellIs" dxfId="3" priority="4" stopIfTrue="1" operator="lessThan">
      <formula>0</formula>
    </cfRule>
  </conditionalFormatting>
  <conditionalFormatting sqref="BR205:BS221">
    <cfRule type="cellIs" dxfId="2" priority="3" stopIfTrue="1" operator="lessThan">
      <formula>0</formula>
    </cfRule>
  </conditionalFormatting>
  <conditionalFormatting sqref="BR224:BS240">
    <cfRule type="cellIs" dxfId="1" priority="2" stopIfTrue="1" operator="lessThan">
      <formula>0</formula>
    </cfRule>
  </conditionalFormatting>
  <conditionalFormatting sqref="BR242:BS25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2023-04-05T09:09:39Z</dcterms:modified>
</cp:coreProperties>
</file>