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50" windowWidth="19440" windowHeight="9930" tabRatio="1000" firstSheet="14" activeTab="20"/>
  </bookViews>
  <sheets>
    <sheet name="Un-Billed Provision Format-1" sheetId="32" r:id="rId1"/>
    <sheet name="Anx-13 DCB" sheetId="1" r:id="rId2"/>
    <sheet name="Annx 13a " sheetId="2" r:id="rId3"/>
    <sheet name="Annx 13 b " sheetId="3" r:id="rId4"/>
    <sheet name="Annx 13 c " sheetId="4" r:id="rId5"/>
    <sheet name="Anx 13d" sheetId="26" r:id="rId6"/>
    <sheet name="Annx 14a " sheetId="5" r:id="rId7"/>
    <sheet name="Annx 14b " sheetId="6" r:id="rId8"/>
    <sheet name="Annx 15a " sheetId="7" r:id="rId9"/>
    <sheet name="Annx 15bI&amp;II " sheetId="8" r:id="rId10"/>
    <sheet name="Annex 15 c " sheetId="9" r:id="rId11"/>
    <sheet name="Annex 15 c (i) " sheetId="10" r:id="rId12"/>
    <sheet name="Annex 15 c (ii) " sheetId="11" r:id="rId13"/>
    <sheet name="Annex-16" sheetId="12" r:id="rId14"/>
    <sheet name="Annx 17" sheetId="13" r:id="rId15"/>
    <sheet name="Annex 17 (i)" sheetId="14" r:id="rId16"/>
    <sheet name="Annx 17a " sheetId="15" r:id="rId17"/>
    <sheet name="Annex 17b " sheetId="16" r:id="rId18"/>
    <sheet name="Annx 18" sheetId="17" r:id="rId19"/>
    <sheet name="Annex 35a(I) FL " sheetId="18" r:id="rId20"/>
    <sheet name="Annex 35a(II) OL " sheetId="19" r:id="rId21"/>
    <sheet name="Appendix G" sheetId="20" r:id="rId22"/>
    <sheet name="HT DCB" sheetId="21" r:id="rId23"/>
    <sheet name="Solar Rebate" sheetId="22" r:id="rId24"/>
    <sheet name="Solar Roof Top" sheetId="23" state="hidden" r:id="rId25"/>
    <sheet name="Solar Roof Top " sheetId="29" r:id="rId26"/>
    <sheet name="D SRTPV(Govt)" sheetId="27" r:id="rId27"/>
    <sheet name="D SRTPV(Others)" sheetId="28" r:id="rId28"/>
    <sheet name="Gov Dept Dues" sheetId="30" r:id="rId29"/>
    <sheet name="Cash Allocation" sheetId="25" r:id="rId30"/>
  </sheets>
  <externalReferences>
    <externalReference r:id="rId31"/>
    <externalReference r:id="rId32"/>
    <externalReference r:id="rId33"/>
    <externalReference r:id="rId34"/>
    <externalReference r:id="rId35"/>
    <externalReference r:id="rId36"/>
    <externalReference r:id="rId37"/>
  </externalReferences>
  <definedNames>
    <definedName name="_xlnm._FilterDatabase" localSheetId="25" hidden="1">'Solar Roof Top '!$A$4:$Q$5</definedName>
    <definedName name="A1A20">#REF!</definedName>
    <definedName name="A1A22">#REF!</definedName>
    <definedName name="A1A23">#REF!</definedName>
    <definedName name="ab975." localSheetId="0">#REF!</definedName>
    <definedName name="ab975.">#REF!</definedName>
    <definedName name="add.mandya" localSheetId="0">#REF!</definedName>
    <definedName name="add.mandya">#REF!</definedName>
    <definedName name="billrdtotthermal1000" localSheetId="0">#REF!</definedName>
    <definedName name="billrdtotthermal1000">#REF!</definedName>
    <definedName name="billrdtotthermal400" localSheetId="0">#REF!</definedName>
    <definedName name="billrdtotthermal400">#REF!</definedName>
    <definedName name="billrdtotthermal500" localSheetId="0">#REF!</definedName>
    <definedName name="billrdtotthermal500">#REF!</definedName>
    <definedName name="billrdtotthermal600" localSheetId="0">#REF!</definedName>
    <definedName name="billrdtotthermal600">#REF!</definedName>
    <definedName name="billrdtotthermal700" localSheetId="0">#REF!</definedName>
    <definedName name="billrdtotthermal700">#REF!</definedName>
    <definedName name="billrdtotthermal800" localSheetId="0">#REF!</definedName>
    <definedName name="billrdtotthermal800">#REF!</definedName>
    <definedName name="billrdtotthermal900" localSheetId="0">#REF!</definedName>
    <definedName name="billrdtotthermal900">#REF!</definedName>
    <definedName name="billrstothydal1000" localSheetId="0">#REF!</definedName>
    <definedName name="billrstothydal1000">#REF!</definedName>
    <definedName name="billrstothydal400" localSheetId="0">#REF!</definedName>
    <definedName name="billrstothydal400">#REF!</definedName>
    <definedName name="billrstothydal500" localSheetId="0">#REF!</definedName>
    <definedName name="billrstothydal500">#REF!</definedName>
    <definedName name="billrstothydal600" localSheetId="0">#REF!</definedName>
    <definedName name="billrstothydal600">#REF!</definedName>
    <definedName name="billrstothydal700" localSheetId="0">#REF!</definedName>
    <definedName name="billrstothydal700">#REF!</definedName>
    <definedName name="billrstothydal800" localSheetId="0">#REF!</definedName>
    <definedName name="billrstothydal800">#REF!</definedName>
    <definedName name="billrstothydal900" localSheetId="0">#REF!</definedName>
    <definedName name="billrstothydal900">#REF!</definedName>
    <definedName name="cbamogha1001" localSheetId="0">#REF!</definedName>
    <definedName name="cbamogha1001">#REF!</definedName>
    <definedName name="cbamogha102" localSheetId="0">#REF!</definedName>
    <definedName name="cbamogha102">#REF!</definedName>
    <definedName name="cbamogha1101" localSheetId="0">#REF!</definedName>
    <definedName name="cbamogha1101">#REF!</definedName>
    <definedName name="cbamogha1201" localSheetId="0">#REF!</definedName>
    <definedName name="cbamogha1201">#REF!</definedName>
    <definedName name="cbamogha202" localSheetId="0">#REF!</definedName>
    <definedName name="cbamogha202">#REF!</definedName>
    <definedName name="cbamogha302" localSheetId="0">#REF!</definedName>
    <definedName name="cbamogha302">#REF!</definedName>
    <definedName name="cbapseb1001" localSheetId="0">#REF!</definedName>
    <definedName name="cbapseb1001">#REF!</definedName>
    <definedName name="cbatriashimsha1001" localSheetId="0">#REF!</definedName>
    <definedName name="cbatriashimsha1001">#REF!</definedName>
    <definedName name="cbatriashiva1001" localSheetId="0">#REF!</definedName>
    <definedName name="cbatriashiva1001">#REF!</definedName>
    <definedName name="cbatriashiva102" localSheetId="0">#REF!</definedName>
    <definedName name="cbatriashiva102">#REF!</definedName>
    <definedName name="cbatriashiva1101" localSheetId="0">#REF!</definedName>
    <definedName name="cbatriashiva1101">#REF!</definedName>
    <definedName name="cbatriashiva1201" localSheetId="0">#REF!</definedName>
    <definedName name="cbatriashiva1201">#REF!</definedName>
    <definedName name="cbatriashiva202" localSheetId="0">#REF!</definedName>
    <definedName name="cbatriashiva202">#REF!</definedName>
    <definedName name="cbatriashiva302" localSheetId="0">#REF!</definedName>
    <definedName name="cbatriashiva302">#REF!</definedName>
    <definedName name="cbatriasmsa102" localSheetId="0">#REF!</definedName>
    <definedName name="cbatriasmsa102">#REF!</definedName>
    <definedName name="cbatriasmsa1101" localSheetId="0">#REF!</definedName>
    <definedName name="cbatriasmsa1101">#REF!</definedName>
    <definedName name="cbatriasmsa1201" localSheetId="0">#REF!</definedName>
    <definedName name="cbatriasmsa1201">#REF!</definedName>
    <definedName name="cbatriasmsa202" localSheetId="0">#REF!</definedName>
    <definedName name="cbatriasmsa202">#REF!</definedName>
    <definedName name="cbatriasmsa302" localSheetId="0">#REF!</definedName>
    <definedName name="cbatriasmsa302">#REF!</definedName>
    <definedName name="cbbasugar1001" localSheetId="0">#REF!</definedName>
    <definedName name="cbbasugar1001">#REF!</definedName>
    <definedName name="cbbasugar102" localSheetId="0">#REF!</definedName>
    <definedName name="cbbasugar102">#REF!</definedName>
    <definedName name="cbbasugar1101" localSheetId="0">#REF!</definedName>
    <definedName name="cbbasugar1101">#REF!</definedName>
    <definedName name="cbbasugar1201" localSheetId="0">#REF!</definedName>
    <definedName name="cbbasugar1201">#REF!</definedName>
    <definedName name="cbbasugar202" localSheetId="0">#REF!</definedName>
    <definedName name="cbbasugar202">#REF!</definedName>
    <definedName name="cbbasugar302" localSheetId="0">#REF!</definedName>
    <definedName name="cbbasugar302">#REF!</definedName>
    <definedName name="cbbhoruka1001" localSheetId="0">#REF!</definedName>
    <definedName name="cbbhoruka1001">#REF!</definedName>
    <definedName name="cbbhoruka102" localSheetId="0">#REF!</definedName>
    <definedName name="cbbhoruka102">#REF!</definedName>
    <definedName name="cbbhoruka1101" localSheetId="0">#REF!</definedName>
    <definedName name="cbbhoruka1101">#REF!</definedName>
    <definedName name="cbbhoruka1201" localSheetId="0">#REF!</definedName>
    <definedName name="cbbhoruka1201">#REF!</definedName>
    <definedName name="cbbhoruka202" localSheetId="0">#REF!</definedName>
    <definedName name="cbbhoruka202">#REF!</definedName>
    <definedName name="cbbhoruka302" localSheetId="0">#REF!</definedName>
    <definedName name="cbbhoruka302">#REF!</definedName>
    <definedName name="cbcepco102" localSheetId="0">#REF!</definedName>
    <definedName name="cbcepco102">#REF!</definedName>
    <definedName name="cbcepco202" localSheetId="0">#REF!</definedName>
    <definedName name="cbcepco202">#REF!</definedName>
    <definedName name="cbcepco302" localSheetId="0">#REF!</definedName>
    <definedName name="cbcepco302">#REF!</definedName>
    <definedName name="cbdandeli1001" localSheetId="0">#REF!</definedName>
    <definedName name="cbdandeli1001">#REF!</definedName>
    <definedName name="cbdandeli102" localSheetId="0">#REF!</definedName>
    <definedName name="cbdandeli102">#REF!</definedName>
    <definedName name="cbdandeli1101" localSheetId="0">#REF!</definedName>
    <definedName name="cbdandeli1101">#REF!</definedName>
    <definedName name="cbdandeli1201" localSheetId="0">#REF!</definedName>
    <definedName name="cbdandeli1201">#REF!</definedName>
    <definedName name="cbdandeli202" localSheetId="0">#REF!</definedName>
    <definedName name="cbdandeli202">#REF!</definedName>
    <definedName name="cbdandeli302" localSheetId="0">#REF!</definedName>
    <definedName name="cbdandeli302">#REF!</definedName>
    <definedName name="cbedcl1001" localSheetId="0">#REF!</definedName>
    <definedName name="cbedcl1001">#REF!</definedName>
    <definedName name="cbedcl102" localSheetId="0">#REF!</definedName>
    <definedName name="cbedcl102">#REF!</definedName>
    <definedName name="cbedcl1101" localSheetId="0">#REF!</definedName>
    <definedName name="cbedcl1101">#REF!</definedName>
    <definedName name="cbedcl1201" localSheetId="0">#REF!</definedName>
    <definedName name="cbedcl1201">#REF!</definedName>
    <definedName name="cbedcl202" localSheetId="0">#REF!</definedName>
    <definedName name="cbedcl202">#REF!</definedName>
    <definedName name="cbedcl302" localSheetId="0">#REF!</definedName>
    <definedName name="cbedcl302">#REF!</definedName>
    <definedName name="cbenercon102" localSheetId="0">#REF!</definedName>
    <definedName name="cbenercon102">#REF!</definedName>
    <definedName name="cbenercon202" localSheetId="0">#REF!</definedName>
    <definedName name="cbenercon202">#REF!</definedName>
    <definedName name="cbenercon302" localSheetId="0">#REF!</definedName>
    <definedName name="cbenercon302">#REF!</definedName>
    <definedName name="cbgridco1001" localSheetId="0">#REF!</definedName>
    <definedName name="cbgridco1001">#REF!</definedName>
    <definedName name="cbgridco102" localSheetId="0">#REF!</definedName>
    <definedName name="cbgridco102">#REF!</definedName>
    <definedName name="cbgridco1101" localSheetId="0">#REF!</definedName>
    <definedName name="cbgridco1101">#REF!</definedName>
    <definedName name="cbgridco1201" localSheetId="0">#REF!</definedName>
    <definedName name="cbgridco1201">#REF!</definedName>
    <definedName name="cbgridco202" localSheetId="0">#REF!</definedName>
    <definedName name="cbgridco202">#REF!</definedName>
    <definedName name="cbgridco302" localSheetId="0">#REF!</definedName>
    <definedName name="cbgridco302">#REF!</definedName>
    <definedName name="cbiclsugar1001" localSheetId="0">#REF!</definedName>
    <definedName name="cbiclsugar1001">#REF!</definedName>
    <definedName name="cbiclsugar102" localSheetId="0">#REF!</definedName>
    <definedName name="cbiclsugar102">#REF!</definedName>
    <definedName name="cbiclsugar1101" localSheetId="0">#REF!</definedName>
    <definedName name="cbiclsugar1101">#REF!</definedName>
    <definedName name="cbiclsugar1201" localSheetId="0">#REF!</definedName>
    <definedName name="cbiclsugar1201">#REF!</definedName>
    <definedName name="cbiclsugar202" localSheetId="0">#REF!</definedName>
    <definedName name="cbiclsugar202">#REF!</definedName>
    <definedName name="cbiclsugar302" localSheetId="0">#REF!</definedName>
    <definedName name="cbiclsugar302">#REF!</definedName>
    <definedName name="cbitpl1001" localSheetId="0">#REF!</definedName>
    <definedName name="cbitpl1001">#REF!</definedName>
    <definedName name="cbitpl102" localSheetId="0">#REF!</definedName>
    <definedName name="cbitpl102">#REF!</definedName>
    <definedName name="cbitpl1101" localSheetId="0">#REF!</definedName>
    <definedName name="cbitpl1101">#REF!</definedName>
    <definedName name="cbitpl1201" localSheetId="0">#REF!</definedName>
    <definedName name="cbitpl1201">#REF!</definedName>
    <definedName name="cbitpl202" localSheetId="0">#REF!</definedName>
    <definedName name="cbitpl202">#REF!</definedName>
    <definedName name="cbitpl302" localSheetId="0">#REF!</definedName>
    <definedName name="cbitpl302">#REF!</definedName>
    <definedName name="cbjtpcl1001" localSheetId="0">#REF!</definedName>
    <definedName name="cbjtpcl1001">#REF!</definedName>
    <definedName name="cbjtpcl102" localSheetId="0">#REF!</definedName>
    <definedName name="cbjtpcl102">#REF!</definedName>
    <definedName name="cbjtpcl1101" localSheetId="0">#REF!</definedName>
    <definedName name="cbjtpcl1101">#REF!</definedName>
    <definedName name="cbjtpcl1201" localSheetId="0">#REF!</definedName>
    <definedName name="cbjtpcl1201">#REF!</definedName>
    <definedName name="cbjtpcl202" localSheetId="0">#REF!</definedName>
    <definedName name="cbjtpcl202">#REF!</definedName>
    <definedName name="cbjtpcl302" localSheetId="0">#REF!</definedName>
    <definedName name="cbjtpcl302">#REF!</definedName>
    <definedName name="cbkaps1001" localSheetId="0">#REF!</definedName>
    <definedName name="cbkaps1001">#REF!</definedName>
    <definedName name="cbkaps102" localSheetId="0">#REF!</definedName>
    <definedName name="cbkaps102">#REF!</definedName>
    <definedName name="cbkaps1101" localSheetId="0">#REF!</definedName>
    <definedName name="cbkaps1101">#REF!</definedName>
    <definedName name="cbkaps1201" localSheetId="0">#REF!</definedName>
    <definedName name="cbkaps1201">#REF!</definedName>
    <definedName name="cbkaps202" localSheetId="0">#REF!</definedName>
    <definedName name="cbkaps202">#REF!</definedName>
    <definedName name="cbkaps302" localSheetId="0">#REF!</definedName>
    <definedName name="cbkaps302">#REF!</definedName>
    <definedName name="cbkaps401" localSheetId="0">#REF!</definedName>
    <definedName name="cbkaps401">#REF!</definedName>
    <definedName name="cbkaps501" localSheetId="0">#REF!</definedName>
    <definedName name="cbkaps501">#REF!</definedName>
    <definedName name="cbkaps601" localSheetId="0">#REF!</definedName>
    <definedName name="cbkaps601">#REF!</definedName>
    <definedName name="cbkaps701" localSheetId="0">#REF!</definedName>
    <definedName name="cbkaps701">#REF!</definedName>
    <definedName name="cbkaps801" localSheetId="0">#REF!</definedName>
    <definedName name="cbkaps801">#REF!</definedName>
    <definedName name="cbkaps901" localSheetId="0">#REF!</definedName>
    <definedName name="cbkaps901">#REF!</definedName>
    <definedName name="cbkpcl1001" localSheetId="0">#REF!</definedName>
    <definedName name="cbkpcl1001">#REF!</definedName>
    <definedName name="cbkpcl102" localSheetId="0">#REF!</definedName>
    <definedName name="cbkpcl102">#REF!</definedName>
    <definedName name="cbkpcl1101" localSheetId="0">#REF!</definedName>
    <definedName name="cbkpcl1101">#REF!</definedName>
    <definedName name="cbkpcl1201" localSheetId="0">#REF!</definedName>
    <definedName name="cbkpcl1201">#REF!</definedName>
    <definedName name="cbkpcl202" localSheetId="0">#REF!</definedName>
    <definedName name="cbkpcl202">#REF!</definedName>
    <definedName name="cbkpcl302" localSheetId="0">#REF!</definedName>
    <definedName name="cbkpcl302">#REF!</definedName>
    <definedName name="cbkpcl401" localSheetId="0">#REF!</definedName>
    <definedName name="cbkpcl401">#REF!</definedName>
    <definedName name="cbkpcl501" localSheetId="0">#REF!</definedName>
    <definedName name="cbkpcl501">#REF!</definedName>
    <definedName name="cbkpcl601" localSheetId="0">#REF!</definedName>
    <definedName name="cbkpcl601">#REF!</definedName>
    <definedName name="cbkpcl701" localSheetId="0">#REF!</definedName>
    <definedName name="cbkpcl701">#REF!</definedName>
    <definedName name="cbkpcl801" localSheetId="0">#REF!</definedName>
    <definedName name="cbkpcl801">#REF!</definedName>
    <definedName name="cbkpcl901" localSheetId="0">#REF!</definedName>
    <definedName name="cbkpcl901">#REF!</definedName>
    <definedName name="cbmalavalli1001" localSheetId="0">#REF!</definedName>
    <definedName name="cbmalavalli1001">#REF!</definedName>
    <definedName name="cbmalavalli102" localSheetId="0">#REF!</definedName>
    <definedName name="cbmalavalli102">#REF!</definedName>
    <definedName name="cbmalavalli1101" localSheetId="0">#REF!</definedName>
    <definedName name="cbmalavalli1101">#REF!</definedName>
    <definedName name="cbmalavalli1201" localSheetId="0">#REF!</definedName>
    <definedName name="cbmalavalli1201">#REF!</definedName>
    <definedName name="cbmalavalli202" localSheetId="0">#REF!</definedName>
    <definedName name="cbmalavalli202">#REF!</definedName>
    <definedName name="cbmalavalli302" localSheetId="0">#REF!</definedName>
    <definedName name="cbmalavalli302">#REF!</definedName>
    <definedName name="cbmaps1001" localSheetId="0">#REF!</definedName>
    <definedName name="cbmaps1001">#REF!</definedName>
    <definedName name="cbmaps102" localSheetId="0">#REF!</definedName>
    <definedName name="cbmaps102">#REF!</definedName>
    <definedName name="cbmaps1101" localSheetId="0">#REF!</definedName>
    <definedName name="cbmaps1101">#REF!</definedName>
    <definedName name="cbmaps1201" localSheetId="0">#REF!</definedName>
    <definedName name="cbmaps1201">#REF!</definedName>
    <definedName name="cbmaps202" localSheetId="0">#REF!</definedName>
    <definedName name="cbmaps202">#REF!</definedName>
    <definedName name="cbmaps302" localSheetId="0">#REF!</definedName>
    <definedName name="cbmaps302">#REF!</definedName>
    <definedName name="cbmaps401" localSheetId="0">#REF!</definedName>
    <definedName name="cbmaps401">#REF!</definedName>
    <definedName name="cbmaps501" localSheetId="0">#REF!</definedName>
    <definedName name="cbmaps501">#REF!</definedName>
    <definedName name="cbmaps601" localSheetId="0">#REF!</definedName>
    <definedName name="cbmaps601">#REF!</definedName>
    <definedName name="cbmaps701" localSheetId="0">#REF!</definedName>
    <definedName name="cbmaps701">#REF!</definedName>
    <definedName name="cbmaps801" localSheetId="0">#REF!</definedName>
    <definedName name="cbmaps801">#REF!</definedName>
    <definedName name="cbmaps901" localSheetId="0">#REF!</definedName>
    <definedName name="cbmaps901">#REF!</definedName>
    <definedName name="cbmurd1001" localSheetId="0">#REF!</definedName>
    <definedName name="cbmurd1001">#REF!</definedName>
    <definedName name="cbmurd102" localSheetId="0">#REF!</definedName>
    <definedName name="cbmurd102">#REF!</definedName>
    <definedName name="cbmurd1101" localSheetId="0">#REF!</definedName>
    <definedName name="cbmurd1101">#REF!</definedName>
    <definedName name="cbmurd1201" localSheetId="0">#REF!</definedName>
    <definedName name="cbmurd1201">#REF!</definedName>
    <definedName name="cbmurd202" localSheetId="0">#REF!</definedName>
    <definedName name="cbmurd202">#REF!</definedName>
    <definedName name="cbmurd302" localSheetId="0">#REF!</definedName>
    <definedName name="cbmurd302">#REF!</definedName>
    <definedName name="cbnjvdu1001" localSheetId="0">#REF!</definedName>
    <definedName name="cbnjvdu1001">#REF!</definedName>
    <definedName name="cbnjvdu102" localSheetId="0">#REF!</definedName>
    <definedName name="cbnjvdu102">#REF!</definedName>
    <definedName name="cbnjvdu1101" localSheetId="0">#REF!</definedName>
    <definedName name="cbnjvdu1101">#REF!</definedName>
    <definedName name="cbnjvdu1201" localSheetId="0">#REF!</definedName>
    <definedName name="cbnjvdu1201">#REF!</definedName>
    <definedName name="cbnjvdu202" localSheetId="0">#REF!</definedName>
    <definedName name="cbnjvdu202">#REF!</definedName>
    <definedName name="cbnjvdu302" localSheetId="0">#REF!</definedName>
    <definedName name="cbnjvdu302">#REF!</definedName>
    <definedName name="cbnlc1001" localSheetId="0">#REF!</definedName>
    <definedName name="cbnlc1001">#REF!</definedName>
    <definedName name="cbnlc102" localSheetId="0">#REF!</definedName>
    <definedName name="cbnlc102">#REF!</definedName>
    <definedName name="cbnlc1101" localSheetId="0">#REF!</definedName>
    <definedName name="cbnlc1101">#REF!</definedName>
    <definedName name="cbnlc1201" localSheetId="0">#REF!</definedName>
    <definedName name="cbnlc1201">#REF!</definedName>
    <definedName name="cbnlc202" localSheetId="0">#REF!</definedName>
    <definedName name="cbnlc202">#REF!</definedName>
    <definedName name="cbnlc302" localSheetId="0">#REF!</definedName>
    <definedName name="cbnlc302">#REF!</definedName>
    <definedName name="cbnlc401" localSheetId="0">#REF!</definedName>
    <definedName name="cbnlc401">#REF!</definedName>
    <definedName name="cbnlc501" localSheetId="0">#REF!</definedName>
    <definedName name="cbnlc501">#REF!</definedName>
    <definedName name="cbnlc601" localSheetId="0">#REF!</definedName>
    <definedName name="cbnlc601">#REF!</definedName>
    <definedName name="cbnlc701" localSheetId="0">#REF!</definedName>
    <definedName name="cbnlc701">#REF!</definedName>
    <definedName name="cbnlc801" localSheetId="0">#REF!</definedName>
    <definedName name="cbnlc801">#REF!</definedName>
    <definedName name="cbnlc901" localSheetId="0">#REF!</definedName>
    <definedName name="cbnlc901">#REF!</definedName>
    <definedName name="cbntpcer1001" localSheetId="0">#REF!</definedName>
    <definedName name="cbntpcer1001">#REF!</definedName>
    <definedName name="cbntpcer102" localSheetId="0">#REF!</definedName>
    <definedName name="cbntpcer102">#REF!</definedName>
    <definedName name="cbntpcer1101" localSheetId="0">#REF!</definedName>
    <definedName name="cbntpcer1101">#REF!</definedName>
    <definedName name="cbntpcer1201" localSheetId="0">#REF!</definedName>
    <definedName name="cbntpcer1201">#REF!</definedName>
    <definedName name="cbntpcer202" localSheetId="0">#REF!</definedName>
    <definedName name="cbntpcer202">#REF!</definedName>
    <definedName name="cbntpcer302" localSheetId="0">#REF!</definedName>
    <definedName name="cbntpcer302">#REF!</definedName>
    <definedName name="cbntpcer401" localSheetId="0">#REF!</definedName>
    <definedName name="cbntpcer401">#REF!</definedName>
    <definedName name="cbntpcer501" localSheetId="0">#REF!</definedName>
    <definedName name="cbntpcer501">#REF!</definedName>
    <definedName name="cbntpcer601" localSheetId="0">#REF!</definedName>
    <definedName name="cbntpcer601">#REF!</definedName>
    <definedName name="cbntpcer701" localSheetId="0">#REF!</definedName>
    <definedName name="cbntpcer701">#REF!</definedName>
    <definedName name="cbntpcer801" localSheetId="0">#REF!</definedName>
    <definedName name="cbntpcer801">#REF!</definedName>
    <definedName name="cbntpcer901" localSheetId="0">#REF!</definedName>
    <definedName name="cbntpcer901">#REF!</definedName>
    <definedName name="cbntpcsr1001" localSheetId="0">#REF!</definedName>
    <definedName name="cbntpcsr1001">#REF!</definedName>
    <definedName name="cbntpcsr102" localSheetId="0">#REF!</definedName>
    <definedName name="cbntpcsr102">#REF!</definedName>
    <definedName name="cbntpcsr1101" localSheetId="0">#REF!</definedName>
    <definedName name="cbntpcsr1101">#REF!</definedName>
    <definedName name="cbntpcsr1201" localSheetId="0">#REF!</definedName>
    <definedName name="cbntpcsr1201">#REF!</definedName>
    <definedName name="cbntpcsr202" localSheetId="0">#REF!</definedName>
    <definedName name="cbntpcsr202">#REF!</definedName>
    <definedName name="cbntpcsr302" localSheetId="0">#REF!</definedName>
    <definedName name="cbntpcsr302">#REF!</definedName>
    <definedName name="cbntpcsr401" localSheetId="0">#REF!</definedName>
    <definedName name="cbntpcsr401">#REF!</definedName>
    <definedName name="cbntpcsr501" localSheetId="0">#REF!</definedName>
    <definedName name="cbntpcsr501">#REF!</definedName>
    <definedName name="cbntpcsr601" localSheetId="0">#REF!</definedName>
    <definedName name="cbntpcsr601">#REF!</definedName>
    <definedName name="cbntpcsr701" localSheetId="0">#REF!</definedName>
    <definedName name="cbntpcsr701">#REF!</definedName>
    <definedName name="cbntpcsr801" localSheetId="0">#REF!</definedName>
    <definedName name="cbntpcsr801">#REF!</definedName>
    <definedName name="cbntpcsr901" localSheetId="0">#REF!</definedName>
    <definedName name="cbntpcsr901">#REF!</definedName>
    <definedName name="cbpbs1001" localSheetId="0">#REF!</definedName>
    <definedName name="cbpbs1001">#REF!</definedName>
    <definedName name="cbpbs102" localSheetId="0">#REF!</definedName>
    <definedName name="cbpbs102">#REF!</definedName>
    <definedName name="cbpbs1101" localSheetId="0">#REF!</definedName>
    <definedName name="cbpbs1101">#REF!</definedName>
    <definedName name="cbpbs1201" localSheetId="0">#REF!</definedName>
    <definedName name="cbpbs1201">#REF!</definedName>
    <definedName name="cbpbs202" localSheetId="0">#REF!</definedName>
    <definedName name="cbpbs202">#REF!</definedName>
    <definedName name="cbpbs302" localSheetId="0">#REF!</definedName>
    <definedName name="cbpbs302">#REF!</definedName>
    <definedName name="cbpgcil1001" localSheetId="0">#REF!</definedName>
    <definedName name="cbpgcil1001">#REF!</definedName>
    <definedName name="cbpgcil102" localSheetId="0">#REF!</definedName>
    <definedName name="cbpgcil102">#REF!</definedName>
    <definedName name="cbpgcil1101" localSheetId="0">#REF!</definedName>
    <definedName name="cbpgcil1101">#REF!</definedName>
    <definedName name="cbpgcil1201" localSheetId="0">#REF!</definedName>
    <definedName name="cbpgcil1201">#REF!</definedName>
    <definedName name="cbpgcil202" localSheetId="0">#REF!</definedName>
    <definedName name="cbpgcil202">#REF!</definedName>
    <definedName name="cbpgcil302" localSheetId="0">#REF!</definedName>
    <definedName name="cbpgcil302">#REF!</definedName>
    <definedName name="cbpgcil901" localSheetId="0">#REF!</definedName>
    <definedName name="cbpgcil901">#REF!</definedName>
    <definedName name="cbptcil102" localSheetId="0">#REF!</definedName>
    <definedName name="cbptcil102">#REF!</definedName>
    <definedName name="cbptcil1101" localSheetId="0">#REF!</definedName>
    <definedName name="cbptcil1101">#REF!</definedName>
    <definedName name="cbptcil1201" localSheetId="0">#REF!</definedName>
    <definedName name="cbptcil1201">#REF!</definedName>
    <definedName name="cbptcil202" localSheetId="0">#REF!</definedName>
    <definedName name="cbptcil202">#REF!</definedName>
    <definedName name="cbptcil302" localSheetId="0">#REF!</definedName>
    <definedName name="cbptcil302">#REF!</definedName>
    <definedName name="cbrenuka1001" localSheetId="0">#REF!</definedName>
    <definedName name="cbrenuka1001">#REF!</definedName>
    <definedName name="cbrenuka102" localSheetId="0">#REF!</definedName>
    <definedName name="cbrenuka102">#REF!</definedName>
    <definedName name="cbrenuka1101" localSheetId="0">#REF!</definedName>
    <definedName name="cbrenuka1101">#REF!</definedName>
    <definedName name="cbrenuka1201" localSheetId="0">#REF!</definedName>
    <definedName name="cbrenuka1201">#REF!</definedName>
    <definedName name="cbrenuka202" localSheetId="0">#REF!</definedName>
    <definedName name="cbrenuka202">#REF!</definedName>
    <definedName name="cbrenuka302" localSheetId="0">#REF!</definedName>
    <definedName name="cbrenuka302">#REF!</definedName>
    <definedName name="cbrssk102" localSheetId="0">#REF!</definedName>
    <definedName name="cbrssk102">#REF!</definedName>
    <definedName name="cbrssk202" localSheetId="0">#REF!</definedName>
    <definedName name="cbrssk202">#REF!</definedName>
    <definedName name="cbrssk302" localSheetId="0">#REF!</definedName>
    <definedName name="cbrssk302">#REF!</definedName>
    <definedName name="cbSIP1001" localSheetId="0">#REF!</definedName>
    <definedName name="cbSIP1001">#REF!</definedName>
    <definedName name="cbSIP102" localSheetId="0">#REF!</definedName>
    <definedName name="cbSIP102">#REF!</definedName>
    <definedName name="cbSIP1101" localSheetId="0">#REF!</definedName>
    <definedName name="cbSIP1101">#REF!</definedName>
    <definedName name="cbSIP1201" localSheetId="0">#REF!</definedName>
    <definedName name="cbSIP1201">#REF!</definedName>
    <definedName name="cbSIP202" localSheetId="0">#REF!</definedName>
    <definedName name="cbSIP202">#REF!</definedName>
    <definedName name="cbSIP302" localSheetId="0">#REF!</definedName>
    <definedName name="cbSIP302">#REF!</definedName>
    <definedName name="cbsmiore1001" localSheetId="0">#REF!</definedName>
    <definedName name="cbsmiore1001">#REF!</definedName>
    <definedName name="cbsmiore102" localSheetId="0">#REF!</definedName>
    <definedName name="cbsmiore102">#REF!</definedName>
    <definedName name="cbsmiore1101" localSheetId="0">#REF!</definedName>
    <definedName name="cbsmiore1101">#REF!</definedName>
    <definedName name="cbsmiore1201" localSheetId="0">#REF!</definedName>
    <definedName name="cbsmiore1201">#REF!</definedName>
    <definedName name="cbsmiore202" localSheetId="0">#REF!</definedName>
    <definedName name="cbsmiore202">#REF!</definedName>
    <definedName name="cbsmiore302" localSheetId="0">#REF!</definedName>
    <definedName name="cbsmiore302">#REF!</definedName>
    <definedName name="cbsraac1001" localSheetId="0">#REF!</definedName>
    <definedName name="cbsraac1001">#REF!</definedName>
    <definedName name="cbsraac102" localSheetId="0">#REF!</definedName>
    <definedName name="cbsraac102">#REF!</definedName>
    <definedName name="cbsraac1101" localSheetId="0">#REF!</definedName>
    <definedName name="cbsraac1101">#REF!</definedName>
    <definedName name="cbsraac1201" localSheetId="0">#REF!</definedName>
    <definedName name="cbsraac1201">#REF!</definedName>
    <definedName name="cbsraac202" localSheetId="0">#REF!</definedName>
    <definedName name="cbsraac202">#REF!</definedName>
    <definedName name="cbsraac302" localSheetId="0">#REF!</definedName>
    <definedName name="cbsraac302">#REF!</definedName>
    <definedName name="cbSS1001" localSheetId="0">#REF!</definedName>
    <definedName name="cbSS1001">#REF!</definedName>
    <definedName name="cbSS102" localSheetId="0">#REF!</definedName>
    <definedName name="cbSS102">#REF!</definedName>
    <definedName name="cbSS1101" localSheetId="0">#REF!</definedName>
    <definedName name="cbSS1101">#REF!</definedName>
    <definedName name="cbSS1201" localSheetId="0">#REF!</definedName>
    <definedName name="cbSS1201">#REF!</definedName>
    <definedName name="cbSS202" localSheetId="0">#REF!</definedName>
    <definedName name="cbSS202">#REF!</definedName>
    <definedName name="cbSS302" localSheetId="0">#REF!</definedName>
    <definedName name="cbSS302">#REF!</definedName>
    <definedName name="cbtata1001" localSheetId="0">#REF!</definedName>
    <definedName name="cbtata1001">#REF!</definedName>
    <definedName name="cbtata102" localSheetId="0">#REF!</definedName>
    <definedName name="cbtata102">#REF!</definedName>
    <definedName name="cbtata1101" localSheetId="0">#REF!</definedName>
    <definedName name="cbtata1101">#REF!</definedName>
    <definedName name="cbtata1201" localSheetId="0">#REF!</definedName>
    <definedName name="cbtata1201">#REF!</definedName>
    <definedName name="cbtata202" localSheetId="0">#REF!</definedName>
    <definedName name="cbtata202">#REF!</definedName>
    <definedName name="cbtata302" localSheetId="0">#REF!</definedName>
    <definedName name="cbtata302">#REF!</definedName>
    <definedName name="cbtbs1001" localSheetId="0">#REF!</definedName>
    <definedName name="cbtbs1001">#REF!</definedName>
    <definedName name="cbtbs102" localSheetId="0">#REF!</definedName>
    <definedName name="cbtbs102">#REF!</definedName>
    <definedName name="cbtbs1101" localSheetId="0">#REF!</definedName>
    <definedName name="cbtbs1101">#REF!</definedName>
    <definedName name="cbtbs1201" localSheetId="0">#REF!</definedName>
    <definedName name="cbtbs1201">#REF!</definedName>
    <definedName name="cbtbs202" localSheetId="0">#REF!</definedName>
    <definedName name="cbtbs202">#REF!</definedName>
    <definedName name="cbtbs302" localSheetId="0">#REF!</definedName>
    <definedName name="cbtbs302">#REF!</definedName>
    <definedName name="cbtnb1001" localSheetId="0">#REF!</definedName>
    <definedName name="cbtnb1001">#REF!</definedName>
    <definedName name="cbtnb102" localSheetId="0">#REF!</definedName>
    <definedName name="cbtnb102">#REF!</definedName>
    <definedName name="cbtnb1101" localSheetId="0">#REF!</definedName>
    <definedName name="cbtnb1101">#REF!</definedName>
    <definedName name="cbtnb1201" localSheetId="0">#REF!</definedName>
    <definedName name="cbtnb1201">#REF!</definedName>
    <definedName name="cbtnb202" localSheetId="0">#REF!</definedName>
    <definedName name="cbtnb202">#REF!</definedName>
    <definedName name="cbtnb302" localSheetId="0">#REF!</definedName>
    <definedName name="cbtnb302">#REF!</definedName>
    <definedName name="cbtneb1001" localSheetId="0">#REF!</definedName>
    <definedName name="cbtneb1001">#REF!</definedName>
    <definedName name="cbtopaz102" localSheetId="0">#REF!</definedName>
    <definedName name="cbtopaz102">#REF!</definedName>
    <definedName name="cbtopaz202" localSheetId="0">#REF!</definedName>
    <definedName name="cbtopaz202">#REF!</definedName>
    <definedName name="cbtopaz302" localSheetId="0">#REF!</definedName>
    <definedName name="cbtopaz302">#REF!</definedName>
    <definedName name="cbUS1001" localSheetId="0">#REF!</definedName>
    <definedName name="cbUS1001">#REF!</definedName>
    <definedName name="cbUS102" localSheetId="0">#REF!</definedName>
    <definedName name="cbUS102">#REF!</definedName>
    <definedName name="cbUS1101" localSheetId="0">#REF!</definedName>
    <definedName name="cbUS1101">#REF!</definedName>
    <definedName name="cbUS1201" localSheetId="0">#REF!</definedName>
    <definedName name="cbUS1201">#REF!</definedName>
    <definedName name="cbUS202" localSheetId="0">#REF!</definedName>
    <definedName name="cbUS202">#REF!</definedName>
    <definedName name="cbUS302" localSheetId="0">#REF!</definedName>
    <definedName name="cbUS302">#REF!</definedName>
    <definedName name="cbwreb1001" localSheetId="0">#REF!</definedName>
    <definedName name="cbwreb1001">#REF!</definedName>
    <definedName name="cbwreb102" localSheetId="0">#REF!</definedName>
    <definedName name="cbwreb102">#REF!</definedName>
    <definedName name="cbwreb1101" localSheetId="0">#REF!</definedName>
    <definedName name="cbwreb1101">#REF!</definedName>
    <definedName name="cbwreb1201" localSheetId="0">#REF!</definedName>
    <definedName name="cbwreb1201">#REF!</definedName>
    <definedName name="cbwreb202" localSheetId="0">#REF!</definedName>
    <definedName name="cbwreb202">#REF!</definedName>
    <definedName name="cbwreb302" localSheetId="0">#REF!</definedName>
    <definedName name="cbwreb302">#REF!</definedName>
    <definedName name="cbwreb401" localSheetId="0">#REF!</definedName>
    <definedName name="cbwreb401">#REF!</definedName>
    <definedName name="cbwreb501" localSheetId="0">#REF!</definedName>
    <definedName name="cbwreb501">#REF!</definedName>
    <definedName name="cbwreb601" localSheetId="0">#REF!</definedName>
    <definedName name="cbwreb601">#REF!</definedName>
    <definedName name="cbwreb701" localSheetId="0">#REF!</definedName>
    <definedName name="cbwreb701">#REF!</definedName>
    <definedName name="cbwreb801" localSheetId="0">#REF!</definedName>
    <definedName name="cbwreb801">#REF!</definedName>
    <definedName name="cbwreb901" localSheetId="0">#REF!</definedName>
    <definedName name="cbwreb901">#REF!</definedName>
    <definedName name="ccon1001" localSheetId="0">#REF!</definedName>
    <definedName name="ccon1001">#REF!</definedName>
    <definedName name="ccon102" localSheetId="0">#REF!</definedName>
    <definedName name="ccon102">#REF!</definedName>
    <definedName name="ccon1101" localSheetId="0">#REF!</definedName>
    <definedName name="ccon1101">#REF!</definedName>
    <definedName name="ccon1201" localSheetId="0">#REF!</definedName>
    <definedName name="ccon1201">#REF!</definedName>
    <definedName name="ccon202" localSheetId="0">#REF!</definedName>
    <definedName name="ccon202">#REF!</definedName>
    <definedName name="ccon302" localSheetId="0">#REF!</definedName>
    <definedName name="ccon302">#REF!</definedName>
    <definedName name="ccon401" localSheetId="0">#REF!</definedName>
    <definedName name="ccon401">#REF!</definedName>
    <definedName name="ccon501" localSheetId="0">#REF!</definedName>
    <definedName name="ccon501">#REF!</definedName>
    <definedName name="ccon601" localSheetId="0">#REF!</definedName>
    <definedName name="ccon601">#REF!</definedName>
    <definedName name="ccon701" localSheetId="0">#REF!</definedName>
    <definedName name="ccon701">#REF!</definedName>
    <definedName name="ccon801" localSheetId="0">#REF!</definedName>
    <definedName name="ccon801">#REF!</definedName>
    <definedName name="ccon901" localSheetId="0">#REF!</definedName>
    <definedName name="ccon901">#REF!</definedName>
    <definedName name="ccost1001" localSheetId="0">#REF!</definedName>
    <definedName name="ccost1001">#REF!</definedName>
    <definedName name="ccost102" localSheetId="0">#REF!</definedName>
    <definedName name="ccost102">#REF!</definedName>
    <definedName name="ccost1101" localSheetId="0">#REF!</definedName>
    <definedName name="ccost1101">#REF!</definedName>
    <definedName name="ccost1201" localSheetId="0">#REF!</definedName>
    <definedName name="ccost1201">#REF!</definedName>
    <definedName name="ccost202" localSheetId="0">#REF!</definedName>
    <definedName name="ccost202">#REF!</definedName>
    <definedName name="ccost302" localSheetId="0">#REF!</definedName>
    <definedName name="ccost302">#REF!</definedName>
    <definedName name="ccost401" localSheetId="0">#REF!</definedName>
    <definedName name="ccost401">#REF!</definedName>
    <definedName name="ccost501" localSheetId="0">#REF!</definedName>
    <definedName name="ccost501">#REF!</definedName>
    <definedName name="ccost601" localSheetId="0">#REF!</definedName>
    <definedName name="ccost601">#REF!</definedName>
    <definedName name="ccost701" localSheetId="0">#REF!</definedName>
    <definedName name="ccost701">#REF!</definedName>
    <definedName name="ccost801" localSheetId="0">#REF!</definedName>
    <definedName name="ccost801">#REF!</definedName>
    <definedName name="ccost901" localSheetId="0">#REF!</definedName>
    <definedName name="ccost901">#REF!</definedName>
    <definedName name="CMC" localSheetId="0">#REF!</definedName>
    <definedName name="CMC">#REF!</definedName>
    <definedName name="contothydal1000" localSheetId="0">#REF!</definedName>
    <definedName name="contothydal1000">#REF!</definedName>
    <definedName name="contothydal400" localSheetId="0">#REF!</definedName>
    <definedName name="contothydal400">#REF!</definedName>
    <definedName name="contothydal500" localSheetId="0">#REF!</definedName>
    <definedName name="contothydal500">#REF!</definedName>
    <definedName name="contothydal600" localSheetId="0">#REF!</definedName>
    <definedName name="contothydal600">#REF!</definedName>
    <definedName name="contothydal700" localSheetId="0">#REF!</definedName>
    <definedName name="contothydal700">#REF!</definedName>
    <definedName name="contothydal800" localSheetId="0">#REF!</definedName>
    <definedName name="contothydal800">#REF!</definedName>
    <definedName name="contothydal900" localSheetId="0">#REF!</definedName>
    <definedName name="contothydal900">#REF!</definedName>
    <definedName name="contotthermal1000" localSheetId="0">#REF!</definedName>
    <definedName name="contotthermal1000">#REF!</definedName>
    <definedName name="contotthermal400" localSheetId="0">#REF!</definedName>
    <definedName name="contotthermal400">#REF!</definedName>
    <definedName name="contotthermal500" localSheetId="0">#REF!</definedName>
    <definedName name="contotthermal500">#REF!</definedName>
    <definedName name="contotthermal600" localSheetId="0">#REF!</definedName>
    <definedName name="contotthermal600">#REF!</definedName>
    <definedName name="contotthermal700" localSheetId="0">#REF!</definedName>
    <definedName name="contotthermal700">#REF!</definedName>
    <definedName name="contotthermal800" localSheetId="0">#REF!</definedName>
    <definedName name="contotthermal800">#REF!</definedName>
    <definedName name="contotthermal900" localSheetId="0">#REF!</definedName>
    <definedName name="contotthermal900">#REF!</definedName>
    <definedName name="CS">'[1]P&amp;L'!$E$22</definedName>
    <definedName name="_xlnm.Database" localSheetId="0">#REF!</definedName>
    <definedName name="_xlnm.Database">#REF!</definedName>
    <definedName name="DIVISION" localSheetId="28">'[2]Ref codes'!$B$5:$B$31</definedName>
    <definedName name="DIVISION" localSheetId="25">'[2]Ref codes'!$B$5:$B$31</definedName>
    <definedName name="DIVISION" localSheetId="0">'[3]Ref codes'!$B$5:$B$31</definedName>
    <definedName name="DIVISION">'[4]Ref codes'!$B$5:$B$31</definedName>
    <definedName name="Excel_BuiltIn__FilterDatabase_1" localSheetId="28">#REF!</definedName>
    <definedName name="Excel_BuiltIn__FilterDatabase_1" localSheetId="25">#REF!</definedName>
    <definedName name="Excel_BuiltIn__FilterDatabase_1" localSheetId="0">#REF!</definedName>
    <definedName name="Excel_BuiltIn__FilterDatabase_1">#REF!</definedName>
    <definedName name="Gerusoppa" localSheetId="0">#REF!</definedName>
    <definedName name="Gerusoppa">#REF!</definedName>
    <definedName name="GP">'[1]P&amp;L'!$F$27</definedName>
    <definedName name="LIABILITIES">[5]BSHEET!$E$57</definedName>
    <definedName name="LISTS" localSheetId="28">'[2]Ref codes'!$L$5:$L$145</definedName>
    <definedName name="LISTS" localSheetId="25">'[2]Ref codes'!$L$5:$L$145</definedName>
    <definedName name="LISTS" localSheetId="0">'[3]Ref codes'!$L$5:$L$145</definedName>
    <definedName name="LISTS">'[4]Ref codes'!$L$5:$L$145</definedName>
    <definedName name="M.R.r" localSheetId="0">#REF!</definedName>
    <definedName name="M.R.r">#REF!</definedName>
    <definedName name="mar">#REF!</definedName>
    <definedName name="MPR" localSheetId="0">#REF!</definedName>
    <definedName name="MPR">#REF!</definedName>
    <definedName name="MPRR" localSheetId="0">#REF!</definedName>
    <definedName name="MPRR">#REF!</definedName>
    <definedName name="mvg">#REF!</definedName>
    <definedName name="nag" localSheetId="0">#REF!</definedName>
    <definedName name="nag">#REF!</definedName>
    <definedName name="nagr" localSheetId="0">#REF!</definedName>
    <definedName name="nagr">#REF!</definedName>
    <definedName name="Name" localSheetId="0">#REF!</definedName>
    <definedName name="Name">#REF!</definedName>
    <definedName name="NP">'[1]P&amp;L'!$F$51</definedName>
    <definedName name="PCS">'[1]P&amp;L'!$C$22</definedName>
    <definedName name="PGP">'[1]P&amp;L'!$D$27</definedName>
    <definedName name="PNP">'[1]P&amp;L'!$D$51</definedName>
    <definedName name="_xlnm.Print_Area" localSheetId="15">'Annex 17 (i)'!$A$1:$I$43</definedName>
    <definedName name="_xlnm.Print_Area" localSheetId="19">'Annex 35a(I) FL '!$A$1:$Q$30</definedName>
    <definedName name="_xlnm.Print_Area" localSheetId="20">'Annex 35a(II) OL '!$A$1:$N$29</definedName>
    <definedName name="_xlnm.Print_Area" localSheetId="8">'Annx 15a '!$A$1:$I$232</definedName>
    <definedName name="_xlnm.Print_Area" localSheetId="5">'Anx 13d'!$A$1:$M$22</definedName>
    <definedName name="_xlnm.Print_Area" localSheetId="1">'Anx-13 DCB'!$A$1:$AI$95</definedName>
    <definedName name="_xlnm.Print_Area" localSheetId="26">'D SRTPV(Govt)'!$A$1:$K$27</definedName>
    <definedName name="_xlnm.Print_Area" localSheetId="27">'D SRTPV(Others)'!$A$1:$K$21</definedName>
    <definedName name="_xlnm.Print_Area" localSheetId="28">'Gov Dept Dues'!$A$1:$Q$66</definedName>
    <definedName name="_xlnm.Print_Area" localSheetId="22">'HT DCB'!$A$1:$AN$36</definedName>
    <definedName name="_xlnm.Print_Area" localSheetId="25">#REF!</definedName>
    <definedName name="_xlnm.Print_Area" localSheetId="0">#REF!</definedName>
    <definedName name="_xlnm.Print_Area">#REF!</definedName>
    <definedName name="_xlnm.Print_Titles" localSheetId="16">'Annx 17a '!$2:$9</definedName>
    <definedName name="_xlnm.Print_Titles" localSheetId="1">'Anx-13 DCB'!$3:$5</definedName>
    <definedName name="_xlnm.Print_Titles" localSheetId="29">'Cash Allocation'!$5:$5</definedName>
    <definedName name="_xlnm.Print_Titles" localSheetId="25">'Solar Roof Top '!$4:$5</definedName>
    <definedName name="_xlnm.Print_Titles" localSheetId="0">#REF!</definedName>
    <definedName name="_xlnm.Print_Titles">#REF!</definedName>
    <definedName name="PTOVER">'[1]P&amp;L'!$D$11</definedName>
    <definedName name="RATES" localSheetId="28">'[2]Ref codes'!$B$64:$B$67</definedName>
    <definedName name="RATES" localSheetId="25">'[2]Ref codes'!$B$64:$B$67</definedName>
    <definedName name="RATES" localSheetId="0">'[3]Ref codes'!$B$64:$B$67</definedName>
    <definedName name="RATES">'[4]Ref codes'!$B$64:$B$67</definedName>
    <definedName name="RATES2" localSheetId="28">'[2]Ref codes'!$B$68:$B$71</definedName>
    <definedName name="RATES2" localSheetId="25">'[2]Ref codes'!$B$68:$B$71</definedName>
    <definedName name="RATES2" localSheetId="0">'[3]Ref codes'!$B$68:$B$71</definedName>
    <definedName name="RATES2">'[4]Ref codes'!$B$68:$B$71</definedName>
    <definedName name="RTPS_Ist___2nd_Unit" localSheetId="0">#REF!</definedName>
    <definedName name="RTPS_Ist___2nd_Unit">#REF!</definedName>
    <definedName name="SUPPLY" localSheetId="28">'[2]Ref codes'!$B$60:$B$61</definedName>
    <definedName name="SUPPLY" localSheetId="25">'[2]Ref codes'!$B$60:$B$61</definedName>
    <definedName name="SUPPLY" localSheetId="0">'[3]Ref codes'!$B$60:$B$61</definedName>
    <definedName name="SUPPLY">'[4]Ref codes'!$B$60:$B$61</definedName>
    <definedName name="swe" localSheetId="28">#REF!</definedName>
    <definedName name="swe" localSheetId="25">#REF!</definedName>
    <definedName name="swe" localSheetId="0">#REF!</definedName>
    <definedName name="swe">#REF!</definedName>
    <definedName name="tb">#REF!</definedName>
    <definedName name="TOVER">'[1]P&amp;L'!$F$11</definedName>
    <definedName name="wrn.Q." localSheetId="28" hidden="1">{#N/A,#N/A,FALSE,"DA DIFFERENCE";#N/A,#N/A,FALSE,"DA DIFFERENCE"}</definedName>
    <definedName name="wrn.Q." localSheetId="0" hidden="1">{#N/A,#N/A,FALSE,"DA DIFFERENCE";#N/A,#N/A,FALSE,"DA DIFFERENCE"}</definedName>
    <definedName name="wrn.Q." hidden="1">{#N/A,#N/A,FALSE,"DA DIFFERENCE";#N/A,#N/A,FALSE,"DA DIFFERENCE"}</definedName>
  </definedNames>
  <calcPr calcId="145621"/>
</workbook>
</file>

<file path=xl/calcChain.xml><?xml version="1.0" encoding="utf-8"?>
<calcChain xmlns="http://schemas.openxmlformats.org/spreadsheetml/2006/main">
  <c r="F8" i="22" l="1"/>
  <c r="E90" i="32" l="1"/>
  <c r="E89" i="32"/>
  <c r="CS35" i="32"/>
  <c r="D90" i="32" s="1"/>
  <c r="CQ35" i="32"/>
  <c r="D89" i="32" s="1"/>
  <c r="CO35" i="32"/>
  <c r="D88" i="32" s="1"/>
  <c r="CM35" i="32"/>
  <c r="D87" i="32" s="1"/>
  <c r="CK35" i="32"/>
  <c r="D86" i="32" s="1"/>
  <c r="CI35" i="32"/>
  <c r="D85" i="32" s="1"/>
  <c r="CG35" i="32"/>
  <c r="D83" i="32" s="1"/>
  <c r="CE35" i="32"/>
  <c r="D82" i="32" s="1"/>
  <c r="CC35" i="32"/>
  <c r="D81" i="32" s="1"/>
  <c r="CA35" i="32"/>
  <c r="D80" i="32" s="1"/>
  <c r="BY35" i="32"/>
  <c r="D78" i="32" s="1"/>
  <c r="BW35" i="32"/>
  <c r="D64" i="32" s="1"/>
  <c r="BU35" i="32"/>
  <c r="D63" i="32" s="1"/>
  <c r="BS35" i="32"/>
  <c r="D60" i="32" s="1"/>
  <c r="BQ35" i="32"/>
  <c r="D59" i="32" s="1"/>
  <c r="BN35" i="32"/>
  <c r="D72" i="32" s="1"/>
  <c r="BL35" i="32"/>
  <c r="D71" i="32" s="1"/>
  <c r="BH35" i="32"/>
  <c r="D70" i="32" s="1"/>
  <c r="BF35" i="32"/>
  <c r="D69" i="32" s="1"/>
  <c r="BD35" i="32"/>
  <c r="D68" i="32" s="1"/>
  <c r="AZ35" i="32"/>
  <c r="D67" i="32" s="1"/>
  <c r="AX35" i="32"/>
  <c r="D66" i="32" s="1"/>
  <c r="AV35" i="32"/>
  <c r="D65" i="32" s="1"/>
  <c r="AT35" i="32"/>
  <c r="D62" i="32" s="1"/>
  <c r="AR35" i="32"/>
  <c r="D61" i="32" s="1"/>
  <c r="AP35" i="32"/>
  <c r="D58" i="32" s="1"/>
  <c r="AN35" i="32"/>
  <c r="D57" i="32" s="1"/>
  <c r="AL35" i="32"/>
  <c r="D56" i="32" s="1"/>
  <c r="AJ35" i="32"/>
  <c r="D55" i="32" s="1"/>
  <c r="AH35" i="32"/>
  <c r="D54" i="32" s="1"/>
  <c r="AE35" i="32"/>
  <c r="AD35" i="32"/>
  <c r="AC35" i="32"/>
  <c r="AB35" i="32"/>
  <c r="Z35" i="32"/>
  <c r="D51" i="32" s="1"/>
  <c r="X35" i="32"/>
  <c r="D50" i="32" s="1"/>
  <c r="V35" i="32"/>
  <c r="D49" i="32" s="1"/>
  <c r="T35" i="32"/>
  <c r="D48" i="32" s="1"/>
  <c r="R35" i="32"/>
  <c r="D47" i="32" s="1"/>
  <c r="P35" i="32"/>
  <c r="D46" i="32" s="1"/>
  <c r="N35" i="32"/>
  <c r="D45" i="32" s="1"/>
  <c r="L35" i="32"/>
  <c r="D44" i="32" s="1"/>
  <c r="J35" i="32"/>
  <c r="D43" i="32" s="1"/>
  <c r="H35" i="32"/>
  <c r="D42" i="32" s="1"/>
  <c r="E35" i="32"/>
  <c r="D35" i="32"/>
  <c r="C35" i="32"/>
  <c r="CW34" i="32"/>
  <c r="CT34" i="32"/>
  <c r="CR34" i="32"/>
  <c r="CP34" i="32"/>
  <c r="CN34" i="32"/>
  <c r="CL34" i="32"/>
  <c r="CJ34" i="32"/>
  <c r="CH34" i="32"/>
  <c r="CF34" i="32"/>
  <c r="CD34" i="32"/>
  <c r="CB34" i="32"/>
  <c r="BZ34" i="32"/>
  <c r="CX34" i="32" s="1"/>
  <c r="BX34" i="32"/>
  <c r="BV34" i="32"/>
  <c r="BT34" i="32"/>
  <c r="BR34" i="32"/>
  <c r="BO34" i="32"/>
  <c r="BM34" i="32"/>
  <c r="BJ34" i="32"/>
  <c r="BK34" i="32" s="1"/>
  <c r="BI34" i="32"/>
  <c r="BG34" i="32"/>
  <c r="BE34" i="32"/>
  <c r="BB34" i="32"/>
  <c r="BC34" i="32" s="1"/>
  <c r="BA34" i="32"/>
  <c r="AY34" i="32"/>
  <c r="AW34" i="32"/>
  <c r="AU34" i="32"/>
  <c r="AS34" i="32"/>
  <c r="AQ34" i="32"/>
  <c r="AO34" i="32"/>
  <c r="AM34" i="32"/>
  <c r="AK34" i="32"/>
  <c r="AI34" i="32"/>
  <c r="AF34" i="32"/>
  <c r="AG34" i="32" s="1"/>
  <c r="AA34" i="32"/>
  <c r="Y34" i="32"/>
  <c r="W34" i="32"/>
  <c r="U34" i="32"/>
  <c r="S34" i="32"/>
  <c r="Q34" i="32"/>
  <c r="O34" i="32"/>
  <c r="M34" i="32"/>
  <c r="K34" i="32"/>
  <c r="I34" i="32"/>
  <c r="G34" i="32"/>
  <c r="F34" i="32"/>
  <c r="CU34" i="32" s="1"/>
  <c r="CY34" i="32" s="1"/>
  <c r="CW33" i="32"/>
  <c r="CT33" i="32"/>
  <c r="CR33" i="32"/>
  <c r="CP33" i="32"/>
  <c r="CN33" i="32"/>
  <c r="CL33" i="32"/>
  <c r="CJ33" i="32"/>
  <c r="CH33" i="32"/>
  <c r="CF33" i="32"/>
  <c r="CD33" i="32"/>
  <c r="CB33" i="32"/>
  <c r="BZ33" i="32"/>
  <c r="CX33" i="32" s="1"/>
  <c r="BX33" i="32"/>
  <c r="BV33" i="32"/>
  <c r="BT33" i="32"/>
  <c r="BR33" i="32"/>
  <c r="BO33" i="32"/>
  <c r="BM33" i="32"/>
  <c r="BJ33" i="32"/>
  <c r="BK33" i="32" s="1"/>
  <c r="BI33" i="32"/>
  <c r="BG33" i="32"/>
  <c r="BE33" i="32"/>
  <c r="BB33" i="32"/>
  <c r="BC33" i="32" s="1"/>
  <c r="BA33" i="32"/>
  <c r="AY33" i="32"/>
  <c r="AW33" i="32"/>
  <c r="AU33" i="32"/>
  <c r="AS33" i="32"/>
  <c r="AQ33" i="32"/>
  <c r="AO33" i="32"/>
  <c r="AM33" i="32"/>
  <c r="AK33" i="32"/>
  <c r="AI33" i="32"/>
  <c r="AF33" i="32"/>
  <c r="AG33" i="32" s="1"/>
  <c r="AA33" i="32"/>
  <c r="Y33" i="32"/>
  <c r="W33" i="32"/>
  <c r="U33" i="32"/>
  <c r="S33" i="32"/>
  <c r="Q33" i="32"/>
  <c r="O33" i="32"/>
  <c r="M33" i="32"/>
  <c r="K33" i="32"/>
  <c r="I33" i="32"/>
  <c r="G33" i="32"/>
  <c r="F33" i="32"/>
  <c r="CW32" i="32"/>
  <c r="CT32" i="32"/>
  <c r="CR32" i="32"/>
  <c r="CP32" i="32"/>
  <c r="CN32" i="32"/>
  <c r="CL32" i="32"/>
  <c r="CJ32" i="32"/>
  <c r="CH32" i="32"/>
  <c r="CF32" i="32"/>
  <c r="CD32" i="32"/>
  <c r="CB32" i="32"/>
  <c r="BZ32" i="32"/>
  <c r="CX32" i="32" s="1"/>
  <c r="BX32" i="32"/>
  <c r="BV32" i="32"/>
  <c r="BT32" i="32"/>
  <c r="BR32" i="32"/>
  <c r="BO32" i="32"/>
  <c r="BM32" i="32"/>
  <c r="BJ32" i="32"/>
  <c r="BK32" i="32" s="1"/>
  <c r="BI32" i="32"/>
  <c r="BG32" i="32"/>
  <c r="BE32" i="32"/>
  <c r="BC32" i="32"/>
  <c r="BB32" i="32"/>
  <c r="BA32" i="32"/>
  <c r="AY32" i="32"/>
  <c r="AW32" i="32"/>
  <c r="AU32" i="32"/>
  <c r="AS32" i="32"/>
  <c r="AQ32" i="32"/>
  <c r="AO32" i="32"/>
  <c r="AM32" i="32"/>
  <c r="AK32" i="32"/>
  <c r="AI32" i="32"/>
  <c r="AF32" i="32"/>
  <c r="AG32" i="32" s="1"/>
  <c r="AA32" i="32"/>
  <c r="Y32" i="32"/>
  <c r="W32" i="32"/>
  <c r="U32" i="32"/>
  <c r="S32" i="32"/>
  <c r="Q32" i="32"/>
  <c r="O32" i="32"/>
  <c r="M32" i="32"/>
  <c r="K32" i="32"/>
  <c r="I32" i="32"/>
  <c r="F32" i="32"/>
  <c r="CW31" i="32"/>
  <c r="CT31" i="32"/>
  <c r="CR31" i="32"/>
  <c r="CP31" i="32"/>
  <c r="CN31" i="32"/>
  <c r="CL31" i="32"/>
  <c r="CJ31" i="32"/>
  <c r="CH31" i="32"/>
  <c r="CF31" i="32"/>
  <c r="CD31" i="32"/>
  <c r="CB31" i="32"/>
  <c r="BZ31" i="32"/>
  <c r="CX31" i="32" s="1"/>
  <c r="BX31" i="32"/>
  <c r="BV31" i="32"/>
  <c r="BT31" i="32"/>
  <c r="BR31" i="32"/>
  <c r="BO31" i="32"/>
  <c r="BM31" i="32"/>
  <c r="BJ31" i="32"/>
  <c r="BK31" i="32" s="1"/>
  <c r="BI31" i="32"/>
  <c r="BG31" i="32"/>
  <c r="BE31" i="32"/>
  <c r="BC31" i="32"/>
  <c r="BB31" i="32"/>
  <c r="BA31" i="32"/>
  <c r="AY31" i="32"/>
  <c r="AW31" i="32"/>
  <c r="AU31" i="32"/>
  <c r="AS31" i="32"/>
  <c r="AQ31" i="32"/>
  <c r="AO31" i="32"/>
  <c r="AM31" i="32"/>
  <c r="AK31" i="32"/>
  <c r="AI31" i="32"/>
  <c r="AG31" i="32"/>
  <c r="AF31" i="32"/>
  <c r="AA31" i="32"/>
  <c r="Y31" i="32"/>
  <c r="W31" i="32"/>
  <c r="U31" i="32"/>
  <c r="S31" i="32"/>
  <c r="Q31" i="32"/>
  <c r="O31" i="32"/>
  <c r="M31" i="32"/>
  <c r="K31" i="32"/>
  <c r="I31" i="32"/>
  <c r="F31" i="32"/>
  <c r="CU31" i="32" s="1"/>
  <c r="CY31" i="32" s="1"/>
  <c r="CW30" i="32"/>
  <c r="CT30" i="32"/>
  <c r="CR30" i="32"/>
  <c r="CP30" i="32"/>
  <c r="CN30" i="32"/>
  <c r="CL30" i="32"/>
  <c r="CJ30" i="32"/>
  <c r="CH30" i="32"/>
  <c r="CF30" i="32"/>
  <c r="CD30" i="32"/>
  <c r="CB30" i="32"/>
  <c r="BZ30" i="32"/>
  <c r="CX30" i="32" s="1"/>
  <c r="BX30" i="32"/>
  <c r="BV30" i="32"/>
  <c r="BT30" i="32"/>
  <c r="BR30" i="32"/>
  <c r="BO30" i="32"/>
  <c r="BM30" i="32"/>
  <c r="BJ30" i="32"/>
  <c r="BK30" i="32" s="1"/>
  <c r="BI30" i="32"/>
  <c r="BG30" i="32"/>
  <c r="BE30" i="32"/>
  <c r="BB30" i="32"/>
  <c r="BC30" i="32" s="1"/>
  <c r="BA30" i="32"/>
  <c r="AY30" i="32"/>
  <c r="AW30" i="32"/>
  <c r="AU30" i="32"/>
  <c r="AS30" i="32"/>
  <c r="AQ30" i="32"/>
  <c r="AO30" i="32"/>
  <c r="AM30" i="32"/>
  <c r="AK30" i="32"/>
  <c r="AI30" i="32"/>
  <c r="AF30" i="32"/>
  <c r="AG30" i="32" s="1"/>
  <c r="AA30" i="32"/>
  <c r="Y30" i="32"/>
  <c r="W30" i="32"/>
  <c r="U30" i="32"/>
  <c r="S30" i="32"/>
  <c r="Q30" i="32"/>
  <c r="O30" i="32"/>
  <c r="M30" i="32"/>
  <c r="K30" i="32"/>
  <c r="I30" i="32"/>
  <c r="F30" i="32"/>
  <c r="CW29" i="32"/>
  <c r="CT29" i="32"/>
  <c r="CR29" i="32"/>
  <c r="CP29" i="32"/>
  <c r="CN29" i="32"/>
  <c r="CL29" i="32"/>
  <c r="CJ29" i="32"/>
  <c r="CH29" i="32"/>
  <c r="CF29" i="32"/>
  <c r="CD29" i="32"/>
  <c r="CB29" i="32"/>
  <c r="BZ29" i="32"/>
  <c r="CX29" i="32" s="1"/>
  <c r="BX29" i="32"/>
  <c r="BV29" i="32"/>
  <c r="BT29" i="32"/>
  <c r="BR29" i="32"/>
  <c r="BO29" i="32"/>
  <c r="BM29" i="32"/>
  <c r="BJ29" i="32"/>
  <c r="BK29" i="32" s="1"/>
  <c r="BI29" i="32"/>
  <c r="BG29" i="32"/>
  <c r="BE29" i="32"/>
  <c r="BB29" i="32"/>
  <c r="BC29" i="32" s="1"/>
  <c r="BA29" i="32"/>
  <c r="AY29" i="32"/>
  <c r="AW29" i="32"/>
  <c r="AU29" i="32"/>
  <c r="AS29" i="32"/>
  <c r="AQ29" i="32"/>
  <c r="AO29" i="32"/>
  <c r="AM29" i="32"/>
  <c r="AK29" i="32"/>
  <c r="AI29" i="32"/>
  <c r="AG29" i="32"/>
  <c r="AF29" i="32"/>
  <c r="AA29" i="32"/>
  <c r="Y29" i="32"/>
  <c r="W29" i="32"/>
  <c r="U29" i="32"/>
  <c r="S29" i="32"/>
  <c r="Q29" i="32"/>
  <c r="O29" i="32"/>
  <c r="M29" i="32"/>
  <c r="K29" i="32"/>
  <c r="I29" i="32"/>
  <c r="F29" i="32"/>
  <c r="CW28" i="32"/>
  <c r="CT28" i="32"/>
  <c r="CR28" i="32"/>
  <c r="CP28" i="32"/>
  <c r="CN28" i="32"/>
  <c r="CL28" i="32"/>
  <c r="CJ28" i="32"/>
  <c r="CH28" i="32"/>
  <c r="CF28" i="32"/>
  <c r="CD28" i="32"/>
  <c r="CB28" i="32"/>
  <c r="BZ28" i="32"/>
  <c r="CX28" i="32" s="1"/>
  <c r="BX28" i="32"/>
  <c r="BV28" i="32"/>
  <c r="BT28" i="32"/>
  <c r="BR28" i="32"/>
  <c r="BO28" i="32"/>
  <c r="BM28" i="32"/>
  <c r="BJ28" i="32"/>
  <c r="BK28" i="32" s="1"/>
  <c r="BI28" i="32"/>
  <c r="BG28" i="32"/>
  <c r="BE28" i="32"/>
  <c r="BC28" i="32"/>
  <c r="BB28" i="32"/>
  <c r="BA28" i="32"/>
  <c r="AY28" i="32"/>
  <c r="AW28" i="32"/>
  <c r="AU28" i="32"/>
  <c r="AS28" i="32"/>
  <c r="AQ28" i="32"/>
  <c r="AO28" i="32"/>
  <c r="AM28" i="32"/>
  <c r="AK28" i="32"/>
  <c r="AI28" i="32"/>
  <c r="AF28" i="32"/>
  <c r="AG28" i="32" s="1"/>
  <c r="AA28" i="32"/>
  <c r="Y28" i="32"/>
  <c r="W28" i="32"/>
  <c r="U28" i="32"/>
  <c r="S28" i="32"/>
  <c r="Q28" i="32"/>
  <c r="O28" i="32"/>
  <c r="M28" i="32"/>
  <c r="K28" i="32"/>
  <c r="I28" i="32"/>
  <c r="F28" i="32"/>
  <c r="CW27" i="32"/>
  <c r="CT27" i="32"/>
  <c r="CR27" i="32"/>
  <c r="CP27" i="32"/>
  <c r="CN27" i="32"/>
  <c r="CL27" i="32"/>
  <c r="CJ27" i="32"/>
  <c r="CH27" i="32"/>
  <c r="CF27" i="32"/>
  <c r="CD27" i="32"/>
  <c r="CB27" i="32"/>
  <c r="BZ27" i="32"/>
  <c r="CX27" i="32" s="1"/>
  <c r="BX27" i="32"/>
  <c r="BV27" i="32"/>
  <c r="BT27" i="32"/>
  <c r="BR27" i="32"/>
  <c r="BO27" i="32"/>
  <c r="BM27" i="32"/>
  <c r="BJ27" i="32"/>
  <c r="BK27" i="32" s="1"/>
  <c r="BI27" i="32"/>
  <c r="BG27" i="32"/>
  <c r="BE27" i="32"/>
  <c r="BB27" i="32"/>
  <c r="BC27" i="32" s="1"/>
  <c r="BA27" i="32"/>
  <c r="AY27" i="32"/>
  <c r="AW27" i="32"/>
  <c r="AU27" i="32"/>
  <c r="AS27" i="32"/>
  <c r="AQ27" i="32"/>
  <c r="AO27" i="32"/>
  <c r="AM27" i="32"/>
  <c r="AK27" i="32"/>
  <c r="AI27" i="32"/>
  <c r="AF27" i="32"/>
  <c r="AG27" i="32" s="1"/>
  <c r="AA27" i="32"/>
  <c r="Y27" i="32"/>
  <c r="W27" i="32"/>
  <c r="U27" i="32"/>
  <c r="S27" i="32"/>
  <c r="Q27" i="32"/>
  <c r="O27" i="32"/>
  <c r="M27" i="32"/>
  <c r="K27" i="32"/>
  <c r="I27" i="32"/>
  <c r="F27" i="32"/>
  <c r="G27" i="32" s="1"/>
  <c r="CW26" i="32"/>
  <c r="CT26" i="32"/>
  <c r="CR26" i="32"/>
  <c r="CP26" i="32"/>
  <c r="CN26" i="32"/>
  <c r="CL26" i="32"/>
  <c r="CJ26" i="32"/>
  <c r="CH26" i="32"/>
  <c r="CF26" i="32"/>
  <c r="CD26" i="32"/>
  <c r="CB26" i="32"/>
  <c r="BZ26" i="32"/>
  <c r="CX26" i="32" s="1"/>
  <c r="BX26" i="32"/>
  <c r="BV26" i="32"/>
  <c r="BT26" i="32"/>
  <c r="BR26" i="32"/>
  <c r="BO26" i="32"/>
  <c r="BM26" i="32"/>
  <c r="BJ26" i="32"/>
  <c r="BK26" i="32" s="1"/>
  <c r="BI26" i="32"/>
  <c r="BG26" i="32"/>
  <c r="BE26" i="32"/>
  <c r="BB26" i="32"/>
  <c r="BC26" i="32" s="1"/>
  <c r="BA26" i="32"/>
  <c r="AY26" i="32"/>
  <c r="AW26" i="32"/>
  <c r="AU26" i="32"/>
  <c r="AS26" i="32"/>
  <c r="AQ26" i="32"/>
  <c r="AO26" i="32"/>
  <c r="AM26" i="32"/>
  <c r="AK26" i="32"/>
  <c r="AI26" i="32"/>
  <c r="AF26" i="32"/>
  <c r="AG26" i="32" s="1"/>
  <c r="AA26" i="32"/>
  <c r="Y26" i="32"/>
  <c r="W26" i="32"/>
  <c r="U26" i="32"/>
  <c r="S26" i="32"/>
  <c r="Q26" i="32"/>
  <c r="O26" i="32"/>
  <c r="M26" i="32"/>
  <c r="K26" i="32"/>
  <c r="I26" i="32"/>
  <c r="F26" i="32"/>
  <c r="G26" i="32" s="1"/>
  <c r="CW25" i="32"/>
  <c r="CT25" i="32"/>
  <c r="CR25" i="32"/>
  <c r="CP25" i="32"/>
  <c r="CN25" i="32"/>
  <c r="CL25" i="32"/>
  <c r="CJ25" i="32"/>
  <c r="CH25" i="32"/>
  <c r="CF25" i="32"/>
  <c r="CD25" i="32"/>
  <c r="CB25" i="32"/>
  <c r="BZ25" i="32"/>
  <c r="CX25" i="32" s="1"/>
  <c r="BX25" i="32"/>
  <c r="BV25" i="32"/>
  <c r="BT25" i="32"/>
  <c r="BR25" i="32"/>
  <c r="BO25" i="32"/>
  <c r="BM25" i="32"/>
  <c r="BK25" i="32"/>
  <c r="BJ25" i="32"/>
  <c r="BI25" i="32"/>
  <c r="BG25" i="32"/>
  <c r="BE25" i="32"/>
  <c r="BB25" i="32"/>
  <c r="BC25" i="32" s="1"/>
  <c r="BA25" i="32"/>
  <c r="AY25" i="32"/>
  <c r="AW25" i="32"/>
  <c r="AU25" i="32"/>
  <c r="AS25" i="32"/>
  <c r="AQ25" i="32"/>
  <c r="AO25" i="32"/>
  <c r="AM25" i="32"/>
  <c r="AK25" i="32"/>
  <c r="AI25" i="32"/>
  <c r="AF25" i="32"/>
  <c r="AG25" i="32" s="1"/>
  <c r="AA25" i="32"/>
  <c r="Y25" i="32"/>
  <c r="W25" i="32"/>
  <c r="U25" i="32"/>
  <c r="S25" i="32"/>
  <c r="Q25" i="32"/>
  <c r="O25" i="32"/>
  <c r="M25" i="32"/>
  <c r="K25" i="32"/>
  <c r="I25" i="32"/>
  <c r="F25" i="32"/>
  <c r="G25" i="32" s="1"/>
  <c r="CW24" i="32"/>
  <c r="CT24" i="32"/>
  <c r="CR24" i="32"/>
  <c r="CP24" i="32"/>
  <c r="CN24" i="32"/>
  <c r="CL24" i="32"/>
  <c r="CJ24" i="32"/>
  <c r="CH24" i="32"/>
  <c r="CF24" i="32"/>
  <c r="CD24" i="32"/>
  <c r="CB24" i="32"/>
  <c r="BZ24" i="32"/>
  <c r="CX24" i="32" s="1"/>
  <c r="BX24" i="32"/>
  <c r="BV24" i="32"/>
  <c r="BT24" i="32"/>
  <c r="BR24" i="32"/>
  <c r="BO24" i="32"/>
  <c r="BM24" i="32"/>
  <c r="BK24" i="32"/>
  <c r="BJ24" i="32"/>
  <c r="BI24" i="32"/>
  <c r="BG24" i="32"/>
  <c r="BE24" i="32"/>
  <c r="BB24" i="32"/>
  <c r="BC24" i="32" s="1"/>
  <c r="BA24" i="32"/>
  <c r="AY24" i="32"/>
  <c r="AW24" i="32"/>
  <c r="AU24" i="32"/>
  <c r="AS24" i="32"/>
  <c r="AQ24" i="32"/>
  <c r="AO24" i="32"/>
  <c r="AM24" i="32"/>
  <c r="AK24" i="32"/>
  <c r="AI24" i="32"/>
  <c r="AF24" i="32"/>
  <c r="AG24" i="32" s="1"/>
  <c r="AA24" i="32"/>
  <c r="Y24" i="32"/>
  <c r="W24" i="32"/>
  <c r="U24" i="32"/>
  <c r="S24" i="32"/>
  <c r="Q24" i="32"/>
  <c r="O24" i="32"/>
  <c r="M24" i="32"/>
  <c r="K24" i="32"/>
  <c r="I24" i="32"/>
  <c r="F24" i="32"/>
  <c r="G24" i="32" s="1"/>
  <c r="CW23" i="32"/>
  <c r="CT23" i="32"/>
  <c r="CR23" i="32"/>
  <c r="CP23" i="32"/>
  <c r="CN23" i="32"/>
  <c r="CL23" i="32"/>
  <c r="CJ23" i="32"/>
  <c r="CH23" i="32"/>
  <c r="CF23" i="32"/>
  <c r="CD23" i="32"/>
  <c r="CB23" i="32"/>
  <c r="BZ23" i="32"/>
  <c r="CX23" i="32" s="1"/>
  <c r="BX23" i="32"/>
  <c r="BV23" i="32"/>
  <c r="BT23" i="32"/>
  <c r="BR23" i="32"/>
  <c r="BO23" i="32"/>
  <c r="BM23" i="32"/>
  <c r="BK23" i="32"/>
  <c r="BJ23" i="32"/>
  <c r="BI23" i="32"/>
  <c r="BG23" i="32"/>
  <c r="BE23" i="32"/>
  <c r="BB23" i="32"/>
  <c r="BC23" i="32" s="1"/>
  <c r="BA23" i="32"/>
  <c r="AY23" i="32"/>
  <c r="AW23" i="32"/>
  <c r="AU23" i="32"/>
  <c r="AS23" i="32"/>
  <c r="AQ23" i="32"/>
  <c r="AO23" i="32"/>
  <c r="AM23" i="32"/>
  <c r="AK23" i="32"/>
  <c r="AI23" i="32"/>
  <c r="AF23" i="32"/>
  <c r="AG23" i="32" s="1"/>
  <c r="AA23" i="32"/>
  <c r="Y23" i="32"/>
  <c r="W23" i="32"/>
  <c r="U23" i="32"/>
  <c r="S23" i="32"/>
  <c r="Q23" i="32"/>
  <c r="O23" i="32"/>
  <c r="M23" i="32"/>
  <c r="K23" i="32"/>
  <c r="I23" i="32"/>
  <c r="F23" i="32"/>
  <c r="G23" i="32" s="1"/>
  <c r="CV23" i="32" s="1"/>
  <c r="CZ23" i="32" s="1"/>
  <c r="CW22" i="32"/>
  <c r="CT22" i="32"/>
  <c r="CR22" i="32"/>
  <c r="CP22" i="32"/>
  <c r="CN22" i="32"/>
  <c r="CL22" i="32"/>
  <c r="CJ22" i="32"/>
  <c r="CH22" i="32"/>
  <c r="CF22" i="32"/>
  <c r="CD22" i="32"/>
  <c r="CB22" i="32"/>
  <c r="BZ22" i="32"/>
  <c r="CX22" i="32" s="1"/>
  <c r="BX22" i="32"/>
  <c r="BV22" i="32"/>
  <c r="BT22" i="32"/>
  <c r="BR22" i="32"/>
  <c r="BO22" i="32"/>
  <c r="BM22" i="32"/>
  <c r="BJ22" i="32"/>
  <c r="BK22" i="32" s="1"/>
  <c r="BI22" i="32"/>
  <c r="BG22" i="32"/>
  <c r="BE22" i="32"/>
  <c r="BB22" i="32"/>
  <c r="BC22" i="32" s="1"/>
  <c r="BA22" i="32"/>
  <c r="AY22" i="32"/>
  <c r="AW22" i="32"/>
  <c r="AU22" i="32"/>
  <c r="AS22" i="32"/>
  <c r="AQ22" i="32"/>
  <c r="AO22" i="32"/>
  <c r="AM22" i="32"/>
  <c r="AK22" i="32"/>
  <c r="AI22" i="32"/>
  <c r="AF22" i="32"/>
  <c r="AG22" i="32" s="1"/>
  <c r="AA22" i="32"/>
  <c r="Y22" i="32"/>
  <c r="W22" i="32"/>
  <c r="U22" i="32"/>
  <c r="S22" i="32"/>
  <c r="Q22" i="32"/>
  <c r="O22" i="32"/>
  <c r="M22" i="32"/>
  <c r="K22" i="32"/>
  <c r="I22" i="32"/>
  <c r="F22" i="32"/>
  <c r="G22" i="32" s="1"/>
  <c r="CW21" i="32"/>
  <c r="CT21" i="32"/>
  <c r="CR21" i="32"/>
  <c r="CP21" i="32"/>
  <c r="CN21" i="32"/>
  <c r="CL21" i="32"/>
  <c r="CJ21" i="32"/>
  <c r="CH21" i="32"/>
  <c r="CF21" i="32"/>
  <c r="CD21" i="32"/>
  <c r="CB21" i="32"/>
  <c r="BZ21" i="32"/>
  <c r="CX21" i="32" s="1"/>
  <c r="BX21" i="32"/>
  <c r="BV21" i="32"/>
  <c r="BT21" i="32"/>
  <c r="BR21" i="32"/>
  <c r="BO21" i="32"/>
  <c r="BM21" i="32"/>
  <c r="BJ21" i="32"/>
  <c r="BK21" i="32" s="1"/>
  <c r="BI21" i="32"/>
  <c r="BG21" i="32"/>
  <c r="BE21" i="32"/>
  <c r="BB21" i="32"/>
  <c r="BC21" i="32" s="1"/>
  <c r="BA21" i="32"/>
  <c r="AY21" i="32"/>
  <c r="AW21" i="32"/>
  <c r="AU21" i="32"/>
  <c r="AS21" i="32"/>
  <c r="AQ21" i="32"/>
  <c r="AO21" i="32"/>
  <c r="AM21" i="32"/>
  <c r="AK21" i="32"/>
  <c r="AI21" i="32"/>
  <c r="AF21" i="32"/>
  <c r="AG21" i="32" s="1"/>
  <c r="AA21" i="32"/>
  <c r="Y21" i="32"/>
  <c r="W21" i="32"/>
  <c r="U21" i="32"/>
  <c r="S21" i="32"/>
  <c r="Q21" i="32"/>
  <c r="O21" i="32"/>
  <c r="M21" i="32"/>
  <c r="K21" i="32"/>
  <c r="I21" i="32"/>
  <c r="F21" i="32"/>
  <c r="G21" i="32" s="1"/>
  <c r="CW20" i="32"/>
  <c r="CT20" i="32"/>
  <c r="CR20" i="32"/>
  <c r="CP20" i="32"/>
  <c r="CN20" i="32"/>
  <c r="CL20" i="32"/>
  <c r="CJ20" i="32"/>
  <c r="CH20" i="32"/>
  <c r="CF20" i="32"/>
  <c r="CD20" i="32"/>
  <c r="CB20" i="32"/>
  <c r="BZ20" i="32"/>
  <c r="CX20" i="32" s="1"/>
  <c r="BX20" i="32"/>
  <c r="BV20" i="32"/>
  <c r="BT20" i="32"/>
  <c r="BR20" i="32"/>
  <c r="BO20" i="32"/>
  <c r="BM20" i="32"/>
  <c r="BJ20" i="32"/>
  <c r="BK20" i="32" s="1"/>
  <c r="BI20" i="32"/>
  <c r="BG20" i="32"/>
  <c r="BE20" i="32"/>
  <c r="BB20" i="32"/>
  <c r="BC20" i="32" s="1"/>
  <c r="BA20" i="32"/>
  <c r="AY20" i="32"/>
  <c r="AW20" i="32"/>
  <c r="AU20" i="32"/>
  <c r="AS20" i="32"/>
  <c r="AQ20" i="32"/>
  <c r="AO20" i="32"/>
  <c r="AM20" i="32"/>
  <c r="AK20" i="32"/>
  <c r="AI20" i="32"/>
  <c r="AF20" i="32"/>
  <c r="AG20" i="32" s="1"/>
  <c r="AA20" i="32"/>
  <c r="Y20" i="32"/>
  <c r="W20" i="32"/>
  <c r="U20" i="32"/>
  <c r="S20" i="32"/>
  <c r="Q20" i="32"/>
  <c r="O20" i="32"/>
  <c r="M20" i="32"/>
  <c r="K20" i="32"/>
  <c r="I20" i="32"/>
  <c r="F20" i="32"/>
  <c r="G20" i="32" s="1"/>
  <c r="CW19" i="32"/>
  <c r="CT19" i="32"/>
  <c r="CR19" i="32"/>
  <c r="CP19" i="32"/>
  <c r="CN19" i="32"/>
  <c r="CL19" i="32"/>
  <c r="CJ19" i="32"/>
  <c r="CH19" i="32"/>
  <c r="CF19" i="32"/>
  <c r="CD19" i="32"/>
  <c r="CB19" i="32"/>
  <c r="BZ19" i="32"/>
  <c r="CX19" i="32" s="1"/>
  <c r="BX19" i="32"/>
  <c r="BV19" i="32"/>
  <c r="BT19" i="32"/>
  <c r="BR19" i="32"/>
  <c r="BO19" i="32"/>
  <c r="BM19" i="32"/>
  <c r="BJ19" i="32"/>
  <c r="BK19" i="32" s="1"/>
  <c r="BI19" i="32"/>
  <c r="BG19" i="32"/>
  <c r="BE19" i="32"/>
  <c r="BB19" i="32"/>
  <c r="BC19" i="32" s="1"/>
  <c r="BA19" i="32"/>
  <c r="AY19" i="32"/>
  <c r="AW19" i="32"/>
  <c r="AU19" i="32"/>
  <c r="AS19" i="32"/>
  <c r="AQ19" i="32"/>
  <c r="AO19" i="32"/>
  <c r="AM19" i="32"/>
  <c r="AK19" i="32"/>
  <c r="AI19" i="32"/>
  <c r="AF19" i="32"/>
  <c r="AG19" i="32" s="1"/>
  <c r="AA19" i="32"/>
  <c r="Y19" i="32"/>
  <c r="W19" i="32"/>
  <c r="U19" i="32"/>
  <c r="S19" i="32"/>
  <c r="Q19" i="32"/>
  <c r="O19" i="32"/>
  <c r="M19" i="32"/>
  <c r="K19" i="32"/>
  <c r="I19" i="32"/>
  <c r="F19" i="32"/>
  <c r="CW18" i="32"/>
  <c r="CT18" i="32"/>
  <c r="CR18" i="32"/>
  <c r="CP18" i="32"/>
  <c r="CN18" i="32"/>
  <c r="CL18" i="32"/>
  <c r="CJ18" i="32"/>
  <c r="CH18" i="32"/>
  <c r="CF18" i="32"/>
  <c r="CD18" i="32"/>
  <c r="CB18" i="32"/>
  <c r="BZ18" i="32"/>
  <c r="CX18" i="32" s="1"/>
  <c r="BX18" i="32"/>
  <c r="BV18" i="32"/>
  <c r="BT18" i="32"/>
  <c r="BR18" i="32"/>
  <c r="BO18" i="32"/>
  <c r="BM18" i="32"/>
  <c r="BJ18" i="32"/>
  <c r="BK18" i="32" s="1"/>
  <c r="BI18" i="32"/>
  <c r="BG18" i="32"/>
  <c r="BE18" i="32"/>
  <c r="BB18" i="32"/>
  <c r="BC18" i="32" s="1"/>
  <c r="BA18" i="32"/>
  <c r="AY18" i="32"/>
  <c r="AW18" i="32"/>
  <c r="AU18" i="32"/>
  <c r="AS18" i="32"/>
  <c r="AQ18" i="32"/>
  <c r="AO18" i="32"/>
  <c r="AM18" i="32"/>
  <c r="AK18" i="32"/>
  <c r="AI18" i="32"/>
  <c r="AF18" i="32"/>
  <c r="AG18" i="32" s="1"/>
  <c r="AA18" i="32"/>
  <c r="Y18" i="32"/>
  <c r="W18" i="32"/>
  <c r="U18" i="32"/>
  <c r="S18" i="32"/>
  <c r="Q18" i="32"/>
  <c r="O18" i="32"/>
  <c r="M18" i="32"/>
  <c r="K18" i="32"/>
  <c r="I18" i="32"/>
  <c r="F18" i="32"/>
  <c r="CW17" i="32"/>
  <c r="CT17" i="32"/>
  <c r="CR17" i="32"/>
  <c r="CP17" i="32"/>
  <c r="CN17" i="32"/>
  <c r="CL17" i="32"/>
  <c r="CJ17" i="32"/>
  <c r="CH17" i="32"/>
  <c r="CF17" i="32"/>
  <c r="CD17" i="32"/>
  <c r="CB17" i="32"/>
  <c r="BZ17" i="32"/>
  <c r="CX17" i="32" s="1"/>
  <c r="BX17" i="32"/>
  <c r="BV17" i="32"/>
  <c r="BT17" i="32"/>
  <c r="BR17" i="32"/>
  <c r="BO17" i="32"/>
  <c r="BM17" i="32"/>
  <c r="BJ17" i="32"/>
  <c r="BK17" i="32" s="1"/>
  <c r="BI17" i="32"/>
  <c r="BG17" i="32"/>
  <c r="BE17" i="32"/>
  <c r="BB17" i="32"/>
  <c r="BC17" i="32" s="1"/>
  <c r="BA17" i="32"/>
  <c r="AY17" i="32"/>
  <c r="AW17" i="32"/>
  <c r="AU17" i="32"/>
  <c r="AS17" i="32"/>
  <c r="AQ17" i="32"/>
  <c r="AO17" i="32"/>
  <c r="AM17" i="32"/>
  <c r="AK17" i="32"/>
  <c r="AI17" i="32"/>
  <c r="AG17" i="32"/>
  <c r="AF17" i="32"/>
  <c r="AA17" i="32"/>
  <c r="Y17" i="32"/>
  <c r="W17" i="32"/>
  <c r="U17" i="32"/>
  <c r="S17" i="32"/>
  <c r="Q17" i="32"/>
  <c r="O17" i="32"/>
  <c r="M17" i="32"/>
  <c r="K17" i="32"/>
  <c r="I17" i="32"/>
  <c r="F17" i="32"/>
  <c r="CW16" i="32"/>
  <c r="CT16" i="32"/>
  <c r="CR16" i="32"/>
  <c r="CP16" i="32"/>
  <c r="CN16" i="32"/>
  <c r="CL16" i="32"/>
  <c r="CJ16" i="32"/>
  <c r="CH16" i="32"/>
  <c r="CF16" i="32"/>
  <c r="CD16" i="32"/>
  <c r="CB16" i="32"/>
  <c r="BZ16" i="32"/>
  <c r="CX16" i="32" s="1"/>
  <c r="BX16" i="32"/>
  <c r="BV16" i="32"/>
  <c r="BT16" i="32"/>
  <c r="BR16" i="32"/>
  <c r="BO16" i="32"/>
  <c r="BM16" i="32"/>
  <c r="BJ16" i="32"/>
  <c r="BK16" i="32" s="1"/>
  <c r="BI16" i="32"/>
  <c r="BG16" i="32"/>
  <c r="BE16" i="32"/>
  <c r="BC16" i="32"/>
  <c r="BB16" i="32"/>
  <c r="BA16" i="32"/>
  <c r="AY16" i="32"/>
  <c r="AW16" i="32"/>
  <c r="AU16" i="32"/>
  <c r="AS16" i="32"/>
  <c r="AQ16" i="32"/>
  <c r="AO16" i="32"/>
  <c r="AM16" i="32"/>
  <c r="AK16" i="32"/>
  <c r="AI16" i="32"/>
  <c r="AF16" i="32"/>
  <c r="AG16" i="32" s="1"/>
  <c r="AA16" i="32"/>
  <c r="Y16" i="32"/>
  <c r="W16" i="32"/>
  <c r="U16" i="32"/>
  <c r="S16" i="32"/>
  <c r="Q16" i="32"/>
  <c r="O16" i="32"/>
  <c r="M16" i="32"/>
  <c r="K16" i="32"/>
  <c r="I16" i="32"/>
  <c r="F16" i="32"/>
  <c r="CW15" i="32"/>
  <c r="CT15" i="32"/>
  <c r="CR15" i="32"/>
  <c r="CP15" i="32"/>
  <c r="CN15" i="32"/>
  <c r="CL15" i="32"/>
  <c r="CJ15" i="32"/>
  <c r="CH15" i="32"/>
  <c r="CF15" i="32"/>
  <c r="CD15" i="32"/>
  <c r="CB15" i="32"/>
  <c r="BZ15" i="32"/>
  <c r="CX15" i="32" s="1"/>
  <c r="BX15" i="32"/>
  <c r="BV15" i="32"/>
  <c r="BT15" i="32"/>
  <c r="BR15" i="32"/>
  <c r="BO15" i="32"/>
  <c r="BM15" i="32"/>
  <c r="BJ15" i="32"/>
  <c r="BK15" i="32" s="1"/>
  <c r="BI15" i="32"/>
  <c r="BG15" i="32"/>
  <c r="BE15" i="32"/>
  <c r="BC15" i="32"/>
  <c r="BB15" i="32"/>
  <c r="BA15" i="32"/>
  <c r="AY15" i="32"/>
  <c r="AW15" i="32"/>
  <c r="AU15" i="32"/>
  <c r="AS15" i="32"/>
  <c r="AQ15" i="32"/>
  <c r="AO15" i="32"/>
  <c r="AM15" i="32"/>
  <c r="AK15" i="32"/>
  <c r="AI15" i="32"/>
  <c r="AG15" i="32"/>
  <c r="AF15" i="32"/>
  <c r="AA15" i="32"/>
  <c r="Y15" i="32"/>
  <c r="W15" i="32"/>
  <c r="U15" i="32"/>
  <c r="S15" i="32"/>
  <c r="Q15" i="32"/>
  <c r="O15" i="32"/>
  <c r="M15" i="32"/>
  <c r="K15" i="32"/>
  <c r="I15" i="32"/>
  <c r="F15" i="32"/>
  <c r="CU15" i="32" s="1"/>
  <c r="CY15" i="32" s="1"/>
  <c r="CW14" i="32"/>
  <c r="CT14" i="32"/>
  <c r="CR14" i="32"/>
  <c r="CP14" i="32"/>
  <c r="CN14" i="32"/>
  <c r="CL14" i="32"/>
  <c r="CJ14" i="32"/>
  <c r="CH14" i="32"/>
  <c r="CF14" i="32"/>
  <c r="CD14" i="32"/>
  <c r="CB14" i="32"/>
  <c r="BZ14" i="32"/>
  <c r="CX14" i="32" s="1"/>
  <c r="BX14" i="32"/>
  <c r="BV14" i="32"/>
  <c r="BT14" i="32"/>
  <c r="BR14" i="32"/>
  <c r="BO14" i="32"/>
  <c r="BM14" i="32"/>
  <c r="BJ14" i="32"/>
  <c r="BK14" i="32" s="1"/>
  <c r="BI14" i="32"/>
  <c r="BG14" i="32"/>
  <c r="BE14" i="32"/>
  <c r="BB14" i="32"/>
  <c r="BC14" i="32" s="1"/>
  <c r="BA14" i="32"/>
  <c r="AY14" i="32"/>
  <c r="AW14" i="32"/>
  <c r="AU14" i="32"/>
  <c r="AS14" i="32"/>
  <c r="AQ14" i="32"/>
  <c r="AO14" i="32"/>
  <c r="AM14" i="32"/>
  <c r="AK14" i="32"/>
  <c r="AI14" i="32"/>
  <c r="AF14" i="32"/>
  <c r="AG14" i="32" s="1"/>
  <c r="AA14" i="32"/>
  <c r="Y14" i="32"/>
  <c r="W14" i="32"/>
  <c r="U14" i="32"/>
  <c r="S14" i="32"/>
  <c r="Q14" i="32"/>
  <c r="O14" i="32"/>
  <c r="M14" i="32"/>
  <c r="K14" i="32"/>
  <c r="I14" i="32"/>
  <c r="F14" i="32"/>
  <c r="CW13" i="32"/>
  <c r="CT13" i="32"/>
  <c r="CR13" i="32"/>
  <c r="CP13" i="32"/>
  <c r="CN13" i="32"/>
  <c r="CL13" i="32"/>
  <c r="CJ13" i="32"/>
  <c r="CH13" i="32"/>
  <c r="CF13" i="32"/>
  <c r="CD13" i="32"/>
  <c r="CB13" i="32"/>
  <c r="BZ13" i="32"/>
  <c r="CX13" i="32" s="1"/>
  <c r="BX13" i="32"/>
  <c r="BV13" i="32"/>
  <c r="BT13" i="32"/>
  <c r="BR13" i="32"/>
  <c r="BO13" i="32"/>
  <c r="BM13" i="32"/>
  <c r="BJ13" i="32"/>
  <c r="BK13" i="32" s="1"/>
  <c r="BI13" i="32"/>
  <c r="BG13" i="32"/>
  <c r="BE13" i="32"/>
  <c r="BB13" i="32"/>
  <c r="BC13" i="32" s="1"/>
  <c r="BA13" i="32"/>
  <c r="AY13" i="32"/>
  <c r="AW13" i="32"/>
  <c r="AU13" i="32"/>
  <c r="AS13" i="32"/>
  <c r="AQ13" i="32"/>
  <c r="AO13" i="32"/>
  <c r="AM13" i="32"/>
  <c r="AK13" i="32"/>
  <c r="AI13" i="32"/>
  <c r="AG13" i="32"/>
  <c r="AF13" i="32"/>
  <c r="AA13" i="32"/>
  <c r="Y13" i="32"/>
  <c r="W13" i="32"/>
  <c r="U13" i="32"/>
  <c r="S13" i="32"/>
  <c r="Q13" i="32"/>
  <c r="O13" i="32"/>
  <c r="M13" i="32"/>
  <c r="K13" i="32"/>
  <c r="I13" i="32"/>
  <c r="F13" i="32"/>
  <c r="CW12" i="32"/>
  <c r="CT12" i="32"/>
  <c r="CR12" i="32"/>
  <c r="CP12" i="32"/>
  <c r="CN12" i="32"/>
  <c r="CL12" i="32"/>
  <c r="CJ12" i="32"/>
  <c r="CH12" i="32"/>
  <c r="CF12" i="32"/>
  <c r="CD12" i="32"/>
  <c r="CB12" i="32"/>
  <c r="BZ12" i="32"/>
  <c r="CX12" i="32" s="1"/>
  <c r="BX12" i="32"/>
  <c r="BV12" i="32"/>
  <c r="BT12" i="32"/>
  <c r="BR12" i="32"/>
  <c r="BO12" i="32"/>
  <c r="BM12" i="32"/>
  <c r="BJ12" i="32"/>
  <c r="BK12" i="32" s="1"/>
  <c r="BI12" i="32"/>
  <c r="BG12" i="32"/>
  <c r="BE12" i="32"/>
  <c r="BC12" i="32"/>
  <c r="BB12" i="32"/>
  <c r="BA12" i="32"/>
  <c r="AY12" i="32"/>
  <c r="AW12" i="32"/>
  <c r="AU12" i="32"/>
  <c r="AS12" i="32"/>
  <c r="AQ12" i="32"/>
  <c r="AO12" i="32"/>
  <c r="AM12" i="32"/>
  <c r="AK12" i="32"/>
  <c r="AI12" i="32"/>
  <c r="AF12" i="32"/>
  <c r="AG12" i="32" s="1"/>
  <c r="AA12" i="32"/>
  <c r="Y12" i="32"/>
  <c r="W12" i="32"/>
  <c r="U12" i="32"/>
  <c r="S12" i="32"/>
  <c r="Q12" i="32"/>
  <c r="O12" i="32"/>
  <c r="M12" i="32"/>
  <c r="K12" i="32"/>
  <c r="I12" i="32"/>
  <c r="F12" i="32"/>
  <c r="CW11" i="32"/>
  <c r="CT11" i="32"/>
  <c r="CR11" i="32"/>
  <c r="CP11" i="32"/>
  <c r="CN11" i="32"/>
  <c r="CL11" i="32"/>
  <c r="CJ11" i="32"/>
  <c r="CH11" i="32"/>
  <c r="CF11" i="32"/>
  <c r="CD11" i="32"/>
  <c r="CB11" i="32"/>
  <c r="BZ11" i="32"/>
  <c r="CX11" i="32" s="1"/>
  <c r="BX11" i="32"/>
  <c r="BV11" i="32"/>
  <c r="BT11" i="32"/>
  <c r="BR11" i="32"/>
  <c r="BO11" i="32"/>
  <c r="BM11" i="32"/>
  <c r="BJ11" i="32"/>
  <c r="BK11" i="32" s="1"/>
  <c r="BI11" i="32"/>
  <c r="BG11" i="32"/>
  <c r="BE11" i="32"/>
  <c r="BC11" i="32"/>
  <c r="BB11" i="32"/>
  <c r="BA11" i="32"/>
  <c r="AY11" i="32"/>
  <c r="AW11" i="32"/>
  <c r="AU11" i="32"/>
  <c r="AS11" i="32"/>
  <c r="AQ11" i="32"/>
  <c r="AO11" i="32"/>
  <c r="AM11" i="32"/>
  <c r="AK11" i="32"/>
  <c r="AI11" i="32"/>
  <c r="AG11" i="32"/>
  <c r="AF11" i="32"/>
  <c r="AA11" i="32"/>
  <c r="Y11" i="32"/>
  <c r="W11" i="32"/>
  <c r="U11" i="32"/>
  <c r="S11" i="32"/>
  <c r="Q11" i="32"/>
  <c r="O11" i="32"/>
  <c r="M11" i="32"/>
  <c r="K11" i="32"/>
  <c r="I11" i="32"/>
  <c r="F11" i="32"/>
  <c r="CU11" i="32" s="1"/>
  <c r="CY11" i="32" s="1"/>
  <c r="CW10" i="32"/>
  <c r="CT10" i="32"/>
  <c r="CR10" i="32"/>
  <c r="CP10" i="32"/>
  <c r="CN10" i="32"/>
  <c r="CL10" i="32"/>
  <c r="CJ10" i="32"/>
  <c r="CH10" i="32"/>
  <c r="CF10" i="32"/>
  <c r="CD10" i="32"/>
  <c r="CB10" i="32"/>
  <c r="BZ10" i="32"/>
  <c r="CX10" i="32" s="1"/>
  <c r="BX10" i="32"/>
  <c r="BV10" i="32"/>
  <c r="BT10" i="32"/>
  <c r="BR10" i="32"/>
  <c r="BO10" i="32"/>
  <c r="BM10" i="32"/>
  <c r="BJ10" i="32"/>
  <c r="BK10" i="32" s="1"/>
  <c r="BI10" i="32"/>
  <c r="BG10" i="32"/>
  <c r="BE10" i="32"/>
  <c r="BB10" i="32"/>
  <c r="BC10" i="32" s="1"/>
  <c r="BA10" i="32"/>
  <c r="AY10" i="32"/>
  <c r="AW10" i="32"/>
  <c r="AU10" i="32"/>
  <c r="AS10" i="32"/>
  <c r="AQ10" i="32"/>
  <c r="AO10" i="32"/>
  <c r="AM10" i="32"/>
  <c r="AK10" i="32"/>
  <c r="AI10" i="32"/>
  <c r="AF10" i="32"/>
  <c r="AG10" i="32" s="1"/>
  <c r="AA10" i="32"/>
  <c r="Y10" i="32"/>
  <c r="W10" i="32"/>
  <c r="U10" i="32"/>
  <c r="S10" i="32"/>
  <c r="Q10" i="32"/>
  <c r="O10" i="32"/>
  <c r="M10" i="32"/>
  <c r="K10" i="32"/>
  <c r="I10" i="32"/>
  <c r="F10" i="32"/>
  <c r="CW9" i="32"/>
  <c r="CT9" i="32"/>
  <c r="CR9" i="32"/>
  <c r="CP9" i="32"/>
  <c r="CN9" i="32"/>
  <c r="CL9" i="32"/>
  <c r="CJ9" i="32"/>
  <c r="CH9" i="32"/>
  <c r="CF9" i="32"/>
  <c r="CD9" i="32"/>
  <c r="CB9" i="32"/>
  <c r="BZ9" i="32"/>
  <c r="CX9" i="32" s="1"/>
  <c r="BX9" i="32"/>
  <c r="BV9" i="32"/>
  <c r="BT9" i="32"/>
  <c r="BR9" i="32"/>
  <c r="BO9" i="32"/>
  <c r="BM9" i="32"/>
  <c r="BJ9" i="32"/>
  <c r="BK9" i="32" s="1"/>
  <c r="BI9" i="32"/>
  <c r="BG9" i="32"/>
  <c r="BE9" i="32"/>
  <c r="BB9" i="32"/>
  <c r="BC9" i="32" s="1"/>
  <c r="BA9" i="32"/>
  <c r="AY9" i="32"/>
  <c r="AW9" i="32"/>
  <c r="AU9" i="32"/>
  <c r="AS9" i="32"/>
  <c r="AQ9" i="32"/>
  <c r="AO9" i="32"/>
  <c r="AM9" i="32"/>
  <c r="AK9" i="32"/>
  <c r="AI9" i="32"/>
  <c r="AG9" i="32"/>
  <c r="AF9" i="32"/>
  <c r="AA9" i="32"/>
  <c r="Y9" i="32"/>
  <c r="W9" i="32"/>
  <c r="U9" i="32"/>
  <c r="S9" i="32"/>
  <c r="Q9" i="32"/>
  <c r="O9" i="32"/>
  <c r="M9" i="32"/>
  <c r="K9" i="32"/>
  <c r="I9" i="32"/>
  <c r="F9" i="32"/>
  <c r="CW8" i="32"/>
  <c r="CT8" i="32"/>
  <c r="CR8" i="32"/>
  <c r="CP8" i="32"/>
  <c r="CN8" i="32"/>
  <c r="CL8" i="32"/>
  <c r="CJ8" i="32"/>
  <c r="CH8" i="32"/>
  <c r="CF8" i="32"/>
  <c r="CD8" i="32"/>
  <c r="CB8" i="32"/>
  <c r="BZ8" i="32"/>
  <c r="CX8" i="32" s="1"/>
  <c r="BX8" i="32"/>
  <c r="BV8" i="32"/>
  <c r="BT8" i="32"/>
  <c r="BR8" i="32"/>
  <c r="BO8" i="32"/>
  <c r="BM8" i="32"/>
  <c r="BJ8" i="32"/>
  <c r="BK8" i="32" s="1"/>
  <c r="BI8" i="32"/>
  <c r="BG8" i="32"/>
  <c r="BE8" i="32"/>
  <c r="BC8" i="32"/>
  <c r="BB8" i="32"/>
  <c r="BA8" i="32"/>
  <c r="AY8" i="32"/>
  <c r="AW8" i="32"/>
  <c r="AU8" i="32"/>
  <c r="AS8" i="32"/>
  <c r="AQ8" i="32"/>
  <c r="AO8" i="32"/>
  <c r="AM8" i="32"/>
  <c r="AK8" i="32"/>
  <c r="AI8" i="32"/>
  <c r="AF8" i="32"/>
  <c r="AG8" i="32" s="1"/>
  <c r="AA8" i="32"/>
  <c r="Y8" i="32"/>
  <c r="W8" i="32"/>
  <c r="U8" i="32"/>
  <c r="S8" i="32"/>
  <c r="Q8" i="32"/>
  <c r="O8" i="32"/>
  <c r="M8" i="32"/>
  <c r="K8" i="32"/>
  <c r="I8" i="32"/>
  <c r="F8" i="32"/>
  <c r="CW7" i="32"/>
  <c r="CW35" i="32" s="1"/>
  <c r="F91" i="32" s="1"/>
  <c r="CT7" i="32"/>
  <c r="CT35" i="32" s="1"/>
  <c r="CR7" i="32"/>
  <c r="CR35" i="32" s="1"/>
  <c r="CP7" i="32"/>
  <c r="CP35" i="32" s="1"/>
  <c r="E88" i="32" s="1"/>
  <c r="CN7" i="32"/>
  <c r="CN35" i="32" s="1"/>
  <c r="E87" i="32" s="1"/>
  <c r="CL7" i="32"/>
  <c r="CL35" i="32" s="1"/>
  <c r="E86" i="32" s="1"/>
  <c r="CJ7" i="32"/>
  <c r="CJ35" i="32" s="1"/>
  <c r="E85" i="32" s="1"/>
  <c r="CH7" i="32"/>
  <c r="CH35" i="32" s="1"/>
  <c r="E83" i="32" s="1"/>
  <c r="CF7" i="32"/>
  <c r="CF35" i="32" s="1"/>
  <c r="E82" i="32" s="1"/>
  <c r="CD7" i="32"/>
  <c r="CD35" i="32" s="1"/>
  <c r="E81" i="32" s="1"/>
  <c r="CB7" i="32"/>
  <c r="CB35" i="32" s="1"/>
  <c r="E80" i="32" s="1"/>
  <c r="BZ7" i="32"/>
  <c r="BZ35" i="32" s="1"/>
  <c r="E78" i="32" s="1"/>
  <c r="BX7" i="32"/>
  <c r="BX35" i="32" s="1"/>
  <c r="E64" i="32" s="1"/>
  <c r="BV7" i="32"/>
  <c r="BV35" i="32" s="1"/>
  <c r="E63" i="32" s="1"/>
  <c r="BT7" i="32"/>
  <c r="BT35" i="32" s="1"/>
  <c r="E60" i="32" s="1"/>
  <c r="BR7" i="32"/>
  <c r="BR35" i="32" s="1"/>
  <c r="E59" i="32" s="1"/>
  <c r="BO7" i="32"/>
  <c r="BO35" i="32" s="1"/>
  <c r="E72" i="32" s="1"/>
  <c r="BM7" i="32"/>
  <c r="BJ7" i="32"/>
  <c r="BJ35" i="32" s="1"/>
  <c r="BI7" i="32"/>
  <c r="BG7" i="32"/>
  <c r="BG35" i="32" s="1"/>
  <c r="E69" i="32" s="1"/>
  <c r="BE7" i="32"/>
  <c r="BC7" i="32"/>
  <c r="BB7" i="32"/>
  <c r="BA7" i="32"/>
  <c r="BA35" i="32" s="1"/>
  <c r="E67" i="32" s="1"/>
  <c r="AY7" i="32"/>
  <c r="AW7" i="32"/>
  <c r="AW35" i="32" s="1"/>
  <c r="E65" i="32" s="1"/>
  <c r="AU7" i="32"/>
  <c r="AS7" i="32"/>
  <c r="AS35" i="32" s="1"/>
  <c r="E61" i="32" s="1"/>
  <c r="AQ7" i="32"/>
  <c r="AO7" i="32"/>
  <c r="AO35" i="32" s="1"/>
  <c r="E57" i="32" s="1"/>
  <c r="AM7" i="32"/>
  <c r="AK7" i="32"/>
  <c r="AK35" i="32" s="1"/>
  <c r="E55" i="32" s="1"/>
  <c r="AI7" i="32"/>
  <c r="AG7" i="32"/>
  <c r="AF7" i="32"/>
  <c r="AA7" i="32"/>
  <c r="AA35" i="32" s="1"/>
  <c r="E51" i="32" s="1"/>
  <c r="Y7" i="32"/>
  <c r="W7" i="32"/>
  <c r="W35" i="32" s="1"/>
  <c r="E49" i="32" s="1"/>
  <c r="U7" i="32"/>
  <c r="S7" i="32"/>
  <c r="S35" i="32" s="1"/>
  <c r="E47" i="32" s="1"/>
  <c r="Q7" i="32"/>
  <c r="O7" i="32"/>
  <c r="O35" i="32" s="1"/>
  <c r="E45" i="32" s="1"/>
  <c r="M7" i="32"/>
  <c r="K7" i="32"/>
  <c r="K35" i="32" s="1"/>
  <c r="E43" i="32" s="1"/>
  <c r="I7" i="32"/>
  <c r="F7" i="32"/>
  <c r="F35" i="32" s="1"/>
  <c r="D41" i="32" s="1"/>
  <c r="E91" i="32" l="1"/>
  <c r="BM35" i="32"/>
  <c r="E71" i="32" s="1"/>
  <c r="BE35" i="32"/>
  <c r="E68" i="32" s="1"/>
  <c r="BI35" i="32"/>
  <c r="E70" i="32" s="1"/>
  <c r="CV20" i="32"/>
  <c r="CZ20" i="32" s="1"/>
  <c r="CV21" i="32"/>
  <c r="CZ21" i="32" s="1"/>
  <c r="CV22" i="32"/>
  <c r="CZ22" i="32" s="1"/>
  <c r="BC35" i="32"/>
  <c r="AY35" i="32"/>
  <c r="E66" i="32" s="1"/>
  <c r="BB35" i="32"/>
  <c r="CU9" i="32"/>
  <c r="CY9" i="32" s="1"/>
  <c r="CU13" i="32"/>
  <c r="CY13" i="32" s="1"/>
  <c r="CU17" i="32"/>
  <c r="CY17" i="32" s="1"/>
  <c r="CU29" i="32"/>
  <c r="CY29" i="32" s="1"/>
  <c r="CU33" i="32"/>
  <c r="CY33" i="32" s="1"/>
  <c r="AQ35" i="32"/>
  <c r="E58" i="32" s="1"/>
  <c r="AU35" i="32"/>
  <c r="E62" i="32" s="1"/>
  <c r="AM35" i="32"/>
  <c r="E56" i="32" s="1"/>
  <c r="AI35" i="32"/>
  <c r="E54" i="32" s="1"/>
  <c r="AG35" i="32"/>
  <c r="E53" i="32" s="1"/>
  <c r="AF35" i="32"/>
  <c r="D53" i="32" s="1"/>
  <c r="D75" i="32" s="1"/>
  <c r="CU8" i="32"/>
  <c r="CY8" i="32" s="1"/>
  <c r="CU10" i="32"/>
  <c r="CY10" i="32" s="1"/>
  <c r="CU12" i="32"/>
  <c r="CY12" i="32" s="1"/>
  <c r="CU14" i="32"/>
  <c r="CY14" i="32" s="1"/>
  <c r="CU16" i="32"/>
  <c r="CY16" i="32" s="1"/>
  <c r="CU18" i="32"/>
  <c r="CY18" i="32" s="1"/>
  <c r="CU28" i="32"/>
  <c r="CY28" i="32" s="1"/>
  <c r="CU30" i="32"/>
  <c r="CY30" i="32" s="1"/>
  <c r="CU32" i="32"/>
  <c r="CY32" i="32" s="1"/>
  <c r="Y35" i="32"/>
  <c r="E50" i="32" s="1"/>
  <c r="CV33" i="32"/>
  <c r="CZ33" i="32" s="1"/>
  <c r="CV34" i="32"/>
  <c r="CZ34" i="32" s="1"/>
  <c r="CV24" i="32"/>
  <c r="CZ24" i="32" s="1"/>
  <c r="Q35" i="32"/>
  <c r="E46" i="32" s="1"/>
  <c r="U35" i="32"/>
  <c r="E48" i="32" s="1"/>
  <c r="CV25" i="32"/>
  <c r="CZ25" i="32" s="1"/>
  <c r="M35" i="32"/>
  <c r="E44" i="32" s="1"/>
  <c r="CV26" i="32"/>
  <c r="CZ26" i="32" s="1"/>
  <c r="CV27" i="32"/>
  <c r="CZ27" i="32" s="1"/>
  <c r="I35" i="32"/>
  <c r="E42" i="32" s="1"/>
  <c r="G7" i="32"/>
  <c r="G8" i="32"/>
  <c r="CV8" i="32" s="1"/>
  <c r="G9" i="32"/>
  <c r="CV9" i="32" s="1"/>
  <c r="G10" i="32"/>
  <c r="CV10" i="32" s="1"/>
  <c r="G11" i="32"/>
  <c r="CV11" i="32" s="1"/>
  <c r="G12" i="32"/>
  <c r="CV12" i="32" s="1"/>
  <c r="G13" i="32"/>
  <c r="CV13" i="32" s="1"/>
  <c r="G14" i="32"/>
  <c r="CV14" i="32" s="1"/>
  <c r="G15" i="32"/>
  <c r="CV15" i="32" s="1"/>
  <c r="G16" i="32"/>
  <c r="CV16" i="32" s="1"/>
  <c r="G17" i="32"/>
  <c r="CV17" i="32" s="1"/>
  <c r="G18" i="32"/>
  <c r="CV18" i="32" s="1"/>
  <c r="CZ18" i="32" s="1"/>
  <c r="G28" i="32"/>
  <c r="CV28" i="32" s="1"/>
  <c r="CZ28" i="32" s="1"/>
  <c r="G29" i="32"/>
  <c r="CV29" i="32" s="1"/>
  <c r="CZ29" i="32" s="1"/>
  <c r="G30" i="32"/>
  <c r="CV30" i="32" s="1"/>
  <c r="CZ30" i="32" s="1"/>
  <c r="G31" i="32"/>
  <c r="CV31" i="32" s="1"/>
  <c r="CZ31" i="32" s="1"/>
  <c r="G32" i="32"/>
  <c r="CV32" i="32" s="1"/>
  <c r="CZ32" i="32" s="1"/>
  <c r="CZ8" i="32"/>
  <c r="CZ9" i="32"/>
  <c r="CZ10" i="32"/>
  <c r="CZ11" i="32"/>
  <c r="CZ12" i="32"/>
  <c r="CZ13" i="32"/>
  <c r="CZ14" i="32"/>
  <c r="CZ15" i="32"/>
  <c r="CZ16" i="32"/>
  <c r="CZ17" i="32"/>
  <c r="BK7" i="32"/>
  <c r="BK35" i="32" s="1"/>
  <c r="CU7" i="32"/>
  <c r="CX7" i="32"/>
  <c r="CX35" i="32" s="1"/>
  <c r="G91" i="32" s="1"/>
  <c r="G92" i="32" s="1"/>
  <c r="G19" i="32"/>
  <c r="CV19" i="32" s="1"/>
  <c r="CZ19" i="32" s="1"/>
  <c r="CU19" i="32"/>
  <c r="CY19" i="32" s="1"/>
  <c r="CU20" i="32"/>
  <c r="CY20" i="32" s="1"/>
  <c r="CU21" i="32"/>
  <c r="CY21" i="32" s="1"/>
  <c r="CU22" i="32"/>
  <c r="CY22" i="32" s="1"/>
  <c r="CU23" i="32"/>
  <c r="CY23" i="32" s="1"/>
  <c r="CU24" i="32"/>
  <c r="CY24" i="32" s="1"/>
  <c r="CU25" i="32"/>
  <c r="CY25" i="32" s="1"/>
  <c r="CU26" i="32"/>
  <c r="CY26" i="32" s="1"/>
  <c r="CU27" i="32"/>
  <c r="CY27" i="32" s="1"/>
  <c r="D91" i="32"/>
  <c r="F92" i="32" s="1"/>
  <c r="CV7" i="32" l="1"/>
  <c r="CU35" i="32"/>
  <c r="CY7" i="32"/>
  <c r="CY35" i="32" s="1"/>
  <c r="D94" i="32" s="1"/>
  <c r="D92" i="32"/>
  <c r="G35" i="32"/>
  <c r="E41" i="32" s="1"/>
  <c r="E75" i="32" s="1"/>
  <c r="E92" i="32" s="1"/>
  <c r="CV35" i="32" l="1"/>
  <c r="G75" i="32" s="1"/>
  <c r="G76" i="32" s="1"/>
  <c r="CZ7" i="32"/>
  <c r="CZ35" i="32" s="1"/>
  <c r="E94" i="32" s="1"/>
  <c r="E95" i="32" s="1"/>
  <c r="F75" i="32"/>
  <c r="AF39" i="32"/>
  <c r="D95" i="32"/>
  <c r="D97" i="32"/>
  <c r="F76" i="32" l="1"/>
  <c r="F78" i="32"/>
  <c r="G84" i="1" l="1"/>
  <c r="K84" i="1"/>
  <c r="L84" i="1"/>
  <c r="M84" i="1"/>
  <c r="N84" i="1"/>
  <c r="O84" i="1"/>
  <c r="P84" i="1"/>
  <c r="Q84" i="1"/>
  <c r="R84" i="1"/>
  <c r="S84" i="1"/>
  <c r="T84" i="1"/>
  <c r="U84" i="1"/>
  <c r="V84" i="1"/>
  <c r="W84" i="1"/>
  <c r="X84" i="1"/>
  <c r="Y84" i="1"/>
  <c r="Z84" i="1"/>
  <c r="AA84" i="1"/>
  <c r="AB84" i="1"/>
  <c r="AC84" i="1"/>
  <c r="AD84" i="1"/>
  <c r="AE84" i="1"/>
  <c r="AF84" i="1"/>
  <c r="AG84" i="1"/>
  <c r="AH84" i="1"/>
  <c r="AI84" i="1"/>
  <c r="K85" i="1"/>
  <c r="L85" i="1"/>
  <c r="M85" i="1"/>
  <c r="N85" i="1"/>
  <c r="O85" i="1"/>
  <c r="P85" i="1"/>
  <c r="Q85" i="1"/>
  <c r="R85" i="1"/>
  <c r="S85" i="1"/>
  <c r="T85" i="1"/>
  <c r="U85" i="1"/>
  <c r="V85" i="1"/>
  <c r="W85" i="1"/>
  <c r="X85" i="1"/>
  <c r="Y85" i="1"/>
  <c r="Z85" i="1"/>
  <c r="AA85" i="1"/>
  <c r="AB85" i="1"/>
  <c r="AC85" i="1"/>
  <c r="AD85" i="1"/>
  <c r="AE85" i="1"/>
  <c r="AF85" i="1"/>
  <c r="AG85" i="1"/>
  <c r="AH85" i="1"/>
  <c r="AI85" i="1"/>
  <c r="J84" i="1"/>
  <c r="J85" i="1"/>
  <c r="I84" i="1"/>
  <c r="F84" i="1"/>
  <c r="E84" i="1"/>
  <c r="H45" i="1"/>
  <c r="H46" i="1"/>
  <c r="H47" i="1"/>
  <c r="H48" i="1"/>
  <c r="H49" i="1"/>
  <c r="H50" i="1"/>
  <c r="H51" i="1"/>
  <c r="H52" i="1"/>
  <c r="H53" i="1"/>
  <c r="H54" i="1"/>
  <c r="H55" i="1"/>
  <c r="H56" i="1"/>
  <c r="H57" i="1"/>
  <c r="AA92" i="1" l="1"/>
  <c r="AB92" i="1" s="1"/>
  <c r="W92" i="1"/>
  <c r="U92" i="1"/>
  <c r="S92" i="1"/>
  <c r="R92" i="1"/>
  <c r="AF92" i="1" s="1"/>
  <c r="AH92" i="1" s="1"/>
  <c r="P92" i="1"/>
  <c r="M92" i="1"/>
  <c r="AC92" i="1" s="1"/>
  <c r="L92" i="1"/>
  <c r="AA91" i="1"/>
  <c r="AB91" i="1" s="1"/>
  <c r="W91" i="1"/>
  <c r="U91" i="1"/>
  <c r="S91" i="1"/>
  <c r="R91" i="1"/>
  <c r="AF91" i="1" s="1"/>
  <c r="AH91" i="1" s="1"/>
  <c r="P91" i="1"/>
  <c r="M91" i="1"/>
  <c r="AC91" i="1" s="1"/>
  <c r="L91" i="1"/>
  <c r="AA90" i="1"/>
  <c r="AB90" i="1" s="1"/>
  <c r="U90" i="1"/>
  <c r="W90" i="1" s="1"/>
  <c r="S90" i="1"/>
  <c r="R90" i="1"/>
  <c r="AF90" i="1" s="1"/>
  <c r="AH90" i="1" s="1"/>
  <c r="P90" i="1"/>
  <c r="M90" i="1"/>
  <c r="AC90" i="1" s="1"/>
  <c r="L90" i="1"/>
  <c r="AA89" i="1"/>
  <c r="U89" i="1"/>
  <c r="W89" i="1" s="1"/>
  <c r="S89" i="1"/>
  <c r="R89" i="1"/>
  <c r="P89" i="1"/>
  <c r="M89" i="1"/>
  <c r="L89" i="1"/>
  <c r="AA88" i="1"/>
  <c r="AB88" i="1"/>
  <c r="W88" i="1"/>
  <c r="U88" i="1"/>
  <c r="S88" i="1"/>
  <c r="R88" i="1"/>
  <c r="T88" i="1" s="1"/>
  <c r="P88" i="1"/>
  <c r="X88" i="1" s="1"/>
  <c r="L88" i="1"/>
  <c r="M88" i="1"/>
  <c r="AC88" i="1" s="1"/>
  <c r="AF87" i="1"/>
  <c r="AH87" i="1"/>
  <c r="AA87" i="1"/>
  <c r="AB87" i="1"/>
  <c r="U87" i="1"/>
  <c r="W87" i="1" s="1"/>
  <c r="S87" i="1"/>
  <c r="R87" i="1"/>
  <c r="T87" i="1" s="1"/>
  <c r="P87" i="1"/>
  <c r="M87" i="1"/>
  <c r="AC87" i="1" s="1"/>
  <c r="AA86" i="1"/>
  <c r="AB86" i="1"/>
  <c r="W86" i="1"/>
  <c r="U86" i="1"/>
  <c r="S86" i="1"/>
  <c r="R86" i="1"/>
  <c r="T86" i="1" s="1"/>
  <c r="P86" i="1"/>
  <c r="X86" i="1" s="1"/>
  <c r="L86" i="1"/>
  <c r="M86" i="1"/>
  <c r="AC86" i="1" s="1"/>
  <c r="AA83" i="1"/>
  <c r="AB83" i="1"/>
  <c r="U83" i="1"/>
  <c r="W83" i="1" s="1"/>
  <c r="S83" i="1"/>
  <c r="R83" i="1"/>
  <c r="AF83" i="1" s="1"/>
  <c r="AH83" i="1" s="1"/>
  <c r="P83" i="1"/>
  <c r="M83" i="1"/>
  <c r="AC83" i="1" s="1"/>
  <c r="L83" i="1"/>
  <c r="AA82" i="1"/>
  <c r="AB82" i="1"/>
  <c r="U82" i="1"/>
  <c r="W82" i="1" s="1"/>
  <c r="S82" i="1"/>
  <c r="R82" i="1"/>
  <c r="P82" i="1"/>
  <c r="M82" i="1"/>
  <c r="AC82" i="1" s="1"/>
  <c r="L82" i="1"/>
  <c r="AA81" i="1"/>
  <c r="AB81" i="1"/>
  <c r="W81" i="1"/>
  <c r="U81" i="1"/>
  <c r="S81" i="1"/>
  <c r="R81" i="1"/>
  <c r="AF81" i="1" s="1"/>
  <c r="AH81" i="1" s="1"/>
  <c r="AC81" i="1"/>
  <c r="M81" i="1"/>
  <c r="L81" i="1"/>
  <c r="AA80" i="1"/>
  <c r="U80" i="1"/>
  <c r="W80" i="1" s="1"/>
  <c r="S80" i="1"/>
  <c r="R80" i="1"/>
  <c r="AF80" i="1" s="1"/>
  <c r="AH80" i="1" s="1"/>
  <c r="P80" i="1"/>
  <c r="M80" i="1"/>
  <c r="AC80" i="1" s="1"/>
  <c r="L80" i="1"/>
  <c r="AA79" i="1"/>
  <c r="AB79" i="1"/>
  <c r="W79" i="1"/>
  <c r="U79" i="1"/>
  <c r="S79" i="1"/>
  <c r="R79" i="1"/>
  <c r="AF79" i="1" s="1"/>
  <c r="AH79" i="1" s="1"/>
  <c r="AC79" i="1"/>
  <c r="M79" i="1"/>
  <c r="L79" i="1"/>
  <c r="AA78" i="1"/>
  <c r="AB78" i="1"/>
  <c r="U78" i="1"/>
  <c r="W78" i="1" s="1"/>
  <c r="S78" i="1"/>
  <c r="R78" i="1"/>
  <c r="AF78" i="1" s="1"/>
  <c r="AH78" i="1" s="1"/>
  <c r="P78" i="1"/>
  <c r="M78" i="1"/>
  <c r="AC78" i="1" s="1"/>
  <c r="L78" i="1"/>
  <c r="AA77" i="1"/>
  <c r="AB77" i="1"/>
  <c r="W77" i="1"/>
  <c r="U77" i="1"/>
  <c r="S77" i="1"/>
  <c r="R77" i="1"/>
  <c r="AF77" i="1" s="1"/>
  <c r="AH77" i="1" s="1"/>
  <c r="AC77" i="1"/>
  <c r="M77" i="1"/>
  <c r="L77" i="1"/>
  <c r="AA76" i="1"/>
  <c r="U76" i="1"/>
  <c r="W76" i="1" s="1"/>
  <c r="S76" i="1"/>
  <c r="R76" i="1"/>
  <c r="AF76" i="1" s="1"/>
  <c r="AH76" i="1" s="1"/>
  <c r="P76" i="1"/>
  <c r="M76" i="1"/>
  <c r="AC76" i="1" s="1"/>
  <c r="L76" i="1"/>
  <c r="AA75" i="1"/>
  <c r="AB75" i="1"/>
  <c r="W75" i="1"/>
  <c r="U75" i="1"/>
  <c r="S75" i="1"/>
  <c r="R75" i="1"/>
  <c r="AF75" i="1" s="1"/>
  <c r="AH75" i="1" s="1"/>
  <c r="AC75" i="1"/>
  <c r="M75" i="1"/>
  <c r="L75" i="1"/>
  <c r="AA74" i="1"/>
  <c r="AB74" i="1"/>
  <c r="U74" i="1"/>
  <c r="W74" i="1" s="1"/>
  <c r="S74" i="1"/>
  <c r="R74" i="1"/>
  <c r="AF74" i="1" s="1"/>
  <c r="AH74" i="1" s="1"/>
  <c r="P74" i="1"/>
  <c r="M74" i="1"/>
  <c r="AC74" i="1" s="1"/>
  <c r="L74" i="1"/>
  <c r="AA73" i="1"/>
  <c r="AB73" i="1"/>
  <c r="W73" i="1"/>
  <c r="U73" i="1"/>
  <c r="S73" i="1"/>
  <c r="R73" i="1"/>
  <c r="AF73" i="1" s="1"/>
  <c r="AH73" i="1" s="1"/>
  <c r="AC73" i="1"/>
  <c r="M73" i="1"/>
  <c r="L73" i="1"/>
  <c r="AA72" i="1"/>
  <c r="U72" i="1"/>
  <c r="W72" i="1" s="1"/>
  <c r="S72" i="1"/>
  <c r="R72" i="1"/>
  <c r="AF72" i="1" s="1"/>
  <c r="AH72" i="1" s="1"/>
  <c r="P72" i="1"/>
  <c r="M72" i="1"/>
  <c r="AC72" i="1" s="1"/>
  <c r="L72" i="1"/>
  <c r="AA71" i="1"/>
  <c r="AB71" i="1"/>
  <c r="W71" i="1"/>
  <c r="U71" i="1"/>
  <c r="S71" i="1"/>
  <c r="R71" i="1"/>
  <c r="AF71" i="1" s="1"/>
  <c r="AH71" i="1" s="1"/>
  <c r="AC71" i="1"/>
  <c r="M71" i="1"/>
  <c r="L71" i="1"/>
  <c r="AA70" i="1"/>
  <c r="AB70" i="1"/>
  <c r="U70" i="1"/>
  <c r="W70" i="1" s="1"/>
  <c r="S70" i="1"/>
  <c r="R70" i="1"/>
  <c r="AF70" i="1" s="1"/>
  <c r="AH70" i="1" s="1"/>
  <c r="P70" i="1"/>
  <c r="M70" i="1"/>
  <c r="AC70" i="1" s="1"/>
  <c r="L70" i="1"/>
  <c r="AA69" i="1"/>
  <c r="AB69" i="1"/>
  <c r="W69" i="1"/>
  <c r="U69" i="1"/>
  <c r="S69" i="1"/>
  <c r="R69" i="1"/>
  <c r="AF69" i="1" s="1"/>
  <c r="AH69" i="1" s="1"/>
  <c r="AC69" i="1"/>
  <c r="M69" i="1"/>
  <c r="L69" i="1"/>
  <c r="AA68" i="1"/>
  <c r="U68" i="1"/>
  <c r="W68" i="1" s="1"/>
  <c r="S68" i="1"/>
  <c r="R68" i="1"/>
  <c r="AF68" i="1" s="1"/>
  <c r="AH68" i="1" s="1"/>
  <c r="P68" i="1"/>
  <c r="M68" i="1"/>
  <c r="AC68" i="1" s="1"/>
  <c r="L68" i="1"/>
  <c r="AA67" i="1"/>
  <c r="AB67" i="1"/>
  <c r="W67" i="1"/>
  <c r="U67" i="1"/>
  <c r="S67" i="1"/>
  <c r="R67" i="1"/>
  <c r="AF67" i="1" s="1"/>
  <c r="AH67" i="1" s="1"/>
  <c r="AC67" i="1"/>
  <c r="M67" i="1"/>
  <c r="L67" i="1"/>
  <c r="AA66" i="1"/>
  <c r="AB66" i="1"/>
  <c r="U66" i="1"/>
  <c r="W66" i="1" s="1"/>
  <c r="S66" i="1"/>
  <c r="R66" i="1"/>
  <c r="AF66" i="1" s="1"/>
  <c r="AH66" i="1" s="1"/>
  <c r="P66" i="1"/>
  <c r="M66" i="1"/>
  <c r="AC66" i="1" s="1"/>
  <c r="L66" i="1"/>
  <c r="AA65" i="1"/>
  <c r="AB65" i="1"/>
  <c r="W65" i="1"/>
  <c r="U65" i="1"/>
  <c r="S65" i="1"/>
  <c r="R65" i="1"/>
  <c r="AF65" i="1" s="1"/>
  <c r="AH65" i="1" s="1"/>
  <c r="AC65" i="1"/>
  <c r="M65" i="1"/>
  <c r="L65" i="1"/>
  <c r="AA64" i="1"/>
  <c r="U64" i="1"/>
  <c r="W64" i="1" s="1"/>
  <c r="S64" i="1"/>
  <c r="R64" i="1"/>
  <c r="AF64" i="1" s="1"/>
  <c r="AH64" i="1" s="1"/>
  <c r="P64" i="1"/>
  <c r="M64" i="1"/>
  <c r="AC64" i="1" s="1"/>
  <c r="L64" i="1"/>
  <c r="AA63" i="1"/>
  <c r="AB63" i="1"/>
  <c r="W63" i="1"/>
  <c r="U63" i="1"/>
  <c r="S63" i="1"/>
  <c r="R63" i="1"/>
  <c r="M63" i="1"/>
  <c r="L63" i="1"/>
  <c r="AA62" i="1"/>
  <c r="W62" i="1"/>
  <c r="U62" i="1"/>
  <c r="S62" i="1"/>
  <c r="R62" i="1"/>
  <c r="L62" i="1"/>
  <c r="AG58" i="1"/>
  <c r="AG59" i="1" s="1"/>
  <c r="AG93" i="1" s="1"/>
  <c r="V58" i="1"/>
  <c r="R58" i="1"/>
  <c r="Q58" i="1"/>
  <c r="O58" i="1"/>
  <c r="O59" i="1" s="1"/>
  <c r="O93" i="1" s="1"/>
  <c r="K58" i="1"/>
  <c r="K59" i="1" s="1"/>
  <c r="K93" i="1" s="1"/>
  <c r="J58" i="1"/>
  <c r="AF57" i="1"/>
  <c r="AH57" i="1"/>
  <c r="AA57" i="1"/>
  <c r="AB57" i="1"/>
  <c r="W57" i="1"/>
  <c r="U57" i="1"/>
  <c r="T57" i="1"/>
  <c r="S57" i="1"/>
  <c r="P57" i="1"/>
  <c r="X57" i="1" s="1"/>
  <c r="M57" i="1"/>
  <c r="AC57" i="1" s="1"/>
  <c r="G57" i="1"/>
  <c r="AF56" i="1"/>
  <c r="AH56" i="1"/>
  <c r="AA56" i="1"/>
  <c r="AB56" i="1"/>
  <c r="W56" i="1"/>
  <c r="U56" i="1"/>
  <c r="T56" i="1"/>
  <c r="S56" i="1"/>
  <c r="P56" i="1"/>
  <c r="X56" i="1" s="1"/>
  <c r="M56" i="1"/>
  <c r="AC56" i="1" s="1"/>
  <c r="G56" i="1"/>
  <c r="AF55" i="1"/>
  <c r="AH55" i="1"/>
  <c r="AA55" i="1"/>
  <c r="AB55" i="1"/>
  <c r="W55" i="1"/>
  <c r="U55" i="1"/>
  <c r="T55" i="1"/>
  <c r="S55" i="1"/>
  <c r="P55" i="1"/>
  <c r="X55" i="1" s="1"/>
  <c r="M55" i="1"/>
  <c r="AC55" i="1" s="1"/>
  <c r="G55" i="1"/>
  <c r="AF54" i="1"/>
  <c r="AH54" i="1"/>
  <c r="AA54" i="1"/>
  <c r="AB54" i="1"/>
  <c r="W54" i="1"/>
  <c r="U54" i="1"/>
  <c r="T54" i="1"/>
  <c r="S54" i="1"/>
  <c r="P54" i="1"/>
  <c r="X54" i="1" s="1"/>
  <c r="M54" i="1"/>
  <c r="AC54" i="1" s="1"/>
  <c r="G54" i="1"/>
  <c r="AF53" i="1"/>
  <c r="AH53" i="1"/>
  <c r="AA53" i="1"/>
  <c r="AB53" i="1"/>
  <c r="W53" i="1"/>
  <c r="U53" i="1"/>
  <c r="T53" i="1"/>
  <c r="S53" i="1"/>
  <c r="P53" i="1"/>
  <c r="X53" i="1" s="1"/>
  <c r="M53" i="1"/>
  <c r="AC53" i="1" s="1"/>
  <c r="G53" i="1"/>
  <c r="AF52" i="1"/>
  <c r="AH52" i="1"/>
  <c r="AA52" i="1"/>
  <c r="AB52" i="1"/>
  <c r="W52" i="1"/>
  <c r="U52" i="1"/>
  <c r="T52" i="1"/>
  <c r="S52" i="1"/>
  <c r="P52" i="1"/>
  <c r="X52" i="1" s="1"/>
  <c r="M52" i="1"/>
  <c r="AC52" i="1" s="1"/>
  <c r="G52" i="1"/>
  <c r="AF51" i="1"/>
  <c r="AH51" i="1" s="1"/>
  <c r="AB51" i="1"/>
  <c r="AA51" i="1"/>
  <c r="U51" i="1"/>
  <c r="W51" i="1" s="1"/>
  <c r="S51" i="1"/>
  <c r="T51" i="1" s="1"/>
  <c r="X51" i="1" s="1"/>
  <c r="P51" i="1"/>
  <c r="M51" i="1"/>
  <c r="AC51" i="1" s="1"/>
  <c r="L51" i="1"/>
  <c r="G51" i="1"/>
  <c r="AF50" i="1"/>
  <c r="AH50" i="1"/>
  <c r="AA50" i="1"/>
  <c r="AB50" i="1"/>
  <c r="U50" i="1"/>
  <c r="W50" i="1" s="1"/>
  <c r="S50" i="1"/>
  <c r="T50" i="1" s="1"/>
  <c r="P50" i="1"/>
  <c r="L50" i="1"/>
  <c r="M50" i="1"/>
  <c r="AC50" i="1" s="1"/>
  <c r="AF49" i="1"/>
  <c r="AH49" i="1"/>
  <c r="AA49" i="1"/>
  <c r="AB49" i="1"/>
  <c r="U49" i="1"/>
  <c r="W49" i="1" s="1"/>
  <c r="S49" i="1"/>
  <c r="T49" i="1" s="1"/>
  <c r="P49" i="1"/>
  <c r="L49" i="1"/>
  <c r="M49" i="1"/>
  <c r="AC49" i="1" s="1"/>
  <c r="AF48" i="1"/>
  <c r="AH48" i="1"/>
  <c r="AA48" i="1"/>
  <c r="AB48" i="1"/>
  <c r="U48" i="1"/>
  <c r="W48" i="1" s="1"/>
  <c r="S48" i="1"/>
  <c r="T48" i="1" s="1"/>
  <c r="P48" i="1"/>
  <c r="L48" i="1"/>
  <c r="M48" i="1"/>
  <c r="AC48" i="1" s="1"/>
  <c r="AF47" i="1"/>
  <c r="AH47" i="1"/>
  <c r="AA47" i="1"/>
  <c r="AB47" i="1"/>
  <c r="U47" i="1"/>
  <c r="W47" i="1" s="1"/>
  <c r="S47" i="1"/>
  <c r="T47" i="1" s="1"/>
  <c r="P47" i="1"/>
  <c r="L47" i="1"/>
  <c r="M47" i="1"/>
  <c r="AC47" i="1" s="1"/>
  <c r="AF46" i="1"/>
  <c r="AH46" i="1" s="1"/>
  <c r="AA46" i="1"/>
  <c r="AB46" i="1" s="1"/>
  <c r="W46" i="1"/>
  <c r="U46" i="1"/>
  <c r="T46" i="1"/>
  <c r="S46" i="1"/>
  <c r="P46" i="1"/>
  <c r="X46" i="1" s="1"/>
  <c r="M46" i="1"/>
  <c r="AC46" i="1" s="1"/>
  <c r="L46" i="1"/>
  <c r="G46" i="1"/>
  <c r="AF45" i="1"/>
  <c r="AE58" i="1"/>
  <c r="AA45" i="1"/>
  <c r="Z58" i="1"/>
  <c r="Y58" i="1"/>
  <c r="W45" i="1"/>
  <c r="U45" i="1"/>
  <c r="T45" i="1"/>
  <c r="S45" i="1"/>
  <c r="P45" i="1"/>
  <c r="X45" i="1" s="1"/>
  <c r="N58" i="1"/>
  <c r="H58" i="1" s="1"/>
  <c r="I58" i="1"/>
  <c r="G45" i="1"/>
  <c r="F58" i="1"/>
  <c r="E58" i="1"/>
  <c r="AH44" i="1"/>
  <c r="AF44" i="1"/>
  <c r="AB44" i="1"/>
  <c r="AA44" i="1"/>
  <c r="AA58" i="1" s="1"/>
  <c r="U44" i="1"/>
  <c r="U58" i="1" s="1"/>
  <c r="S44" i="1"/>
  <c r="P44" i="1"/>
  <c r="P58" i="1" s="1"/>
  <c r="M44" i="1"/>
  <c r="L44" i="1"/>
  <c r="H44" i="1"/>
  <c r="G44" i="1"/>
  <c r="G43" i="1"/>
  <c r="AG42" i="1"/>
  <c r="V42" i="1"/>
  <c r="R42" i="1"/>
  <c r="Q42" i="1"/>
  <c r="O42" i="1"/>
  <c r="K42" i="1"/>
  <c r="J42" i="1"/>
  <c r="J59" i="1" s="1"/>
  <c r="J93" i="1" s="1"/>
  <c r="AF41" i="1"/>
  <c r="AH41" i="1"/>
  <c r="AA41" i="1"/>
  <c r="AB41" i="1"/>
  <c r="U41" i="1"/>
  <c r="W41" i="1" s="1"/>
  <c r="S41" i="1"/>
  <c r="T41" i="1" s="1"/>
  <c r="P41" i="1"/>
  <c r="L41" i="1"/>
  <c r="M41" i="1"/>
  <c r="AC41" i="1" s="1"/>
  <c r="H41" i="1"/>
  <c r="AF40" i="1"/>
  <c r="AA40" i="1"/>
  <c r="AB40" i="1"/>
  <c r="U40" i="1"/>
  <c r="W40" i="1" s="1"/>
  <c r="S40" i="1"/>
  <c r="T40" i="1" s="1"/>
  <c r="P40" i="1"/>
  <c r="L40" i="1"/>
  <c r="M40" i="1"/>
  <c r="AC40" i="1" s="1"/>
  <c r="H40" i="1"/>
  <c r="G40" i="1"/>
  <c r="AF39" i="1"/>
  <c r="AA39" i="1"/>
  <c r="AB39" i="1"/>
  <c r="U39" i="1"/>
  <c r="W39" i="1" s="1"/>
  <c r="S39" i="1"/>
  <c r="T39" i="1" s="1"/>
  <c r="P39" i="1"/>
  <c r="L39" i="1"/>
  <c r="M39" i="1"/>
  <c r="AC39" i="1" s="1"/>
  <c r="G39" i="1"/>
  <c r="AF38" i="1"/>
  <c r="AH38" i="1"/>
  <c r="AA38" i="1"/>
  <c r="AB38" i="1"/>
  <c r="U38" i="1"/>
  <c r="W38" i="1" s="1"/>
  <c r="S38" i="1"/>
  <c r="T38" i="1" s="1"/>
  <c r="X38" i="1" s="1"/>
  <c r="P38" i="1"/>
  <c r="L38" i="1"/>
  <c r="AD38" i="1" s="1"/>
  <c r="AI38" i="1" s="1"/>
  <c r="M38" i="1"/>
  <c r="AC38" i="1" s="1"/>
  <c r="H38" i="1"/>
  <c r="G38" i="1"/>
  <c r="AF37" i="1"/>
  <c r="AA37" i="1"/>
  <c r="AB37" i="1"/>
  <c r="U37" i="1"/>
  <c r="W37" i="1" s="1"/>
  <c r="S37" i="1"/>
  <c r="T37" i="1" s="1"/>
  <c r="P37" i="1"/>
  <c r="L37" i="1"/>
  <c r="M37" i="1"/>
  <c r="AC37" i="1" s="1"/>
  <c r="G37" i="1"/>
  <c r="AF36" i="1"/>
  <c r="AH36" i="1"/>
  <c r="AA36" i="1"/>
  <c r="AB36" i="1"/>
  <c r="W36" i="1"/>
  <c r="U36" i="1"/>
  <c r="T36" i="1"/>
  <c r="S36" i="1"/>
  <c r="P36" i="1"/>
  <c r="X36" i="1" s="1"/>
  <c r="L36" i="1"/>
  <c r="G36" i="1"/>
  <c r="H36" i="1"/>
  <c r="AF35" i="1"/>
  <c r="AA35" i="1"/>
  <c r="AB35" i="1"/>
  <c r="W35" i="1"/>
  <c r="U35" i="1"/>
  <c r="T35" i="1"/>
  <c r="S35" i="1"/>
  <c r="P35" i="1"/>
  <c r="X35" i="1" s="1"/>
  <c r="L35" i="1"/>
  <c r="G35" i="1"/>
  <c r="H35" i="1"/>
  <c r="AF34" i="1"/>
  <c r="AH34" i="1"/>
  <c r="AA34" i="1"/>
  <c r="AB34" i="1"/>
  <c r="W34" i="1"/>
  <c r="U34" i="1"/>
  <c r="T34" i="1"/>
  <c r="S34" i="1"/>
  <c r="P34" i="1"/>
  <c r="X34" i="1" s="1"/>
  <c r="L34" i="1"/>
  <c r="G34" i="1"/>
  <c r="H34" i="1"/>
  <c r="AF33" i="1"/>
  <c r="AA33" i="1"/>
  <c r="AB33" i="1"/>
  <c r="W33" i="1"/>
  <c r="U33" i="1"/>
  <c r="T33" i="1"/>
  <c r="S33" i="1"/>
  <c r="P33" i="1"/>
  <c r="X33" i="1" s="1"/>
  <c r="L33" i="1"/>
  <c r="G33" i="1"/>
  <c r="H33" i="1"/>
  <c r="AF32" i="1"/>
  <c r="AH32" i="1"/>
  <c r="AA32" i="1"/>
  <c r="AB32" i="1"/>
  <c r="W32" i="1"/>
  <c r="U32" i="1"/>
  <c r="T32" i="1"/>
  <c r="S32" i="1"/>
  <c r="P32" i="1"/>
  <c r="X32" i="1" s="1"/>
  <c r="L32" i="1"/>
  <c r="G32" i="1"/>
  <c r="H32" i="1"/>
  <c r="AF31" i="1"/>
  <c r="AA31" i="1"/>
  <c r="AB31" i="1"/>
  <c r="W31" i="1"/>
  <c r="U31" i="1"/>
  <c r="T31" i="1"/>
  <c r="S31" i="1"/>
  <c r="P31" i="1"/>
  <c r="X31" i="1" s="1"/>
  <c r="L31" i="1"/>
  <c r="G31" i="1"/>
  <c r="H31" i="1"/>
  <c r="AF30" i="1"/>
  <c r="AH30" i="1"/>
  <c r="AA30" i="1"/>
  <c r="W30" i="1"/>
  <c r="U30" i="1"/>
  <c r="T30" i="1"/>
  <c r="S30" i="1"/>
  <c r="P30" i="1"/>
  <c r="X30" i="1" s="1"/>
  <c r="L30" i="1"/>
  <c r="G30" i="1"/>
  <c r="H30" i="1"/>
  <c r="AF29" i="1"/>
  <c r="AA29" i="1"/>
  <c r="AB29" i="1"/>
  <c r="W29" i="1"/>
  <c r="U29" i="1"/>
  <c r="T29" i="1"/>
  <c r="S29" i="1"/>
  <c r="P29" i="1"/>
  <c r="X29" i="1" s="1"/>
  <c r="L29" i="1"/>
  <c r="G29" i="1"/>
  <c r="H29" i="1"/>
  <c r="AF28" i="1"/>
  <c r="AH28" i="1"/>
  <c r="AA28" i="1"/>
  <c r="AB28" i="1"/>
  <c r="W28" i="1"/>
  <c r="U28" i="1"/>
  <c r="T28" i="1"/>
  <c r="S28" i="1"/>
  <c r="P28" i="1"/>
  <c r="X28" i="1" s="1"/>
  <c r="L28" i="1"/>
  <c r="G28" i="1"/>
  <c r="H28" i="1"/>
  <c r="AF27" i="1"/>
  <c r="AA27" i="1"/>
  <c r="AB27" i="1"/>
  <c r="W27" i="1"/>
  <c r="U27" i="1"/>
  <c r="T27" i="1"/>
  <c r="S27" i="1"/>
  <c r="P27" i="1"/>
  <c r="X27" i="1" s="1"/>
  <c r="L27" i="1"/>
  <c r="G27" i="1"/>
  <c r="H27" i="1"/>
  <c r="AF26" i="1"/>
  <c r="AH26" i="1"/>
  <c r="AA26" i="1"/>
  <c r="AB26" i="1"/>
  <c r="W26" i="1"/>
  <c r="U26" i="1"/>
  <c r="T26" i="1"/>
  <c r="S26" i="1"/>
  <c r="P26" i="1"/>
  <c r="X26" i="1" s="1"/>
  <c r="L26" i="1"/>
  <c r="G26" i="1"/>
  <c r="H26" i="1"/>
  <c r="AF25" i="1"/>
  <c r="AA25" i="1"/>
  <c r="AB25" i="1"/>
  <c r="W25" i="1"/>
  <c r="U25" i="1"/>
  <c r="T25" i="1"/>
  <c r="S25" i="1"/>
  <c r="P25" i="1"/>
  <c r="X25" i="1" s="1"/>
  <c r="L25" i="1"/>
  <c r="G25" i="1"/>
  <c r="H25" i="1"/>
  <c r="AF24" i="1"/>
  <c r="AH24" i="1"/>
  <c r="AA24" i="1"/>
  <c r="AB24" i="1"/>
  <c r="W24" i="1"/>
  <c r="U24" i="1"/>
  <c r="T24" i="1"/>
  <c r="S24" i="1"/>
  <c r="P24" i="1"/>
  <c r="X24" i="1" s="1"/>
  <c r="L24" i="1"/>
  <c r="G24" i="1"/>
  <c r="H24" i="1"/>
  <c r="AF23" i="1"/>
  <c r="AA23" i="1"/>
  <c r="AB23" i="1"/>
  <c r="W23" i="1"/>
  <c r="U23" i="1"/>
  <c r="T23" i="1"/>
  <c r="S23" i="1"/>
  <c r="P23" i="1"/>
  <c r="X23" i="1" s="1"/>
  <c r="L23" i="1"/>
  <c r="G23" i="1"/>
  <c r="H23" i="1"/>
  <c r="AF22" i="1"/>
  <c r="AH22" i="1"/>
  <c r="AA22" i="1"/>
  <c r="AB22" i="1"/>
  <c r="W22" i="1"/>
  <c r="U22" i="1"/>
  <c r="T22" i="1"/>
  <c r="S22" i="1"/>
  <c r="P22" i="1"/>
  <c r="L22" i="1"/>
  <c r="G22" i="1"/>
  <c r="H22" i="1"/>
  <c r="AF21" i="1"/>
  <c r="AA21" i="1"/>
  <c r="AB21" i="1"/>
  <c r="W21" i="1"/>
  <c r="U21" i="1"/>
  <c r="T21" i="1"/>
  <c r="S21" i="1"/>
  <c r="P21" i="1"/>
  <c r="X21" i="1" s="1"/>
  <c r="L21" i="1"/>
  <c r="G21" i="1"/>
  <c r="H21" i="1"/>
  <c r="AF20" i="1"/>
  <c r="AH20" i="1"/>
  <c r="AA20" i="1"/>
  <c r="AB20" i="1"/>
  <c r="W20" i="1"/>
  <c r="U20" i="1"/>
  <c r="T20" i="1"/>
  <c r="S20" i="1"/>
  <c r="P20" i="1"/>
  <c r="L20" i="1"/>
  <c r="G20" i="1"/>
  <c r="H20" i="1"/>
  <c r="AF19" i="1"/>
  <c r="AA19" i="1"/>
  <c r="AB19" i="1"/>
  <c r="W19" i="1"/>
  <c r="U19" i="1"/>
  <c r="T19" i="1"/>
  <c r="S19" i="1"/>
  <c r="P19" i="1"/>
  <c r="X19" i="1" s="1"/>
  <c r="L19" i="1"/>
  <c r="G19" i="1"/>
  <c r="H19" i="1"/>
  <c r="AF18" i="1"/>
  <c r="AH18" i="1"/>
  <c r="AA18" i="1"/>
  <c r="AB18" i="1"/>
  <c r="W18" i="1"/>
  <c r="U18" i="1"/>
  <c r="T18" i="1"/>
  <c r="S18" i="1"/>
  <c r="P18" i="1"/>
  <c r="X18" i="1" s="1"/>
  <c r="M18" i="1"/>
  <c r="AC18" i="1" s="1"/>
  <c r="L18" i="1"/>
  <c r="G18" i="1"/>
  <c r="H18" i="1"/>
  <c r="AF17" i="1"/>
  <c r="AH17" i="1"/>
  <c r="AA17" i="1"/>
  <c r="AB17" i="1"/>
  <c r="W17" i="1"/>
  <c r="U17" i="1"/>
  <c r="S17" i="1"/>
  <c r="T17" i="1" s="1"/>
  <c r="P17" i="1"/>
  <c r="M17" i="1"/>
  <c r="AC17" i="1" s="1"/>
  <c r="L17" i="1"/>
  <c r="G17" i="1"/>
  <c r="H17" i="1"/>
  <c r="AF16" i="1"/>
  <c r="AA16" i="1"/>
  <c r="AB16" i="1"/>
  <c r="W16" i="1"/>
  <c r="U16" i="1"/>
  <c r="T16" i="1"/>
  <c r="S16" i="1"/>
  <c r="P16" i="1"/>
  <c r="X16" i="1" s="1"/>
  <c r="M16" i="1"/>
  <c r="AC16" i="1" s="1"/>
  <c r="L16" i="1"/>
  <c r="G16" i="1"/>
  <c r="H16" i="1"/>
  <c r="AF15" i="1"/>
  <c r="AA15" i="1"/>
  <c r="AB15" i="1"/>
  <c r="W15" i="1"/>
  <c r="U15" i="1"/>
  <c r="S15" i="1"/>
  <c r="T15" i="1" s="1"/>
  <c r="P15" i="1"/>
  <c r="M15" i="1"/>
  <c r="AC15" i="1" s="1"/>
  <c r="L15" i="1"/>
  <c r="G15" i="1"/>
  <c r="H15" i="1"/>
  <c r="AF14" i="1"/>
  <c r="AH14" i="1"/>
  <c r="AA14" i="1"/>
  <c r="AB14" i="1"/>
  <c r="W14" i="1"/>
  <c r="U14" i="1"/>
  <c r="T14" i="1"/>
  <c r="S14" i="1"/>
  <c r="P14" i="1"/>
  <c r="M14" i="1"/>
  <c r="AC14" i="1" s="1"/>
  <c r="L14" i="1"/>
  <c r="G14" i="1"/>
  <c r="H14" i="1"/>
  <c r="AF13" i="1"/>
  <c r="AH13" i="1"/>
  <c r="AA13" i="1"/>
  <c r="AB13" i="1"/>
  <c r="W13" i="1"/>
  <c r="U13" i="1"/>
  <c r="S13" i="1"/>
  <c r="T13" i="1" s="1"/>
  <c r="P13" i="1"/>
  <c r="M13" i="1"/>
  <c r="AC13" i="1" s="1"/>
  <c r="L13" i="1"/>
  <c r="G13" i="1"/>
  <c r="H13" i="1"/>
  <c r="AF12" i="1"/>
  <c r="AA12" i="1"/>
  <c r="AB12" i="1"/>
  <c r="W12" i="1"/>
  <c r="U12" i="1"/>
  <c r="T12" i="1"/>
  <c r="S12" i="1"/>
  <c r="P12" i="1"/>
  <c r="X12" i="1" s="1"/>
  <c r="M12" i="1"/>
  <c r="AC12" i="1" s="1"/>
  <c r="L12" i="1"/>
  <c r="G12" i="1"/>
  <c r="AF11" i="1"/>
  <c r="AH11" i="1"/>
  <c r="AA11" i="1"/>
  <c r="AB11" i="1"/>
  <c r="U11" i="1"/>
  <c r="W11" i="1" s="1"/>
  <c r="S11" i="1"/>
  <c r="T11" i="1" s="1"/>
  <c r="P11" i="1"/>
  <c r="L11" i="1"/>
  <c r="M11" i="1"/>
  <c r="AC11" i="1" s="1"/>
  <c r="G11" i="1"/>
  <c r="AF10" i="1"/>
  <c r="AA10" i="1"/>
  <c r="AB10" i="1"/>
  <c r="U10" i="1"/>
  <c r="W10" i="1" s="1"/>
  <c r="S10" i="1"/>
  <c r="T10" i="1" s="1"/>
  <c r="P10" i="1"/>
  <c r="L10" i="1"/>
  <c r="M10" i="1"/>
  <c r="AC10" i="1" s="1"/>
  <c r="G10" i="1"/>
  <c r="AF9" i="1"/>
  <c r="AH9" i="1"/>
  <c r="AA9" i="1"/>
  <c r="AB9" i="1"/>
  <c r="U9" i="1"/>
  <c r="W9" i="1" s="1"/>
  <c r="S9" i="1"/>
  <c r="T9" i="1" s="1"/>
  <c r="P9" i="1"/>
  <c r="L9" i="1"/>
  <c r="M9" i="1"/>
  <c r="AC9" i="1" s="1"/>
  <c r="G9" i="1"/>
  <c r="AF8" i="1"/>
  <c r="AA8" i="1"/>
  <c r="AB8" i="1"/>
  <c r="U8" i="1"/>
  <c r="W8" i="1" s="1"/>
  <c r="S8" i="1"/>
  <c r="T8" i="1" s="1"/>
  <c r="P8" i="1"/>
  <c r="L8" i="1"/>
  <c r="M8" i="1"/>
  <c r="AC8" i="1" s="1"/>
  <c r="G8" i="1"/>
  <c r="AF7" i="1"/>
  <c r="AE42" i="1"/>
  <c r="AA7" i="1"/>
  <c r="AA42" i="1" s="1"/>
  <c r="Z42" i="1"/>
  <c r="Y42" i="1"/>
  <c r="U7" i="1"/>
  <c r="U42" i="1" s="1"/>
  <c r="S7" i="1"/>
  <c r="N42" i="1"/>
  <c r="L7" i="1"/>
  <c r="I42" i="1"/>
  <c r="F42" i="1"/>
  <c r="G42" i="1" s="1"/>
  <c r="E42" i="1"/>
  <c r="AD51" i="1" l="1"/>
  <c r="AI51" i="1" s="1"/>
  <c r="AF58" i="1"/>
  <c r="AB64" i="1"/>
  <c r="AB68" i="1"/>
  <c r="AB72" i="1"/>
  <c r="AB76" i="1"/>
  <c r="AB80" i="1"/>
  <c r="AH39" i="1"/>
  <c r="AH40" i="1"/>
  <c r="AF42" i="1"/>
  <c r="AH8" i="1"/>
  <c r="AH10" i="1"/>
  <c r="AH12" i="1"/>
  <c r="AH15" i="1"/>
  <c r="AH16" i="1"/>
  <c r="AH19" i="1"/>
  <c r="AH21" i="1"/>
  <c r="AH23" i="1"/>
  <c r="AH25" i="1"/>
  <c r="AH27" i="1"/>
  <c r="AH29" i="1"/>
  <c r="AH31" i="1"/>
  <c r="AH33" i="1"/>
  <c r="AH35" i="1"/>
  <c r="Q59" i="1"/>
  <c r="Q93" i="1" s="1"/>
  <c r="AD24" i="1"/>
  <c r="AI24" i="1" s="1"/>
  <c r="AD26" i="1"/>
  <c r="AI26" i="1" s="1"/>
  <c r="AD28" i="1"/>
  <c r="AI28" i="1" s="1"/>
  <c r="AD32" i="1"/>
  <c r="AI32" i="1" s="1"/>
  <c r="AD34" i="1"/>
  <c r="AI34" i="1" s="1"/>
  <c r="AD36" i="1"/>
  <c r="AI36" i="1" s="1"/>
  <c r="S58" i="1"/>
  <c r="X39" i="1"/>
  <c r="X40" i="1"/>
  <c r="X14" i="1"/>
  <c r="X20" i="1"/>
  <c r="AD20" i="1" s="1"/>
  <c r="AI20" i="1" s="1"/>
  <c r="X22" i="1"/>
  <c r="AD22" i="1" s="1"/>
  <c r="AI22" i="1" s="1"/>
  <c r="S42" i="1"/>
  <c r="X13" i="1"/>
  <c r="X15" i="1"/>
  <c r="AD15" i="1" s="1"/>
  <c r="AI15" i="1" s="1"/>
  <c r="X17" i="1"/>
  <c r="X37" i="1"/>
  <c r="AB30" i="1"/>
  <c r="AD30" i="1" s="1"/>
  <c r="AI30" i="1" s="1"/>
  <c r="L42" i="1"/>
  <c r="X8" i="1"/>
  <c r="AD8" i="1" s="1"/>
  <c r="AI8" i="1" s="1"/>
  <c r="X9" i="1"/>
  <c r="AD9" i="1" s="1"/>
  <c r="AI9" i="1" s="1"/>
  <c r="X10" i="1"/>
  <c r="AD10" i="1" s="1"/>
  <c r="X11" i="1"/>
  <c r="AD11" i="1" s="1"/>
  <c r="AI11" i="1" s="1"/>
  <c r="H7" i="1"/>
  <c r="H42" i="1" s="1"/>
  <c r="H10" i="1"/>
  <c r="H11" i="1"/>
  <c r="H12" i="1"/>
  <c r="AD39" i="1"/>
  <c r="AB7" i="1"/>
  <c r="H8" i="1"/>
  <c r="H9" i="1"/>
  <c r="G7" i="1"/>
  <c r="M7" i="1"/>
  <c r="P7" i="1"/>
  <c r="T7" i="1"/>
  <c r="T42" i="1" s="1"/>
  <c r="W7" i="1"/>
  <c r="W42" i="1" s="1"/>
  <c r="AH7" i="1"/>
  <c r="AH42" i="1" s="1"/>
  <c r="AD12" i="1"/>
  <c r="AI12" i="1" s="1"/>
  <c r="AD13" i="1"/>
  <c r="AI13" i="1" s="1"/>
  <c r="AD14" i="1"/>
  <c r="AI14" i="1" s="1"/>
  <c r="AD16" i="1"/>
  <c r="AI16" i="1" s="1"/>
  <c r="AD17" i="1"/>
  <c r="AI17" i="1" s="1"/>
  <c r="AD18" i="1"/>
  <c r="AI18" i="1" s="1"/>
  <c r="AD19" i="1"/>
  <c r="AI19" i="1" s="1"/>
  <c r="AD21" i="1"/>
  <c r="AI21" i="1" s="1"/>
  <c r="AD23" i="1"/>
  <c r="AI23" i="1" s="1"/>
  <c r="AD25" i="1"/>
  <c r="AI25" i="1" s="1"/>
  <c r="AD27" i="1"/>
  <c r="AI27" i="1" s="1"/>
  <c r="AD29" i="1"/>
  <c r="AI29" i="1" s="1"/>
  <c r="AD31" i="1"/>
  <c r="AD33" i="1"/>
  <c r="AI33" i="1" s="1"/>
  <c r="AD35" i="1"/>
  <c r="AD37" i="1"/>
  <c r="AD40" i="1"/>
  <c r="AI40" i="1" s="1"/>
  <c r="M19" i="1"/>
  <c r="AC19" i="1" s="1"/>
  <c r="M20" i="1"/>
  <c r="AC20" i="1" s="1"/>
  <c r="M21" i="1"/>
  <c r="AC21" i="1" s="1"/>
  <c r="M22" i="1"/>
  <c r="AC22" i="1" s="1"/>
  <c r="M23" i="1"/>
  <c r="AC23" i="1" s="1"/>
  <c r="M24" i="1"/>
  <c r="AC24" i="1" s="1"/>
  <c r="M25" i="1"/>
  <c r="AC25" i="1" s="1"/>
  <c r="M26" i="1"/>
  <c r="AC26" i="1" s="1"/>
  <c r="M27" i="1"/>
  <c r="AC27" i="1" s="1"/>
  <c r="M28" i="1"/>
  <c r="AC28" i="1" s="1"/>
  <c r="M29" i="1"/>
  <c r="AC29" i="1" s="1"/>
  <c r="M30" i="1"/>
  <c r="AC30" i="1" s="1"/>
  <c r="M31" i="1"/>
  <c r="AC31" i="1" s="1"/>
  <c r="M32" i="1"/>
  <c r="AC32" i="1" s="1"/>
  <c r="M33" i="1"/>
  <c r="AC33" i="1" s="1"/>
  <c r="M34" i="1"/>
  <c r="AC34" i="1" s="1"/>
  <c r="M35" i="1"/>
  <c r="AC35" i="1" s="1"/>
  <c r="M36" i="1"/>
  <c r="AC36" i="1" s="1"/>
  <c r="X41" i="1"/>
  <c r="AD41" i="1" s="1"/>
  <c r="AI41" i="1" s="1"/>
  <c r="U59" i="1"/>
  <c r="F59" i="1"/>
  <c r="G58" i="1"/>
  <c r="I59" i="1"/>
  <c r="I85" i="1" s="1"/>
  <c r="I93" i="1" s="1"/>
  <c r="Z59" i="1"/>
  <c r="Z93" i="1" s="1"/>
  <c r="AE59" i="1"/>
  <c r="AE93" i="1" s="1"/>
  <c r="AD46" i="1"/>
  <c r="AI46" i="1" s="1"/>
  <c r="X47" i="1"/>
  <c r="AD47" i="1" s="1"/>
  <c r="AI47" i="1" s="1"/>
  <c r="X48" i="1"/>
  <c r="X49" i="1"/>
  <c r="AD49" i="1" s="1"/>
  <c r="AI49" i="1" s="1"/>
  <c r="X50" i="1"/>
  <c r="AD50" i="1" s="1"/>
  <c r="AI50" i="1" s="1"/>
  <c r="H37" i="1"/>
  <c r="AH37" i="1"/>
  <c r="H39" i="1"/>
  <c r="S59" i="1"/>
  <c r="AA59" i="1"/>
  <c r="AF59" i="1"/>
  <c r="E59" i="1"/>
  <c r="E85" i="1" s="1"/>
  <c r="E93" i="1" s="1"/>
  <c r="N59" i="1"/>
  <c r="H59" i="1" s="1"/>
  <c r="Y59" i="1"/>
  <c r="AD48" i="1"/>
  <c r="AI48" i="1" s="1"/>
  <c r="G41" i="1"/>
  <c r="T44" i="1"/>
  <c r="W44" i="1"/>
  <c r="W58" i="1" s="1"/>
  <c r="W59" i="1" s="1"/>
  <c r="AC44" i="1"/>
  <c r="L45" i="1"/>
  <c r="AD45" i="1" s="1"/>
  <c r="AB45" i="1"/>
  <c r="AB58" i="1" s="1"/>
  <c r="G47" i="1"/>
  <c r="G48" i="1"/>
  <c r="G49" i="1"/>
  <c r="G50" i="1"/>
  <c r="L52" i="1"/>
  <c r="AD52" i="1" s="1"/>
  <c r="AI52" i="1" s="1"/>
  <c r="L53" i="1"/>
  <c r="AD53" i="1" s="1"/>
  <c r="AI53" i="1" s="1"/>
  <c r="L54" i="1"/>
  <c r="AD54" i="1" s="1"/>
  <c r="AI54" i="1" s="1"/>
  <c r="L55" i="1"/>
  <c r="AD55" i="1" s="1"/>
  <c r="AI55" i="1" s="1"/>
  <c r="L56" i="1"/>
  <c r="AD56" i="1" s="1"/>
  <c r="AI56" i="1" s="1"/>
  <c r="L57" i="1"/>
  <c r="AD57" i="1" s="1"/>
  <c r="AI57" i="1" s="1"/>
  <c r="R59" i="1"/>
  <c r="V59" i="1"/>
  <c r="V93" i="1" s="1"/>
  <c r="AF62" i="1"/>
  <c r="T62" i="1"/>
  <c r="AH62" i="1"/>
  <c r="AF63" i="1"/>
  <c r="AH63" i="1" s="1"/>
  <c r="T63" i="1"/>
  <c r="M45" i="1"/>
  <c r="AC45" i="1" s="1"/>
  <c r="AH45" i="1"/>
  <c r="AH58" i="1" s="1"/>
  <c r="H84" i="1"/>
  <c r="P62" i="1"/>
  <c r="AB62" i="1"/>
  <c r="AC63" i="1"/>
  <c r="P63" i="1"/>
  <c r="M62" i="1"/>
  <c r="T64" i="1"/>
  <c r="X64" i="1" s="1"/>
  <c r="AD64" i="1" s="1"/>
  <c r="AI64" i="1" s="1"/>
  <c r="P65" i="1"/>
  <c r="T66" i="1"/>
  <c r="X66" i="1" s="1"/>
  <c r="AD66" i="1" s="1"/>
  <c r="AI66" i="1" s="1"/>
  <c r="P67" i="1"/>
  <c r="T68" i="1"/>
  <c r="X68" i="1" s="1"/>
  <c r="AD68" i="1" s="1"/>
  <c r="AI68" i="1" s="1"/>
  <c r="P69" i="1"/>
  <c r="T70" i="1"/>
  <c r="X70" i="1" s="1"/>
  <c r="AD70" i="1" s="1"/>
  <c r="AI70" i="1" s="1"/>
  <c r="P71" i="1"/>
  <c r="T72" i="1"/>
  <c r="X72" i="1" s="1"/>
  <c r="AD72" i="1" s="1"/>
  <c r="AI72" i="1" s="1"/>
  <c r="P73" i="1"/>
  <c r="T74" i="1"/>
  <c r="X74" i="1" s="1"/>
  <c r="AD74" i="1" s="1"/>
  <c r="AI74" i="1" s="1"/>
  <c r="P75" i="1"/>
  <c r="T76" i="1"/>
  <c r="X76" i="1" s="1"/>
  <c r="AD76" i="1" s="1"/>
  <c r="AI76" i="1" s="1"/>
  <c r="P77" i="1"/>
  <c r="T78" i="1"/>
  <c r="X78" i="1" s="1"/>
  <c r="AD78" i="1" s="1"/>
  <c r="AI78" i="1" s="1"/>
  <c r="P79" i="1"/>
  <c r="T80" i="1"/>
  <c r="X80" i="1" s="1"/>
  <c r="AD80" i="1" s="1"/>
  <c r="AI80" i="1" s="1"/>
  <c r="P81" i="1"/>
  <c r="AF82" i="1"/>
  <c r="AH82" i="1" s="1"/>
  <c r="T82" i="1"/>
  <c r="X82" i="1" s="1"/>
  <c r="AD82" i="1" s="1"/>
  <c r="AI82" i="1" s="1"/>
  <c r="AD86" i="1"/>
  <c r="X87" i="1"/>
  <c r="AD88" i="1"/>
  <c r="T65" i="1"/>
  <c r="T67" i="1"/>
  <c r="T69" i="1"/>
  <c r="T71" i="1"/>
  <c r="T73" i="1"/>
  <c r="T75" i="1"/>
  <c r="T77" i="1"/>
  <c r="T79" i="1"/>
  <c r="T81" i="1"/>
  <c r="AH88" i="1"/>
  <c r="AA93" i="1"/>
  <c r="AF86" i="1"/>
  <c r="AH86" i="1" s="1"/>
  <c r="L87" i="1"/>
  <c r="AD87" i="1" s="1"/>
  <c r="AI87" i="1" s="1"/>
  <c r="AF88" i="1"/>
  <c r="T89" i="1"/>
  <c r="X89" i="1" s="1"/>
  <c r="AC89" i="1"/>
  <c r="AF89" i="1"/>
  <c r="T90" i="1"/>
  <c r="X90" i="1" s="1"/>
  <c r="AD90" i="1" s="1"/>
  <c r="AI90" i="1" s="1"/>
  <c r="T91" i="1"/>
  <c r="X91" i="1" s="1"/>
  <c r="AD91" i="1" s="1"/>
  <c r="AI91" i="1" s="1"/>
  <c r="T92" i="1"/>
  <c r="X92" i="1" s="1"/>
  <c r="AD92" i="1" s="1"/>
  <c r="AI92" i="1" s="1"/>
  <c r="T83" i="1"/>
  <c r="X83" i="1" s="1"/>
  <c r="AD83" i="1" s="1"/>
  <c r="AI83" i="1" s="1"/>
  <c r="AB89" i="1"/>
  <c r="AH59" i="1" l="1"/>
  <c r="AI35" i="1"/>
  <c r="AI31" i="1"/>
  <c r="AI39" i="1"/>
  <c r="AI10" i="1"/>
  <c r="AB42" i="1"/>
  <c r="AB59" i="1" s="1"/>
  <c r="AB93" i="1" s="1"/>
  <c r="AD89" i="1"/>
  <c r="AI88" i="1"/>
  <c r="AI86" i="1"/>
  <c r="X81" i="1"/>
  <c r="AD81" i="1" s="1"/>
  <c r="AI81" i="1" s="1"/>
  <c r="X79" i="1"/>
  <c r="AD79" i="1" s="1"/>
  <c r="AI79" i="1" s="1"/>
  <c r="X77" i="1"/>
  <c r="AD77" i="1" s="1"/>
  <c r="AI77" i="1" s="1"/>
  <c r="X75" i="1"/>
  <c r="AD75" i="1" s="1"/>
  <c r="AI75" i="1" s="1"/>
  <c r="X73" i="1"/>
  <c r="AD73" i="1" s="1"/>
  <c r="AI73" i="1" s="1"/>
  <c r="X71" i="1"/>
  <c r="AD71" i="1" s="1"/>
  <c r="AI71" i="1" s="1"/>
  <c r="X69" i="1"/>
  <c r="AD69" i="1" s="1"/>
  <c r="AI69" i="1" s="1"/>
  <c r="X67" i="1"/>
  <c r="AD67" i="1" s="1"/>
  <c r="AI67" i="1" s="1"/>
  <c r="X65" i="1"/>
  <c r="AD65" i="1" s="1"/>
  <c r="AI65" i="1" s="1"/>
  <c r="AC62" i="1"/>
  <c r="X63" i="1"/>
  <c r="AD63" i="1" s="1"/>
  <c r="AI63" i="1" s="1"/>
  <c r="W93" i="1"/>
  <c r="M58" i="1"/>
  <c r="F85" i="1"/>
  <c r="G59" i="1"/>
  <c r="G93" i="1" s="1"/>
  <c r="AI37" i="1"/>
  <c r="P42" i="1"/>
  <c r="P59" i="1" s="1"/>
  <c r="X7" i="1"/>
  <c r="AH89" i="1"/>
  <c r="X62" i="1"/>
  <c r="R93" i="1"/>
  <c r="AI45" i="1"/>
  <c r="AC58" i="1"/>
  <c r="X44" i="1"/>
  <c r="T58" i="1"/>
  <c r="T59" i="1" s="1"/>
  <c r="T93" i="1" s="1"/>
  <c r="Y93" i="1"/>
  <c r="AF93" i="1"/>
  <c r="S93" i="1"/>
  <c r="U93" i="1"/>
  <c r="L58" i="1"/>
  <c r="L59" i="1" s="1"/>
  <c r="L93" i="1" s="1"/>
  <c r="M42" i="1"/>
  <c r="AC7" i="1"/>
  <c r="AC42" i="1" s="1"/>
  <c r="P93" i="1" l="1"/>
  <c r="AH93" i="1"/>
  <c r="AD44" i="1"/>
  <c r="X58" i="1"/>
  <c r="X42" i="1"/>
  <c r="AD7" i="1"/>
  <c r="G85" i="1"/>
  <c r="F93" i="1"/>
  <c r="AI89" i="1"/>
  <c r="N93" i="1"/>
  <c r="H93" i="1" s="1"/>
  <c r="H85" i="1"/>
  <c r="AC59" i="1"/>
  <c r="AC93" i="1" s="1"/>
  <c r="AD62" i="1"/>
  <c r="M59" i="1"/>
  <c r="M93" i="1" s="1"/>
  <c r="AD42" i="1" l="1"/>
  <c r="AI7" i="1"/>
  <c r="AI42" i="1" s="1"/>
  <c r="X59" i="1"/>
  <c r="X93" i="1" s="1"/>
  <c r="AI62" i="1"/>
  <c r="AD58" i="1"/>
  <c r="AI44" i="1"/>
  <c r="AI58" i="1" s="1"/>
  <c r="AI59" i="1" s="1"/>
  <c r="AD59" i="1" l="1"/>
  <c r="AD93" i="1" s="1"/>
  <c r="AI93" i="1" l="1"/>
  <c r="D158" i="25" l="1"/>
  <c r="D157" i="25"/>
  <c r="D153" i="25"/>
  <c r="Q63" i="30"/>
  <c r="P63" i="30"/>
  <c r="A63" i="30"/>
  <c r="Q62" i="30"/>
  <c r="P62" i="30"/>
  <c r="Q61" i="30"/>
  <c r="P61" i="30"/>
  <c r="Q60" i="30"/>
  <c r="P60" i="30"/>
  <c r="Q59" i="30"/>
  <c r="P59" i="30"/>
  <c r="Q58" i="30"/>
  <c r="P58" i="30"/>
  <c r="Q57" i="30"/>
  <c r="P57" i="30"/>
  <c r="Q56" i="30"/>
  <c r="P56" i="30"/>
  <c r="Q55" i="30"/>
  <c r="P55" i="30"/>
  <c r="Q54" i="30"/>
  <c r="P54" i="30"/>
  <c r="Q53" i="30"/>
  <c r="P53" i="30"/>
  <c r="Q52" i="30"/>
  <c r="P52" i="30"/>
  <c r="L64" i="30"/>
  <c r="H64" i="30"/>
  <c r="Q51" i="30"/>
  <c r="P51" i="30"/>
  <c r="P64" i="30" s="1"/>
  <c r="Q45" i="30"/>
  <c r="P45" i="30"/>
  <c r="Q44" i="30"/>
  <c r="P44" i="30"/>
  <c r="Q43" i="30"/>
  <c r="P43" i="30"/>
  <c r="Q42" i="30"/>
  <c r="P42" i="30"/>
  <c r="Q41" i="30"/>
  <c r="P41" i="30"/>
  <c r="Q40" i="30"/>
  <c r="P40" i="30"/>
  <c r="Q39" i="30"/>
  <c r="P39" i="30"/>
  <c r="Q37" i="30"/>
  <c r="P37" i="30"/>
  <c r="Q36" i="30"/>
  <c r="P36" i="30"/>
  <c r="Q35" i="30"/>
  <c r="P35" i="30"/>
  <c r="Q34" i="30"/>
  <c r="P34" i="30"/>
  <c r="Q33" i="30"/>
  <c r="P33" i="30"/>
  <c r="Q32" i="30"/>
  <c r="P32" i="30"/>
  <c r="Q31" i="30"/>
  <c r="P31" i="30"/>
  <c r="Q30" i="30"/>
  <c r="P30" i="30"/>
  <c r="Q29" i="30"/>
  <c r="P29" i="30"/>
  <c r="Q28" i="30"/>
  <c r="P28" i="30"/>
  <c r="Q27" i="30"/>
  <c r="P27" i="30"/>
  <c r="Q26" i="30"/>
  <c r="P26" i="30"/>
  <c r="Q25" i="30"/>
  <c r="P25" i="30"/>
  <c r="Q24" i="30"/>
  <c r="P24" i="30"/>
  <c r="Q23" i="30"/>
  <c r="P23" i="30"/>
  <c r="Q22" i="30"/>
  <c r="P22" i="30"/>
  <c r="Q21" i="30"/>
  <c r="P21" i="30"/>
  <c r="Q20" i="30"/>
  <c r="P20" i="30"/>
  <c r="Q19" i="30"/>
  <c r="P19" i="30"/>
  <c r="Q18" i="30"/>
  <c r="P18" i="30"/>
  <c r="Q17" i="30"/>
  <c r="P17" i="30"/>
  <c r="Q15" i="30"/>
  <c r="P15" i="30"/>
  <c r="Q14" i="30"/>
  <c r="P14" i="30"/>
  <c r="Q13" i="30"/>
  <c r="P13" i="30"/>
  <c r="Q12" i="30"/>
  <c r="P12" i="30"/>
  <c r="Q11" i="30"/>
  <c r="P11" i="30"/>
  <c r="Q10" i="30"/>
  <c r="P10" i="30"/>
  <c r="Q9" i="30"/>
  <c r="P9" i="30"/>
  <c r="Q8" i="30"/>
  <c r="P8" i="30"/>
  <c r="Q7" i="30"/>
  <c r="P7" i="30"/>
  <c r="N46" i="30"/>
  <c r="M46" i="30"/>
  <c r="L46" i="30"/>
  <c r="J46" i="30"/>
  <c r="I46" i="30"/>
  <c r="H46" i="30"/>
  <c r="F46" i="30"/>
  <c r="E46" i="30"/>
  <c r="D46" i="30"/>
  <c r="H65" i="30" l="1"/>
  <c r="L65" i="30"/>
  <c r="G46" i="30"/>
  <c r="K46" i="30"/>
  <c r="O46" i="30"/>
  <c r="F64" i="30"/>
  <c r="F65" i="30" s="1"/>
  <c r="J64" i="30"/>
  <c r="J65" i="30" s="1"/>
  <c r="N64" i="30"/>
  <c r="N65" i="30" s="1"/>
  <c r="D64" i="30"/>
  <c r="D65" i="30" s="1"/>
  <c r="Q6" i="30"/>
  <c r="Q46" i="30" s="1"/>
  <c r="E64" i="30"/>
  <c r="E65" i="30" s="1"/>
  <c r="G64" i="30"/>
  <c r="I64" i="30"/>
  <c r="I65" i="30" s="1"/>
  <c r="K64" i="30"/>
  <c r="K65" i="30" s="1"/>
  <c r="M64" i="30"/>
  <c r="M65" i="30" s="1"/>
  <c r="O64" i="30"/>
  <c r="P6" i="30"/>
  <c r="P46" i="30" s="1"/>
  <c r="P65" i="30" s="1"/>
  <c r="Q64" i="30"/>
  <c r="O65" i="30" l="1"/>
  <c r="G65" i="30"/>
  <c r="Q65" i="30"/>
  <c r="R65" i="30" s="1"/>
  <c r="H19" i="20" l="1"/>
  <c r="C12" i="20"/>
  <c r="C10" i="20"/>
  <c r="C9" i="20"/>
  <c r="C8" i="20"/>
  <c r="C7" i="20"/>
  <c r="P7" i="25" l="1"/>
  <c r="P8" i="25"/>
  <c r="P9" i="25"/>
  <c r="P10" i="25"/>
  <c r="P11" i="25"/>
  <c r="P12" i="25"/>
  <c r="P13" i="25"/>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D165" i="25" l="1"/>
  <c r="D164" i="25"/>
  <c r="D163" i="25"/>
  <c r="D162" i="25"/>
  <c r="D161" i="25"/>
  <c r="D160" i="25"/>
  <c r="D159" i="25"/>
  <c r="D156" i="25"/>
  <c r="D155" i="25"/>
  <c r="D154" i="25"/>
  <c r="D152" i="25"/>
  <c r="D151" i="25"/>
  <c r="D150" i="25"/>
  <c r="D149" i="25"/>
  <c r="D148" i="25"/>
  <c r="D147" i="25"/>
  <c r="D146" i="25"/>
  <c r="D145" i="25"/>
  <c r="D169" i="25" s="1"/>
  <c r="D144" i="25"/>
  <c r="AG7" i="21"/>
  <c r="N8" i="21"/>
  <c r="N9" i="21"/>
  <c r="N10" i="21"/>
  <c r="N11" i="21"/>
  <c r="N12" i="21"/>
  <c r="N13" i="21"/>
  <c r="N14" i="21"/>
  <c r="N15" i="21"/>
  <c r="N16" i="21"/>
  <c r="AN16" i="21" s="1"/>
  <c r="N17" i="21"/>
  <c r="N18" i="21"/>
  <c r="N19" i="21"/>
  <c r="N20" i="21"/>
  <c r="N21" i="21"/>
  <c r="N22" i="21"/>
  <c r="N23" i="21"/>
  <c r="N24" i="21"/>
  <c r="N25" i="21"/>
  <c r="N26" i="21"/>
  <c r="N27" i="21"/>
  <c r="N28" i="21"/>
  <c r="N29" i="21"/>
  <c r="N30" i="21"/>
  <c r="N31" i="21"/>
  <c r="N32" i="21"/>
  <c r="N33" i="21"/>
  <c r="N34" i="21"/>
  <c r="N35" i="21"/>
  <c r="AM8" i="21"/>
  <c r="AN8" i="21"/>
  <c r="AM9" i="21"/>
  <c r="AN9" i="21"/>
  <c r="AM10" i="21"/>
  <c r="AN10" i="21"/>
  <c r="AM11" i="21"/>
  <c r="AN11" i="21"/>
  <c r="AM12" i="21"/>
  <c r="AN12" i="21"/>
  <c r="AM13" i="21"/>
  <c r="AN13" i="21"/>
  <c r="AM14" i="21"/>
  <c r="AN14" i="21"/>
  <c r="AM15" i="21"/>
  <c r="AN15" i="21"/>
  <c r="AM17" i="21"/>
  <c r="AN17" i="21"/>
  <c r="AM18" i="21"/>
  <c r="AN18" i="21"/>
  <c r="AM19" i="21"/>
  <c r="AN19" i="21"/>
  <c r="AM20" i="21"/>
  <c r="AN20" i="21"/>
  <c r="AM21" i="21"/>
  <c r="AN21" i="21"/>
  <c r="AM22" i="21"/>
  <c r="AN22" i="21"/>
  <c r="AM23" i="21"/>
  <c r="AN23" i="21"/>
  <c r="AM24" i="21"/>
  <c r="AN24" i="21"/>
  <c r="AM25" i="21"/>
  <c r="AN25" i="21"/>
  <c r="AM26" i="21"/>
  <c r="AN26" i="21"/>
  <c r="AM27" i="21"/>
  <c r="AN27" i="21"/>
  <c r="AM28" i="21"/>
  <c r="AN28" i="21"/>
  <c r="AM29" i="21"/>
  <c r="AN29" i="21"/>
  <c r="AM30" i="21"/>
  <c r="AN30" i="21"/>
  <c r="AM31" i="21"/>
  <c r="AN31" i="21"/>
  <c r="AM32" i="21"/>
  <c r="AN32" i="21"/>
  <c r="AM33" i="21"/>
  <c r="AN33" i="21"/>
  <c r="AM34" i="21"/>
  <c r="AN34" i="21"/>
  <c r="AM35" i="21"/>
  <c r="AN35" i="21"/>
  <c r="N7" i="21"/>
  <c r="AN7" i="21" s="1"/>
  <c r="AM7" i="21"/>
  <c r="D76" i="8"/>
  <c r="E76" i="8"/>
  <c r="F76" i="8"/>
  <c r="G76" i="8"/>
  <c r="H76" i="8"/>
  <c r="I76" i="8"/>
  <c r="J76" i="8"/>
  <c r="C76" i="8"/>
  <c r="J75" i="8"/>
  <c r="H75" i="8"/>
  <c r="E75" i="8"/>
  <c r="AM16" i="21" l="1"/>
  <c r="M45" i="15"/>
  <c r="O45" i="15" s="1"/>
  <c r="M44" i="15"/>
  <c r="O44" i="15" s="1"/>
  <c r="D64" i="7"/>
  <c r="G63" i="7"/>
  <c r="E64" i="7"/>
  <c r="F64" i="7"/>
  <c r="D43" i="2"/>
  <c r="D44" i="2"/>
  <c r="S41" i="16"/>
  <c r="T41" i="16"/>
  <c r="U41" i="16"/>
  <c r="V41" i="16"/>
  <c r="D43" i="16"/>
  <c r="E43" i="16"/>
  <c r="F43" i="16"/>
  <c r="G43" i="16"/>
  <c r="H43" i="16"/>
  <c r="I43" i="16"/>
  <c r="J43" i="16"/>
  <c r="K43" i="16"/>
  <c r="L43" i="16"/>
  <c r="M43" i="16"/>
  <c r="N43" i="16"/>
  <c r="O43" i="16"/>
  <c r="P43" i="16"/>
  <c r="Q43" i="16"/>
  <c r="R43" i="16"/>
  <c r="C43" i="16"/>
  <c r="D42" i="5"/>
  <c r="E42" i="5"/>
  <c r="F42" i="5"/>
  <c r="G42" i="5"/>
  <c r="I42" i="5"/>
  <c r="H40" i="5"/>
  <c r="J40" i="5"/>
  <c r="K40" i="5"/>
  <c r="L40" i="5" s="1"/>
  <c r="H41" i="5"/>
  <c r="J41" i="5"/>
  <c r="K41" i="5" s="1"/>
  <c r="C42" i="5"/>
  <c r="L41" i="5" l="1"/>
  <c r="AE43" i="2"/>
  <c r="AE44" i="2"/>
  <c r="L45" i="2"/>
  <c r="M45" i="2"/>
  <c r="N45" i="2"/>
  <c r="O45" i="2"/>
  <c r="P45" i="2"/>
  <c r="Q45" i="2"/>
  <c r="R45" i="2"/>
  <c r="S45" i="2"/>
  <c r="T45" i="2"/>
  <c r="U45" i="2"/>
  <c r="V45" i="2"/>
  <c r="W45" i="2"/>
  <c r="X45" i="2"/>
  <c r="Y45" i="2"/>
  <c r="Z45" i="2"/>
  <c r="AA45" i="2"/>
  <c r="AB45" i="2"/>
  <c r="AC45" i="2"/>
  <c r="AD45" i="2"/>
  <c r="K45" i="2"/>
  <c r="Z61" i="2" l="1"/>
  <c r="AA61" i="2"/>
  <c r="AA62" i="2" s="1"/>
  <c r="AA69" i="2" s="1"/>
  <c r="AB61" i="2"/>
  <c r="AC61" i="2"/>
  <c r="AC62" i="2" s="1"/>
  <c r="AC69" i="2" s="1"/>
  <c r="AD61" i="2"/>
  <c r="Z62" i="2"/>
  <c r="Z69" i="2" s="1"/>
  <c r="AB62" i="2"/>
  <c r="AB69" i="2" s="1"/>
  <c r="AD62" i="2"/>
  <c r="AD69" i="2" s="1"/>
  <c r="AE68" i="2"/>
  <c r="AE67" i="2"/>
  <c r="AE66" i="2"/>
  <c r="AE65" i="2"/>
  <c r="AE47" i="2"/>
  <c r="AE48" i="2"/>
  <c r="AE49" i="2"/>
  <c r="AE50" i="2"/>
  <c r="AE51" i="2"/>
  <c r="AE52" i="2"/>
  <c r="AE53" i="2"/>
  <c r="AE54" i="2"/>
  <c r="AE55" i="2"/>
  <c r="AE56" i="2"/>
  <c r="AE57" i="2"/>
  <c r="AE58" i="2"/>
  <c r="AE59" i="2"/>
  <c r="AE60" i="2"/>
  <c r="AE20" i="2"/>
  <c r="AE21" i="2"/>
  <c r="AE22" i="2"/>
  <c r="AE23" i="2"/>
  <c r="AE24" i="2"/>
  <c r="AE25" i="2"/>
  <c r="AE26" i="2"/>
  <c r="AE27" i="2"/>
  <c r="AE28" i="2"/>
  <c r="AE29" i="2"/>
  <c r="AE30" i="2"/>
  <c r="AE31" i="2"/>
  <c r="AE32" i="2"/>
  <c r="AE33" i="2"/>
  <c r="AE34" i="2"/>
  <c r="AE35" i="2"/>
  <c r="AE36" i="2"/>
  <c r="AE37" i="2"/>
  <c r="AE38" i="2"/>
  <c r="AE39" i="2"/>
  <c r="AE40" i="2"/>
  <c r="AE41" i="2"/>
  <c r="AE42" i="2"/>
  <c r="AE46" i="2"/>
  <c r="AE61" i="2" s="1"/>
  <c r="AE19" i="2"/>
  <c r="D19" i="9"/>
  <c r="E19" i="9"/>
  <c r="F19" i="9"/>
  <c r="G19" i="9"/>
  <c r="H19" i="9"/>
  <c r="I19" i="9"/>
  <c r="J19" i="9"/>
  <c r="C19" i="9"/>
  <c r="H89" i="8"/>
  <c r="E89" i="8"/>
  <c r="J89" i="8" s="1"/>
  <c r="D90" i="8"/>
  <c r="F90" i="8"/>
  <c r="G90" i="8"/>
  <c r="I90" i="8"/>
  <c r="C90" i="8"/>
  <c r="G31" i="8"/>
  <c r="G32" i="8"/>
  <c r="G33" i="8"/>
  <c r="G34" i="8"/>
  <c r="G30" i="8"/>
  <c r="E35" i="8"/>
  <c r="F35" i="8"/>
  <c r="D35" i="8"/>
  <c r="G77" i="7"/>
  <c r="E78" i="7"/>
  <c r="F78" i="7"/>
  <c r="D78" i="7"/>
  <c r="G35" i="8" l="1"/>
  <c r="N20" i="4"/>
  <c r="O20" i="4"/>
  <c r="O9" i="4"/>
  <c r="O10" i="4"/>
  <c r="O11" i="4"/>
  <c r="O12" i="4"/>
  <c r="O13" i="4"/>
  <c r="O14" i="4"/>
  <c r="O15" i="4"/>
  <c r="O16" i="4"/>
  <c r="O17" i="4"/>
  <c r="O18" i="4"/>
  <c r="O19" i="4"/>
  <c r="O8" i="4"/>
  <c r="M9" i="4"/>
  <c r="M10" i="4"/>
  <c r="M11" i="4"/>
  <c r="M12" i="4"/>
  <c r="M13" i="4"/>
  <c r="M14" i="4"/>
  <c r="M15" i="4"/>
  <c r="M16" i="4"/>
  <c r="M17" i="4"/>
  <c r="M18" i="4"/>
  <c r="M19" i="4"/>
  <c r="M8" i="4"/>
  <c r="D48" i="2" l="1"/>
  <c r="D49" i="2"/>
  <c r="D50" i="2"/>
  <c r="D51" i="2"/>
  <c r="D52" i="2"/>
  <c r="D53" i="2"/>
  <c r="D54" i="2"/>
  <c r="D55" i="2"/>
  <c r="D56" i="2"/>
  <c r="D57" i="2"/>
  <c r="D58" i="2"/>
  <c r="D59" i="2"/>
  <c r="D60" i="2"/>
  <c r="K19" i="26" l="1"/>
  <c r="F19" i="26"/>
  <c r="E19" i="26"/>
  <c r="D19" i="26"/>
  <c r="I18" i="26"/>
  <c r="I17" i="26"/>
  <c r="I16" i="26"/>
  <c r="I15" i="26"/>
  <c r="I14" i="26"/>
  <c r="H19" i="26"/>
  <c r="I13" i="26"/>
  <c r="I12" i="26"/>
  <c r="I11" i="26"/>
  <c r="J19" i="26"/>
  <c r="I10" i="26"/>
  <c r="I9" i="26"/>
  <c r="I8" i="26"/>
  <c r="L7" i="26"/>
  <c r="L8" i="26" s="1"/>
  <c r="L9" i="26" s="1"/>
  <c r="L10" i="26" s="1"/>
  <c r="L11" i="26" s="1"/>
  <c r="L12" i="26" s="1"/>
  <c r="L13" i="26" s="1"/>
  <c r="L14" i="26" s="1"/>
  <c r="L15" i="26" s="1"/>
  <c r="L16" i="26" s="1"/>
  <c r="L17" i="26" s="1"/>
  <c r="I7" i="26"/>
  <c r="I19" i="26" l="1"/>
  <c r="N17" i="26"/>
  <c r="L18" i="26"/>
  <c r="L19" i="26"/>
  <c r="G19" i="26"/>
  <c r="O132" i="25" l="1"/>
  <c r="O134" i="25" s="1"/>
  <c r="O136" i="25" s="1"/>
  <c r="N132" i="25"/>
  <c r="N134" i="25" s="1"/>
  <c r="N136" i="25" s="1"/>
  <c r="M132" i="25"/>
  <c r="M134" i="25" s="1"/>
  <c r="M136" i="25" s="1"/>
  <c r="L132" i="25"/>
  <c r="L134" i="25" s="1"/>
  <c r="L136" i="25" s="1"/>
  <c r="K132" i="25"/>
  <c r="K134" i="25" s="1"/>
  <c r="K136" i="25" s="1"/>
  <c r="J132" i="25"/>
  <c r="J134" i="25" s="1"/>
  <c r="J136" i="25" s="1"/>
  <c r="I132" i="25"/>
  <c r="I134" i="25" s="1"/>
  <c r="I136" i="25" s="1"/>
  <c r="H132" i="25"/>
  <c r="H134" i="25" s="1"/>
  <c r="H136" i="25" s="1"/>
  <c r="G132" i="25"/>
  <c r="G134" i="25" s="1"/>
  <c r="G136" i="25" s="1"/>
  <c r="F132" i="25"/>
  <c r="F134" i="25" s="1"/>
  <c r="F136" i="25" s="1"/>
  <c r="E132" i="25"/>
  <c r="E134" i="25" s="1"/>
  <c r="E136" i="25" s="1"/>
  <c r="D132" i="25"/>
  <c r="D134" i="25" s="1"/>
  <c r="D136" i="25" s="1"/>
  <c r="P6" i="25"/>
  <c r="P431" i="23"/>
  <c r="O431" i="23"/>
  <c r="M431" i="23"/>
  <c r="J431" i="23"/>
  <c r="I431" i="23"/>
  <c r="H431" i="23"/>
  <c r="G431" i="23"/>
  <c r="L430" i="23"/>
  <c r="N430" i="23" s="1"/>
  <c r="K430" i="23"/>
  <c r="L429" i="23"/>
  <c r="N429" i="23" s="1"/>
  <c r="K429" i="23"/>
  <c r="L428" i="23"/>
  <c r="N428" i="23" s="1"/>
  <c r="K428" i="23"/>
  <c r="L427" i="23"/>
  <c r="N427" i="23" s="1"/>
  <c r="K427" i="23"/>
  <c r="L426" i="23"/>
  <c r="N426" i="23" s="1"/>
  <c r="K426" i="23"/>
  <c r="L425" i="23"/>
  <c r="N425" i="23" s="1"/>
  <c r="K425" i="23"/>
  <c r="L424" i="23"/>
  <c r="N424" i="23" s="1"/>
  <c r="K424" i="23"/>
  <c r="L423" i="23"/>
  <c r="N423" i="23" s="1"/>
  <c r="K423" i="23"/>
  <c r="L422" i="23"/>
  <c r="N422" i="23" s="1"/>
  <c r="K422" i="23"/>
  <c r="L421" i="23"/>
  <c r="N421" i="23" s="1"/>
  <c r="K421" i="23"/>
  <c r="L420" i="23"/>
  <c r="N420" i="23" s="1"/>
  <c r="K420" i="23"/>
  <c r="L419" i="23"/>
  <c r="N419" i="23" s="1"/>
  <c r="K419" i="23"/>
  <c r="L418" i="23"/>
  <c r="N418" i="23" s="1"/>
  <c r="K418" i="23"/>
  <c r="L417" i="23"/>
  <c r="N417" i="23" s="1"/>
  <c r="K417" i="23"/>
  <c r="L416" i="23"/>
  <c r="N416" i="23" s="1"/>
  <c r="K416" i="23"/>
  <c r="N415" i="23"/>
  <c r="L415" i="23"/>
  <c r="K415" i="23"/>
  <c r="L414" i="23"/>
  <c r="N414" i="23" s="1"/>
  <c r="K414" i="23"/>
  <c r="L413" i="23"/>
  <c r="N413" i="23" s="1"/>
  <c r="K413" i="23"/>
  <c r="L412" i="23"/>
  <c r="N412" i="23" s="1"/>
  <c r="K412" i="23"/>
  <c r="L411" i="23"/>
  <c r="N411" i="23" s="1"/>
  <c r="K411" i="23"/>
  <c r="L410" i="23"/>
  <c r="N410" i="23" s="1"/>
  <c r="K410" i="23"/>
  <c r="L409" i="23"/>
  <c r="N409" i="23" s="1"/>
  <c r="K409" i="23"/>
  <c r="L408" i="23"/>
  <c r="N408" i="23" s="1"/>
  <c r="K408" i="23"/>
  <c r="L407" i="23"/>
  <c r="N407" i="23" s="1"/>
  <c r="K407" i="23"/>
  <c r="L406" i="23"/>
  <c r="N406" i="23" s="1"/>
  <c r="K406" i="23"/>
  <c r="L405" i="23"/>
  <c r="N405" i="23" s="1"/>
  <c r="K405" i="23"/>
  <c r="L404" i="23"/>
  <c r="N404" i="23" s="1"/>
  <c r="K404" i="23"/>
  <c r="L403" i="23"/>
  <c r="N403" i="23" s="1"/>
  <c r="K403" i="23"/>
  <c r="L402" i="23"/>
  <c r="N402" i="23" s="1"/>
  <c r="K402" i="23"/>
  <c r="L401" i="23"/>
  <c r="N401" i="23" s="1"/>
  <c r="K401" i="23"/>
  <c r="L400" i="23"/>
  <c r="N400" i="23" s="1"/>
  <c r="K400" i="23"/>
  <c r="N399" i="23"/>
  <c r="L399" i="23"/>
  <c r="K399" i="23"/>
  <c r="L398" i="23"/>
  <c r="N398" i="23" s="1"/>
  <c r="K398" i="23"/>
  <c r="L397" i="23"/>
  <c r="N397" i="23" s="1"/>
  <c r="K397" i="23"/>
  <c r="L396" i="23"/>
  <c r="N396" i="23" s="1"/>
  <c r="K396" i="23"/>
  <c r="L395" i="23"/>
  <c r="N395" i="23" s="1"/>
  <c r="K395" i="23"/>
  <c r="L394" i="23"/>
  <c r="N394" i="23" s="1"/>
  <c r="K394" i="23"/>
  <c r="L393" i="23"/>
  <c r="N393" i="23" s="1"/>
  <c r="K393" i="23"/>
  <c r="L392" i="23"/>
  <c r="N392" i="23" s="1"/>
  <c r="K392" i="23"/>
  <c r="L391" i="23"/>
  <c r="N391" i="23" s="1"/>
  <c r="K391" i="23"/>
  <c r="L390" i="23"/>
  <c r="N390" i="23" s="1"/>
  <c r="K390" i="23"/>
  <c r="L389" i="23"/>
  <c r="N389" i="23" s="1"/>
  <c r="K389" i="23"/>
  <c r="L388" i="23"/>
  <c r="N388" i="23" s="1"/>
  <c r="K388" i="23"/>
  <c r="L387" i="23"/>
  <c r="N387" i="23" s="1"/>
  <c r="K387" i="23"/>
  <c r="L386" i="23"/>
  <c r="N386" i="23" s="1"/>
  <c r="K386" i="23"/>
  <c r="L385" i="23"/>
  <c r="N385" i="23" s="1"/>
  <c r="K385" i="23"/>
  <c r="L384" i="23"/>
  <c r="N384" i="23" s="1"/>
  <c r="K384" i="23"/>
  <c r="N383" i="23"/>
  <c r="L383" i="23"/>
  <c r="K383" i="23"/>
  <c r="L382" i="23"/>
  <c r="N382" i="23" s="1"/>
  <c r="K382" i="23"/>
  <c r="L381" i="23"/>
  <c r="N381" i="23" s="1"/>
  <c r="K381" i="23"/>
  <c r="L380" i="23"/>
  <c r="N380" i="23" s="1"/>
  <c r="K380" i="23"/>
  <c r="L379" i="23"/>
  <c r="N379" i="23" s="1"/>
  <c r="K379" i="23"/>
  <c r="L378" i="23"/>
  <c r="N378" i="23" s="1"/>
  <c r="K378" i="23"/>
  <c r="L377" i="23"/>
  <c r="N377" i="23" s="1"/>
  <c r="K377" i="23"/>
  <c r="L376" i="23"/>
  <c r="N376" i="23" s="1"/>
  <c r="K376" i="23"/>
  <c r="L375" i="23"/>
  <c r="N375" i="23" s="1"/>
  <c r="K375" i="23"/>
  <c r="L374" i="23"/>
  <c r="N374" i="23" s="1"/>
  <c r="K374" i="23"/>
  <c r="L373" i="23"/>
  <c r="N373" i="23" s="1"/>
  <c r="K373" i="23"/>
  <c r="L372" i="23"/>
  <c r="N372" i="23" s="1"/>
  <c r="K372" i="23"/>
  <c r="L371" i="23"/>
  <c r="N371" i="23" s="1"/>
  <c r="K371" i="23"/>
  <c r="L370" i="23"/>
  <c r="N370" i="23" s="1"/>
  <c r="K370" i="23"/>
  <c r="L369" i="23"/>
  <c r="N369" i="23" s="1"/>
  <c r="K369" i="23"/>
  <c r="L368" i="23"/>
  <c r="N368" i="23" s="1"/>
  <c r="K368" i="23"/>
  <c r="N367" i="23"/>
  <c r="L367" i="23"/>
  <c r="K367" i="23"/>
  <c r="L366" i="23"/>
  <c r="N366" i="23" s="1"/>
  <c r="K366" i="23"/>
  <c r="L365" i="23"/>
  <c r="N365" i="23" s="1"/>
  <c r="K365" i="23"/>
  <c r="L364" i="23"/>
  <c r="N364" i="23" s="1"/>
  <c r="K364" i="23"/>
  <c r="L363" i="23"/>
  <c r="N363" i="23" s="1"/>
  <c r="K363" i="23"/>
  <c r="L362" i="23"/>
  <c r="N362" i="23" s="1"/>
  <c r="K362" i="23"/>
  <c r="L361" i="23"/>
  <c r="N361" i="23" s="1"/>
  <c r="K361" i="23"/>
  <c r="L360" i="23"/>
  <c r="N360" i="23" s="1"/>
  <c r="K360" i="23"/>
  <c r="L359" i="23"/>
  <c r="N359" i="23" s="1"/>
  <c r="K359" i="23"/>
  <c r="L358" i="23"/>
  <c r="N358" i="23" s="1"/>
  <c r="K358" i="23"/>
  <c r="L357" i="23"/>
  <c r="N357" i="23" s="1"/>
  <c r="K357" i="23"/>
  <c r="L356" i="23"/>
  <c r="N356" i="23" s="1"/>
  <c r="K356" i="23"/>
  <c r="L355" i="23"/>
  <c r="N355" i="23" s="1"/>
  <c r="K355" i="23"/>
  <c r="L354" i="23"/>
  <c r="N354" i="23" s="1"/>
  <c r="K354" i="23"/>
  <c r="L353" i="23"/>
  <c r="N353" i="23" s="1"/>
  <c r="K353" i="23"/>
  <c r="L352" i="23"/>
  <c r="N352" i="23" s="1"/>
  <c r="K352" i="23"/>
  <c r="N351" i="23"/>
  <c r="L351" i="23"/>
  <c r="K351" i="23"/>
  <c r="L350" i="23"/>
  <c r="N350" i="23" s="1"/>
  <c r="K350" i="23"/>
  <c r="L349" i="23"/>
  <c r="N349" i="23" s="1"/>
  <c r="K349" i="23"/>
  <c r="L348" i="23"/>
  <c r="N348" i="23" s="1"/>
  <c r="K348" i="23"/>
  <c r="L347" i="23"/>
  <c r="N347" i="23" s="1"/>
  <c r="K347" i="23"/>
  <c r="L346" i="23"/>
  <c r="N346" i="23" s="1"/>
  <c r="K346" i="23"/>
  <c r="L345" i="23"/>
  <c r="N345" i="23" s="1"/>
  <c r="K345" i="23"/>
  <c r="L344" i="23"/>
  <c r="N344" i="23" s="1"/>
  <c r="K344" i="23"/>
  <c r="L343" i="23"/>
  <c r="N343" i="23" s="1"/>
  <c r="K343" i="23"/>
  <c r="L342" i="23"/>
  <c r="N342" i="23" s="1"/>
  <c r="K342" i="23"/>
  <c r="L341" i="23"/>
  <c r="N341" i="23" s="1"/>
  <c r="K341" i="23"/>
  <c r="L340" i="23"/>
  <c r="N340" i="23" s="1"/>
  <c r="K340" i="23"/>
  <c r="L339" i="23"/>
  <c r="N339" i="23" s="1"/>
  <c r="K339" i="23"/>
  <c r="L338" i="23"/>
  <c r="N338" i="23" s="1"/>
  <c r="K338" i="23"/>
  <c r="L337" i="23"/>
  <c r="N337" i="23" s="1"/>
  <c r="K337" i="23"/>
  <c r="L336" i="23"/>
  <c r="N336" i="23" s="1"/>
  <c r="K336" i="23"/>
  <c r="L335" i="23"/>
  <c r="N335" i="23" s="1"/>
  <c r="K335" i="23"/>
  <c r="N334" i="23"/>
  <c r="L334" i="23"/>
  <c r="K334" i="23"/>
  <c r="L333" i="23"/>
  <c r="N333" i="23" s="1"/>
  <c r="K333" i="23"/>
  <c r="L332" i="23"/>
  <c r="N332" i="23" s="1"/>
  <c r="K332" i="23"/>
  <c r="L331" i="23"/>
  <c r="N331" i="23" s="1"/>
  <c r="K331" i="23"/>
  <c r="L330" i="23"/>
  <c r="N330" i="23" s="1"/>
  <c r="K330" i="23"/>
  <c r="L329" i="23"/>
  <c r="N329" i="23" s="1"/>
  <c r="K329" i="23"/>
  <c r="L328" i="23"/>
  <c r="N328" i="23" s="1"/>
  <c r="K328" i="23"/>
  <c r="L327" i="23"/>
  <c r="N327" i="23" s="1"/>
  <c r="K327" i="23"/>
  <c r="L326" i="23"/>
  <c r="N326" i="23" s="1"/>
  <c r="K326" i="23"/>
  <c r="L325" i="23"/>
  <c r="N325" i="23" s="1"/>
  <c r="K325" i="23"/>
  <c r="L324" i="23"/>
  <c r="N324" i="23" s="1"/>
  <c r="K324" i="23"/>
  <c r="L323" i="23"/>
  <c r="N323" i="23" s="1"/>
  <c r="K323" i="23"/>
  <c r="L322" i="23"/>
  <c r="N322" i="23" s="1"/>
  <c r="K322" i="23"/>
  <c r="L321" i="23"/>
  <c r="N321" i="23" s="1"/>
  <c r="K321" i="23"/>
  <c r="L320" i="23"/>
  <c r="N320" i="23" s="1"/>
  <c r="K320" i="23"/>
  <c r="L319" i="23"/>
  <c r="N319" i="23" s="1"/>
  <c r="K319" i="23"/>
  <c r="N318" i="23"/>
  <c r="L318" i="23"/>
  <c r="K318" i="23"/>
  <c r="L317" i="23"/>
  <c r="N317" i="23" s="1"/>
  <c r="K317" i="23"/>
  <c r="L316" i="23"/>
  <c r="N316" i="23" s="1"/>
  <c r="K316" i="23"/>
  <c r="L315" i="23"/>
  <c r="N315" i="23" s="1"/>
  <c r="K315" i="23"/>
  <c r="L314" i="23"/>
  <c r="N314" i="23" s="1"/>
  <c r="K314" i="23"/>
  <c r="L313" i="23"/>
  <c r="N313" i="23" s="1"/>
  <c r="K313" i="23"/>
  <c r="L312" i="23"/>
  <c r="N312" i="23" s="1"/>
  <c r="K312" i="23"/>
  <c r="L311" i="23"/>
  <c r="N311" i="23" s="1"/>
  <c r="K311" i="23"/>
  <c r="L310" i="23"/>
  <c r="N310" i="23" s="1"/>
  <c r="K310" i="23"/>
  <c r="L309" i="23"/>
  <c r="N309" i="23" s="1"/>
  <c r="K309" i="23"/>
  <c r="L308" i="23"/>
  <c r="N308" i="23" s="1"/>
  <c r="K308" i="23"/>
  <c r="L307" i="23"/>
  <c r="N307" i="23" s="1"/>
  <c r="K307" i="23"/>
  <c r="L306" i="23"/>
  <c r="N306" i="23" s="1"/>
  <c r="K306" i="23"/>
  <c r="L305" i="23"/>
  <c r="N305" i="23" s="1"/>
  <c r="K305" i="23"/>
  <c r="L304" i="23"/>
  <c r="N304" i="23" s="1"/>
  <c r="K304" i="23"/>
  <c r="L303" i="23"/>
  <c r="N303" i="23" s="1"/>
  <c r="K303" i="23"/>
  <c r="N302" i="23"/>
  <c r="L302" i="23"/>
  <c r="K302" i="23"/>
  <c r="L301" i="23"/>
  <c r="N301" i="23" s="1"/>
  <c r="K301" i="23"/>
  <c r="L300" i="23"/>
  <c r="N300" i="23" s="1"/>
  <c r="K300" i="23"/>
  <c r="L299" i="23"/>
  <c r="N299" i="23" s="1"/>
  <c r="K299" i="23"/>
  <c r="L298" i="23"/>
  <c r="N298" i="23" s="1"/>
  <c r="K298" i="23"/>
  <c r="L297" i="23"/>
  <c r="N297" i="23" s="1"/>
  <c r="K297" i="23"/>
  <c r="L296" i="23"/>
  <c r="N296" i="23" s="1"/>
  <c r="K296" i="23"/>
  <c r="L295" i="23"/>
  <c r="N295" i="23" s="1"/>
  <c r="K295" i="23"/>
  <c r="L294" i="23"/>
  <c r="N294" i="23" s="1"/>
  <c r="K294" i="23"/>
  <c r="L293" i="23"/>
  <c r="N293" i="23" s="1"/>
  <c r="K293" i="23"/>
  <c r="L292" i="23"/>
  <c r="N292" i="23" s="1"/>
  <c r="K292" i="23"/>
  <c r="L291" i="23"/>
  <c r="N291" i="23" s="1"/>
  <c r="K291" i="23"/>
  <c r="L290" i="23"/>
  <c r="N290" i="23" s="1"/>
  <c r="K290" i="23"/>
  <c r="L289" i="23"/>
  <c r="N289" i="23" s="1"/>
  <c r="K289" i="23"/>
  <c r="L288" i="23"/>
  <c r="N288" i="23" s="1"/>
  <c r="K288" i="23"/>
  <c r="L287" i="23"/>
  <c r="N287" i="23" s="1"/>
  <c r="K287" i="23"/>
  <c r="N286" i="23"/>
  <c r="L286" i="23"/>
  <c r="K286" i="23"/>
  <c r="L285" i="23"/>
  <c r="N285" i="23" s="1"/>
  <c r="K285" i="23"/>
  <c r="L284" i="23"/>
  <c r="N284" i="23" s="1"/>
  <c r="K284" i="23"/>
  <c r="L283" i="23"/>
  <c r="N283" i="23" s="1"/>
  <c r="K283" i="23"/>
  <c r="L282" i="23"/>
  <c r="N282" i="23" s="1"/>
  <c r="K282" i="23"/>
  <c r="L281" i="23"/>
  <c r="N281" i="23" s="1"/>
  <c r="K281" i="23"/>
  <c r="L280" i="23"/>
  <c r="N280" i="23" s="1"/>
  <c r="K280" i="23"/>
  <c r="L279" i="23"/>
  <c r="N279" i="23" s="1"/>
  <c r="K279" i="23"/>
  <c r="L278" i="23"/>
  <c r="N278" i="23" s="1"/>
  <c r="K278" i="23"/>
  <c r="L277" i="23"/>
  <c r="N277" i="23" s="1"/>
  <c r="K277" i="23"/>
  <c r="L276" i="23"/>
  <c r="N276" i="23" s="1"/>
  <c r="K276" i="23"/>
  <c r="L275" i="23"/>
  <c r="N275" i="23" s="1"/>
  <c r="K275" i="23"/>
  <c r="L274" i="23"/>
  <c r="N274" i="23" s="1"/>
  <c r="K274" i="23"/>
  <c r="L273" i="23"/>
  <c r="N273" i="23" s="1"/>
  <c r="K273" i="23"/>
  <c r="L272" i="23"/>
  <c r="N272" i="23" s="1"/>
  <c r="K272" i="23"/>
  <c r="L271" i="23"/>
  <c r="N271" i="23" s="1"/>
  <c r="K271" i="23"/>
  <c r="N270" i="23"/>
  <c r="L270" i="23"/>
  <c r="K270" i="23"/>
  <c r="L269" i="23"/>
  <c r="N269" i="23" s="1"/>
  <c r="K269" i="23"/>
  <c r="L268" i="23"/>
  <c r="N268" i="23" s="1"/>
  <c r="K268" i="23"/>
  <c r="L267" i="23"/>
  <c r="N267" i="23" s="1"/>
  <c r="K267" i="23"/>
  <c r="L266" i="23"/>
  <c r="N266" i="23" s="1"/>
  <c r="K266" i="23"/>
  <c r="L265" i="23"/>
  <c r="N265" i="23" s="1"/>
  <c r="K265" i="23"/>
  <c r="L264" i="23"/>
  <c r="N264" i="23" s="1"/>
  <c r="K264" i="23"/>
  <c r="L263" i="23"/>
  <c r="N263" i="23" s="1"/>
  <c r="K263" i="23"/>
  <c r="L262" i="23"/>
  <c r="N262" i="23" s="1"/>
  <c r="K262" i="23"/>
  <c r="L261" i="23"/>
  <c r="N261" i="23" s="1"/>
  <c r="K261" i="23"/>
  <c r="L260" i="23"/>
  <c r="N260" i="23" s="1"/>
  <c r="K260" i="23"/>
  <c r="L259" i="23"/>
  <c r="N259" i="23" s="1"/>
  <c r="K259" i="23"/>
  <c r="L258" i="23"/>
  <c r="N258" i="23" s="1"/>
  <c r="K258" i="23"/>
  <c r="L257" i="23"/>
  <c r="N257" i="23" s="1"/>
  <c r="K257" i="23"/>
  <c r="L256" i="23"/>
  <c r="N256" i="23" s="1"/>
  <c r="K256" i="23"/>
  <c r="L255" i="23"/>
  <c r="N255" i="23" s="1"/>
  <c r="K255" i="23"/>
  <c r="N254" i="23"/>
  <c r="L254" i="23"/>
  <c r="K254" i="23"/>
  <c r="L253" i="23"/>
  <c r="N253" i="23" s="1"/>
  <c r="K253" i="23"/>
  <c r="L252" i="23"/>
  <c r="N252" i="23" s="1"/>
  <c r="K252" i="23"/>
  <c r="L251" i="23"/>
  <c r="N251" i="23" s="1"/>
  <c r="K251" i="23"/>
  <c r="L250" i="23"/>
  <c r="N250" i="23" s="1"/>
  <c r="K250" i="23"/>
  <c r="L249" i="23"/>
  <c r="N249" i="23" s="1"/>
  <c r="K249" i="23"/>
  <c r="L248" i="23"/>
  <c r="N248" i="23" s="1"/>
  <c r="K248" i="23"/>
  <c r="L247" i="23"/>
  <c r="N247" i="23" s="1"/>
  <c r="K247" i="23"/>
  <c r="L246" i="23"/>
  <c r="N246" i="23" s="1"/>
  <c r="K246" i="23"/>
  <c r="L245" i="23"/>
  <c r="N245" i="23" s="1"/>
  <c r="K245" i="23"/>
  <c r="L244" i="23"/>
  <c r="N244" i="23" s="1"/>
  <c r="K244" i="23"/>
  <c r="L243" i="23"/>
  <c r="N243" i="23" s="1"/>
  <c r="K243" i="23"/>
  <c r="L242" i="23"/>
  <c r="N242" i="23" s="1"/>
  <c r="K242" i="23"/>
  <c r="L241" i="23"/>
  <c r="N241" i="23" s="1"/>
  <c r="K241" i="23"/>
  <c r="L240" i="23"/>
  <c r="N240" i="23" s="1"/>
  <c r="K240" i="23"/>
  <c r="L239" i="23"/>
  <c r="N239" i="23" s="1"/>
  <c r="K239" i="23"/>
  <c r="N238" i="23"/>
  <c r="L238" i="23"/>
  <c r="K238" i="23"/>
  <c r="L237" i="23"/>
  <c r="N237" i="23" s="1"/>
  <c r="K237" i="23"/>
  <c r="L236" i="23"/>
  <c r="N236" i="23" s="1"/>
  <c r="K236" i="23"/>
  <c r="L235" i="23"/>
  <c r="N235" i="23" s="1"/>
  <c r="K235" i="23"/>
  <c r="L234" i="23"/>
  <c r="N234" i="23" s="1"/>
  <c r="K234" i="23"/>
  <c r="L233" i="23"/>
  <c r="N233" i="23" s="1"/>
  <c r="K233" i="23"/>
  <c r="L232" i="23"/>
  <c r="N232" i="23" s="1"/>
  <c r="K232" i="23"/>
  <c r="L231" i="23"/>
  <c r="N231" i="23" s="1"/>
  <c r="K231" i="23"/>
  <c r="L230" i="23"/>
  <c r="N230" i="23" s="1"/>
  <c r="K230" i="23"/>
  <c r="L229" i="23"/>
  <c r="N229" i="23" s="1"/>
  <c r="K229" i="23"/>
  <c r="L228" i="23"/>
  <c r="N228" i="23" s="1"/>
  <c r="K228" i="23"/>
  <c r="L227" i="23"/>
  <c r="N227" i="23" s="1"/>
  <c r="K227" i="23"/>
  <c r="L226" i="23"/>
  <c r="N226" i="23" s="1"/>
  <c r="K226" i="23"/>
  <c r="L225" i="23"/>
  <c r="N225" i="23" s="1"/>
  <c r="K225" i="23"/>
  <c r="L224" i="23"/>
  <c r="N224" i="23" s="1"/>
  <c r="K224" i="23"/>
  <c r="L223" i="23"/>
  <c r="N223" i="23" s="1"/>
  <c r="K223" i="23"/>
  <c r="N222" i="23"/>
  <c r="L222" i="23"/>
  <c r="K222" i="23"/>
  <c r="L221" i="23"/>
  <c r="N221" i="23" s="1"/>
  <c r="K221" i="23"/>
  <c r="L220" i="23"/>
  <c r="N220" i="23" s="1"/>
  <c r="K220" i="23"/>
  <c r="L219" i="23"/>
  <c r="N219" i="23" s="1"/>
  <c r="K219" i="23"/>
  <c r="L218" i="23"/>
  <c r="N218" i="23" s="1"/>
  <c r="K218" i="23"/>
  <c r="L217" i="23"/>
  <c r="N217" i="23" s="1"/>
  <c r="K217" i="23"/>
  <c r="L216" i="23"/>
  <c r="N216" i="23" s="1"/>
  <c r="K216" i="23"/>
  <c r="L215" i="23"/>
  <c r="N215" i="23" s="1"/>
  <c r="K215" i="23"/>
  <c r="L214" i="23"/>
  <c r="N214" i="23" s="1"/>
  <c r="K214" i="23"/>
  <c r="L213" i="23"/>
  <c r="N213" i="23" s="1"/>
  <c r="K213" i="23"/>
  <c r="L212" i="23"/>
  <c r="N212" i="23" s="1"/>
  <c r="K212" i="23"/>
  <c r="L211" i="23"/>
  <c r="N211" i="23" s="1"/>
  <c r="K211" i="23"/>
  <c r="L210" i="23"/>
  <c r="N210" i="23" s="1"/>
  <c r="K210" i="23"/>
  <c r="L209" i="23"/>
  <c r="N209" i="23" s="1"/>
  <c r="K209" i="23"/>
  <c r="L208" i="23"/>
  <c r="N208" i="23" s="1"/>
  <c r="K208" i="23"/>
  <c r="L207" i="23"/>
  <c r="N207" i="23" s="1"/>
  <c r="K207" i="23"/>
  <c r="N206" i="23"/>
  <c r="L206" i="23"/>
  <c r="K206" i="23"/>
  <c r="L205" i="23"/>
  <c r="N205" i="23" s="1"/>
  <c r="K205" i="23"/>
  <c r="L204" i="23"/>
  <c r="N204" i="23" s="1"/>
  <c r="K204" i="23"/>
  <c r="L203" i="23"/>
  <c r="N203" i="23" s="1"/>
  <c r="K203" i="23"/>
  <c r="L202" i="23"/>
  <c r="N202" i="23" s="1"/>
  <c r="K202" i="23"/>
  <c r="L201" i="23"/>
  <c r="N201" i="23" s="1"/>
  <c r="K201" i="23"/>
  <c r="L200" i="23"/>
  <c r="N200" i="23" s="1"/>
  <c r="K200" i="23"/>
  <c r="L199" i="23"/>
  <c r="N199" i="23" s="1"/>
  <c r="K199" i="23"/>
  <c r="L198" i="23"/>
  <c r="N198" i="23" s="1"/>
  <c r="K198" i="23"/>
  <c r="L197" i="23"/>
  <c r="N197" i="23" s="1"/>
  <c r="K197" i="23"/>
  <c r="L196" i="23"/>
  <c r="N196" i="23" s="1"/>
  <c r="K196" i="23"/>
  <c r="L195" i="23"/>
  <c r="N195" i="23" s="1"/>
  <c r="K195" i="23"/>
  <c r="L194" i="23"/>
  <c r="N194" i="23" s="1"/>
  <c r="K194" i="23"/>
  <c r="L193" i="23"/>
  <c r="N193" i="23" s="1"/>
  <c r="K193" i="23"/>
  <c r="L192" i="23"/>
  <c r="N192" i="23" s="1"/>
  <c r="K192" i="23"/>
  <c r="L191" i="23"/>
  <c r="N191" i="23" s="1"/>
  <c r="K191" i="23"/>
  <c r="N190" i="23"/>
  <c r="L190" i="23"/>
  <c r="K190" i="23"/>
  <c r="L189" i="23"/>
  <c r="N189" i="23" s="1"/>
  <c r="K189" i="23"/>
  <c r="L188" i="23"/>
  <c r="N188" i="23" s="1"/>
  <c r="K188" i="23"/>
  <c r="L187" i="23"/>
  <c r="N187" i="23" s="1"/>
  <c r="K187" i="23"/>
  <c r="L186" i="23"/>
  <c r="N186" i="23" s="1"/>
  <c r="K186" i="23"/>
  <c r="L185" i="23"/>
  <c r="N185" i="23" s="1"/>
  <c r="K185" i="23"/>
  <c r="L184" i="23"/>
  <c r="N184" i="23" s="1"/>
  <c r="K184" i="23"/>
  <c r="L183" i="23"/>
  <c r="N183" i="23" s="1"/>
  <c r="K183" i="23"/>
  <c r="L182" i="23"/>
  <c r="N182" i="23" s="1"/>
  <c r="K182" i="23"/>
  <c r="L181" i="23"/>
  <c r="N181" i="23" s="1"/>
  <c r="K181" i="23"/>
  <c r="L180" i="23"/>
  <c r="N180" i="23" s="1"/>
  <c r="K180" i="23"/>
  <c r="L179" i="23"/>
  <c r="N179" i="23" s="1"/>
  <c r="K179" i="23"/>
  <c r="L178" i="23"/>
  <c r="N178" i="23" s="1"/>
  <c r="K178" i="23"/>
  <c r="L177" i="23"/>
  <c r="N177" i="23" s="1"/>
  <c r="K177" i="23"/>
  <c r="L176" i="23"/>
  <c r="N176" i="23" s="1"/>
  <c r="K176" i="23"/>
  <c r="L175" i="23"/>
  <c r="N175" i="23" s="1"/>
  <c r="K175" i="23"/>
  <c r="N174" i="23"/>
  <c r="L174" i="23"/>
  <c r="K174" i="23"/>
  <c r="L173" i="23"/>
  <c r="N173" i="23" s="1"/>
  <c r="K173" i="23"/>
  <c r="L172" i="23"/>
  <c r="N172" i="23" s="1"/>
  <c r="K172" i="23"/>
  <c r="L171" i="23"/>
  <c r="N171" i="23" s="1"/>
  <c r="K171" i="23"/>
  <c r="L170" i="23"/>
  <c r="N170" i="23" s="1"/>
  <c r="K170" i="23"/>
  <c r="L169" i="23"/>
  <c r="N169" i="23" s="1"/>
  <c r="K169" i="23"/>
  <c r="L168" i="23"/>
  <c r="N168" i="23" s="1"/>
  <c r="K168" i="23"/>
  <c r="L167" i="23"/>
  <c r="N167" i="23" s="1"/>
  <c r="K167" i="23"/>
  <c r="L166" i="23"/>
  <c r="N166" i="23" s="1"/>
  <c r="K166" i="23"/>
  <c r="L165" i="23"/>
  <c r="N165" i="23" s="1"/>
  <c r="K165" i="23"/>
  <c r="L164" i="23"/>
  <c r="N164" i="23" s="1"/>
  <c r="K164" i="23"/>
  <c r="L163" i="23"/>
  <c r="N163" i="23" s="1"/>
  <c r="K163" i="23"/>
  <c r="L162" i="23"/>
  <c r="N162" i="23" s="1"/>
  <c r="K162" i="23"/>
  <c r="L161" i="23"/>
  <c r="N161" i="23" s="1"/>
  <c r="K161" i="23"/>
  <c r="L160" i="23"/>
  <c r="N160" i="23" s="1"/>
  <c r="K160" i="23"/>
  <c r="L159" i="23"/>
  <c r="N159" i="23" s="1"/>
  <c r="K159" i="23"/>
  <c r="L158" i="23"/>
  <c r="N158" i="23" s="1"/>
  <c r="K158" i="23"/>
  <c r="N157" i="23"/>
  <c r="L157" i="23"/>
  <c r="K157" i="23"/>
  <c r="L156" i="23"/>
  <c r="N156" i="23" s="1"/>
  <c r="K156" i="23"/>
  <c r="L155" i="23"/>
  <c r="N155" i="23" s="1"/>
  <c r="K155" i="23"/>
  <c r="L154" i="23"/>
  <c r="N154" i="23" s="1"/>
  <c r="K154" i="23"/>
  <c r="L153" i="23"/>
  <c r="N153" i="23" s="1"/>
  <c r="K153" i="23"/>
  <c r="L152" i="23"/>
  <c r="N152" i="23" s="1"/>
  <c r="K152" i="23"/>
  <c r="L151" i="23"/>
  <c r="N151" i="23" s="1"/>
  <c r="K151" i="23"/>
  <c r="L150" i="23"/>
  <c r="N150" i="23" s="1"/>
  <c r="K150" i="23"/>
  <c r="N149" i="23"/>
  <c r="L149" i="23"/>
  <c r="K149" i="23"/>
  <c r="L148" i="23"/>
  <c r="N148" i="23" s="1"/>
  <c r="K148" i="23"/>
  <c r="L147" i="23"/>
  <c r="N147" i="23" s="1"/>
  <c r="K147" i="23"/>
  <c r="L146" i="23"/>
  <c r="N146" i="23" s="1"/>
  <c r="K146" i="23"/>
  <c r="L145" i="23"/>
  <c r="N145" i="23" s="1"/>
  <c r="K145" i="23"/>
  <c r="L144" i="23"/>
  <c r="N144" i="23" s="1"/>
  <c r="K144" i="23"/>
  <c r="L143" i="23"/>
  <c r="N143" i="23" s="1"/>
  <c r="K143" i="23"/>
  <c r="L142" i="23"/>
  <c r="N142" i="23" s="1"/>
  <c r="K142" i="23"/>
  <c r="L141" i="23"/>
  <c r="N141" i="23" s="1"/>
  <c r="K141" i="23"/>
  <c r="L140" i="23"/>
  <c r="N140" i="23" s="1"/>
  <c r="K140" i="23"/>
  <c r="L139" i="23"/>
  <c r="N139" i="23" s="1"/>
  <c r="K139" i="23"/>
  <c r="L138" i="23"/>
  <c r="N138" i="23" s="1"/>
  <c r="K138" i="23"/>
  <c r="L137" i="23"/>
  <c r="N137" i="23" s="1"/>
  <c r="K137" i="23"/>
  <c r="L136" i="23"/>
  <c r="N136" i="23" s="1"/>
  <c r="K136" i="23"/>
  <c r="L135" i="23"/>
  <c r="N135" i="23" s="1"/>
  <c r="K135" i="23"/>
  <c r="L134" i="23"/>
  <c r="N134" i="23" s="1"/>
  <c r="K134" i="23"/>
  <c r="N133" i="23"/>
  <c r="L133" i="23"/>
  <c r="K133" i="23"/>
  <c r="L132" i="23"/>
  <c r="N132" i="23" s="1"/>
  <c r="K132" i="23"/>
  <c r="L131" i="23"/>
  <c r="N131" i="23" s="1"/>
  <c r="K131" i="23"/>
  <c r="L130" i="23"/>
  <c r="N130" i="23" s="1"/>
  <c r="K130" i="23"/>
  <c r="L129" i="23"/>
  <c r="N129" i="23" s="1"/>
  <c r="K129" i="23"/>
  <c r="L128" i="23"/>
  <c r="N128" i="23" s="1"/>
  <c r="K128" i="23"/>
  <c r="L127" i="23"/>
  <c r="N127" i="23" s="1"/>
  <c r="K127" i="23"/>
  <c r="L126" i="23"/>
  <c r="N126" i="23" s="1"/>
  <c r="K126" i="23"/>
  <c r="L125" i="23"/>
  <c r="N125" i="23" s="1"/>
  <c r="K125" i="23"/>
  <c r="L124" i="23"/>
  <c r="N124" i="23" s="1"/>
  <c r="K124" i="23"/>
  <c r="L123" i="23"/>
  <c r="N123" i="23" s="1"/>
  <c r="K123" i="23"/>
  <c r="L122" i="23"/>
  <c r="N122" i="23" s="1"/>
  <c r="K122" i="23"/>
  <c r="N121" i="23"/>
  <c r="L121" i="23"/>
  <c r="K121" i="23"/>
  <c r="L120" i="23"/>
  <c r="N120" i="23" s="1"/>
  <c r="K120" i="23"/>
  <c r="L119" i="23"/>
  <c r="N119" i="23" s="1"/>
  <c r="K119" i="23"/>
  <c r="L118" i="23"/>
  <c r="N118" i="23" s="1"/>
  <c r="K118" i="23"/>
  <c r="L117" i="23"/>
  <c r="N117" i="23" s="1"/>
  <c r="K117" i="23"/>
  <c r="L116" i="23"/>
  <c r="N116" i="23" s="1"/>
  <c r="K116" i="23"/>
  <c r="L115" i="23"/>
  <c r="N115" i="23" s="1"/>
  <c r="K115" i="23"/>
  <c r="L114" i="23"/>
  <c r="N114" i="23" s="1"/>
  <c r="K114" i="23"/>
  <c r="N113" i="23"/>
  <c r="L113" i="23"/>
  <c r="K113" i="23"/>
  <c r="L112" i="23"/>
  <c r="N112" i="23" s="1"/>
  <c r="K112" i="23"/>
  <c r="L111" i="23"/>
  <c r="N111" i="23" s="1"/>
  <c r="K111" i="23"/>
  <c r="L110" i="23"/>
  <c r="N110" i="23" s="1"/>
  <c r="K110" i="23"/>
  <c r="L109" i="23"/>
  <c r="N109" i="23" s="1"/>
  <c r="K109" i="23"/>
  <c r="L108" i="23"/>
  <c r="N108" i="23" s="1"/>
  <c r="K108" i="23"/>
  <c r="L107" i="23"/>
  <c r="N107" i="23" s="1"/>
  <c r="K107" i="23"/>
  <c r="L106" i="23"/>
  <c r="N106" i="23" s="1"/>
  <c r="K106" i="23"/>
  <c r="N105" i="23"/>
  <c r="L105" i="23"/>
  <c r="K105" i="23"/>
  <c r="L104" i="23"/>
  <c r="N104" i="23" s="1"/>
  <c r="K104" i="23"/>
  <c r="L103" i="23"/>
  <c r="N103" i="23" s="1"/>
  <c r="K103" i="23"/>
  <c r="L102" i="23"/>
  <c r="N102" i="23" s="1"/>
  <c r="K102" i="23"/>
  <c r="L101" i="23"/>
  <c r="N101" i="23" s="1"/>
  <c r="K101" i="23"/>
  <c r="L100" i="23"/>
  <c r="N100" i="23" s="1"/>
  <c r="K100" i="23"/>
  <c r="L99" i="23"/>
  <c r="N99" i="23" s="1"/>
  <c r="K99" i="23"/>
  <c r="L98" i="23"/>
  <c r="N98" i="23" s="1"/>
  <c r="K98" i="23"/>
  <c r="L97" i="23"/>
  <c r="N97" i="23" s="1"/>
  <c r="K97" i="23"/>
  <c r="L96" i="23"/>
  <c r="N96" i="23" s="1"/>
  <c r="K96" i="23"/>
  <c r="L95" i="23"/>
  <c r="N95" i="23" s="1"/>
  <c r="K95" i="23"/>
  <c r="L94" i="23"/>
  <c r="N94" i="23" s="1"/>
  <c r="K94" i="23"/>
  <c r="L93" i="23"/>
  <c r="N93" i="23" s="1"/>
  <c r="K93" i="23"/>
  <c r="L92" i="23"/>
  <c r="N92" i="23" s="1"/>
  <c r="K92" i="23"/>
  <c r="L91" i="23"/>
  <c r="N91" i="23" s="1"/>
  <c r="K91" i="23"/>
  <c r="L90" i="23"/>
  <c r="N90" i="23" s="1"/>
  <c r="K90" i="23"/>
  <c r="L89" i="23"/>
  <c r="N89" i="23" s="1"/>
  <c r="K89" i="23"/>
  <c r="L88" i="23"/>
  <c r="N88" i="23" s="1"/>
  <c r="K88" i="23"/>
  <c r="L87" i="23"/>
  <c r="N87" i="23" s="1"/>
  <c r="K87" i="23"/>
  <c r="L86" i="23"/>
  <c r="N86" i="23" s="1"/>
  <c r="K86" i="23"/>
  <c r="L85" i="23"/>
  <c r="N85" i="23" s="1"/>
  <c r="K85" i="23"/>
  <c r="L84" i="23"/>
  <c r="N84" i="23" s="1"/>
  <c r="K84" i="23"/>
  <c r="L83" i="23"/>
  <c r="N83" i="23" s="1"/>
  <c r="K83" i="23"/>
  <c r="L82" i="23"/>
  <c r="N82" i="23" s="1"/>
  <c r="K82" i="23"/>
  <c r="N81" i="23"/>
  <c r="L81" i="23"/>
  <c r="K81" i="23"/>
  <c r="L80" i="23"/>
  <c r="N80" i="23" s="1"/>
  <c r="K80" i="23"/>
  <c r="L79" i="23"/>
  <c r="N79" i="23" s="1"/>
  <c r="K79" i="23"/>
  <c r="L78" i="23"/>
  <c r="N78" i="23" s="1"/>
  <c r="K78" i="23"/>
  <c r="N77" i="23"/>
  <c r="L77" i="23"/>
  <c r="K77" i="23"/>
  <c r="L76" i="23"/>
  <c r="N76" i="23" s="1"/>
  <c r="K76" i="23"/>
  <c r="L75" i="23"/>
  <c r="N75" i="23" s="1"/>
  <c r="K75" i="23"/>
  <c r="L74" i="23"/>
  <c r="N74" i="23" s="1"/>
  <c r="K74" i="23"/>
  <c r="N73" i="23"/>
  <c r="L73" i="23"/>
  <c r="K73" i="23"/>
  <c r="L72" i="23"/>
  <c r="N72" i="23" s="1"/>
  <c r="K72" i="23"/>
  <c r="L71" i="23"/>
  <c r="N71" i="23" s="1"/>
  <c r="K71" i="23"/>
  <c r="L70" i="23"/>
  <c r="N70" i="23" s="1"/>
  <c r="K70" i="23"/>
  <c r="N69" i="23"/>
  <c r="L69" i="23"/>
  <c r="K69" i="23"/>
  <c r="L68" i="23"/>
  <c r="N68" i="23" s="1"/>
  <c r="K68" i="23"/>
  <c r="L67" i="23"/>
  <c r="N67" i="23" s="1"/>
  <c r="K67" i="23"/>
  <c r="L66" i="23"/>
  <c r="N66" i="23" s="1"/>
  <c r="K66" i="23"/>
  <c r="N65" i="23"/>
  <c r="L65" i="23"/>
  <c r="K65" i="23"/>
  <c r="L64" i="23"/>
  <c r="N64" i="23" s="1"/>
  <c r="K64" i="23"/>
  <c r="L63" i="23"/>
  <c r="N63" i="23" s="1"/>
  <c r="K63" i="23"/>
  <c r="L62" i="23"/>
  <c r="N62" i="23" s="1"/>
  <c r="K62" i="23"/>
  <c r="N61" i="23"/>
  <c r="L61" i="23"/>
  <c r="K61" i="23"/>
  <c r="L60" i="23"/>
  <c r="N60" i="23" s="1"/>
  <c r="K60" i="23"/>
  <c r="L59" i="23"/>
  <c r="N59" i="23" s="1"/>
  <c r="K59" i="23"/>
  <c r="L58" i="23"/>
  <c r="N58" i="23" s="1"/>
  <c r="K58" i="23"/>
  <c r="N57" i="23"/>
  <c r="L57" i="23"/>
  <c r="K57" i="23"/>
  <c r="L56" i="23"/>
  <c r="N56" i="23" s="1"/>
  <c r="K56" i="23"/>
  <c r="L55" i="23"/>
  <c r="N55" i="23" s="1"/>
  <c r="K55" i="23"/>
  <c r="L54" i="23"/>
  <c r="N54" i="23" s="1"/>
  <c r="K54" i="23"/>
  <c r="N53" i="23"/>
  <c r="L53" i="23"/>
  <c r="K53" i="23"/>
  <c r="L52" i="23"/>
  <c r="N52" i="23" s="1"/>
  <c r="K52" i="23"/>
  <c r="L51" i="23"/>
  <c r="N51" i="23" s="1"/>
  <c r="K51" i="23"/>
  <c r="L50" i="23"/>
  <c r="N50" i="23" s="1"/>
  <c r="K50" i="23"/>
  <c r="N49" i="23"/>
  <c r="L49" i="23"/>
  <c r="K49" i="23"/>
  <c r="L48" i="23"/>
  <c r="N48" i="23" s="1"/>
  <c r="K48" i="23"/>
  <c r="L47" i="23"/>
  <c r="N47" i="23" s="1"/>
  <c r="K47" i="23"/>
  <c r="L46" i="23"/>
  <c r="N46" i="23" s="1"/>
  <c r="K46" i="23"/>
  <c r="N45" i="23"/>
  <c r="L45" i="23"/>
  <c r="K45" i="23"/>
  <c r="L44" i="23"/>
  <c r="N44" i="23" s="1"/>
  <c r="K44" i="23"/>
  <c r="L43" i="23"/>
  <c r="N43" i="23" s="1"/>
  <c r="K43" i="23"/>
  <c r="L42" i="23"/>
  <c r="N42" i="23" s="1"/>
  <c r="K42" i="23"/>
  <c r="L41" i="23"/>
  <c r="N41" i="23" s="1"/>
  <c r="K41" i="23"/>
  <c r="L40" i="23"/>
  <c r="N40" i="23" s="1"/>
  <c r="K40" i="23"/>
  <c r="L39" i="23"/>
  <c r="N39" i="23" s="1"/>
  <c r="K39" i="23"/>
  <c r="L38" i="23"/>
  <c r="N38" i="23" s="1"/>
  <c r="K38" i="23"/>
  <c r="N37" i="23"/>
  <c r="L37" i="23"/>
  <c r="K37" i="23"/>
  <c r="L36" i="23"/>
  <c r="N36" i="23" s="1"/>
  <c r="K36" i="23"/>
  <c r="L35" i="23"/>
  <c r="N35" i="23" s="1"/>
  <c r="K35" i="23"/>
  <c r="L34" i="23"/>
  <c r="N34" i="23" s="1"/>
  <c r="K34" i="23"/>
  <c r="L33" i="23"/>
  <c r="N33" i="23" s="1"/>
  <c r="K33" i="23"/>
  <c r="L32" i="23"/>
  <c r="N32" i="23" s="1"/>
  <c r="K32" i="23"/>
  <c r="L31" i="23"/>
  <c r="N31" i="23" s="1"/>
  <c r="K31" i="23"/>
  <c r="L30" i="23"/>
  <c r="N30" i="23" s="1"/>
  <c r="K30" i="23"/>
  <c r="N29" i="23"/>
  <c r="L29" i="23"/>
  <c r="K29" i="23"/>
  <c r="L28" i="23"/>
  <c r="N28" i="23" s="1"/>
  <c r="K28" i="23"/>
  <c r="L27" i="23"/>
  <c r="N27" i="23" s="1"/>
  <c r="K27" i="23"/>
  <c r="L26" i="23"/>
  <c r="N26" i="23" s="1"/>
  <c r="K26" i="23"/>
  <c r="L25" i="23"/>
  <c r="N25" i="23" s="1"/>
  <c r="K25" i="23"/>
  <c r="L24" i="23"/>
  <c r="N24" i="23" s="1"/>
  <c r="K24" i="23"/>
  <c r="N23" i="23"/>
  <c r="L23" i="23"/>
  <c r="K23" i="23"/>
  <c r="L22" i="23"/>
  <c r="N22" i="23" s="1"/>
  <c r="K22" i="23"/>
  <c r="L21" i="23"/>
  <c r="N21" i="23" s="1"/>
  <c r="K21" i="23"/>
  <c r="L20" i="23"/>
  <c r="N20" i="23" s="1"/>
  <c r="K20" i="23"/>
  <c r="N19" i="23"/>
  <c r="L19" i="23"/>
  <c r="K19" i="23"/>
  <c r="L18" i="23"/>
  <c r="N18" i="23" s="1"/>
  <c r="K18" i="23"/>
  <c r="L17" i="23"/>
  <c r="N17" i="23" s="1"/>
  <c r="K17" i="23"/>
  <c r="L16" i="23"/>
  <c r="N16" i="23" s="1"/>
  <c r="K16" i="23"/>
  <c r="N15" i="23"/>
  <c r="L15" i="23"/>
  <c r="K15" i="23"/>
  <c r="L14" i="23"/>
  <c r="N14" i="23" s="1"/>
  <c r="K14" i="23"/>
  <c r="L13" i="23"/>
  <c r="N13" i="23" s="1"/>
  <c r="K13" i="23"/>
  <c r="L12" i="23"/>
  <c r="N12" i="23" s="1"/>
  <c r="K12" i="23"/>
  <c r="N11" i="23"/>
  <c r="L11" i="23"/>
  <c r="K11" i="23"/>
  <c r="L10" i="23"/>
  <c r="N10" i="23" s="1"/>
  <c r="K10" i="23"/>
  <c r="L9" i="23"/>
  <c r="N9" i="23" s="1"/>
  <c r="K9" i="23"/>
  <c r="L8" i="23"/>
  <c r="N8" i="23" s="1"/>
  <c r="K8" i="23"/>
  <c r="N7" i="23"/>
  <c r="L7" i="23"/>
  <c r="K7" i="23"/>
  <c r="L6" i="23"/>
  <c r="K6" i="23"/>
  <c r="F25" i="22"/>
  <c r="E25" i="22"/>
  <c r="D25" i="22"/>
  <c r="C25" i="22"/>
  <c r="AE36" i="21"/>
  <c r="AD36" i="21"/>
  <c r="AC36" i="21"/>
  <c r="AB36" i="21"/>
  <c r="AA36" i="21"/>
  <c r="Y36" i="21"/>
  <c r="X36" i="21"/>
  <c r="W36" i="21"/>
  <c r="V36" i="21"/>
  <c r="U36" i="21"/>
  <c r="S36" i="21"/>
  <c r="R36" i="21"/>
  <c r="Q36" i="21"/>
  <c r="P36" i="21"/>
  <c r="O36" i="21"/>
  <c r="N36" i="21"/>
  <c r="AK35" i="21"/>
  <c r="AJ35" i="21"/>
  <c r="AI35" i="21"/>
  <c r="AH35" i="21"/>
  <c r="AG35" i="21"/>
  <c r="AL35" i="21" s="1"/>
  <c r="AF35" i="21"/>
  <c r="Z35" i="21"/>
  <c r="T35" i="21"/>
  <c r="AK34" i="21"/>
  <c r="AJ34" i="21"/>
  <c r="AI34" i="21"/>
  <c r="AH34" i="21"/>
  <c r="AG34" i="21"/>
  <c r="AF34" i="21"/>
  <c r="Z34" i="21"/>
  <c r="T34" i="21"/>
  <c r="AK33" i="21"/>
  <c r="AJ33" i="21"/>
  <c r="AI33" i="21"/>
  <c r="AH33" i="21"/>
  <c r="AG33" i="21"/>
  <c r="AF33" i="21"/>
  <c r="Z33" i="21"/>
  <c r="T33" i="21"/>
  <c r="AK32" i="21"/>
  <c r="AJ32" i="21"/>
  <c r="AI32" i="21"/>
  <c r="AH32" i="21"/>
  <c r="AG32" i="21"/>
  <c r="AF32" i="21"/>
  <c r="Z32" i="21"/>
  <c r="T32" i="21"/>
  <c r="AK31" i="21"/>
  <c r="AJ31" i="21"/>
  <c r="AI31" i="21"/>
  <c r="AH31" i="21"/>
  <c r="AG31" i="21"/>
  <c r="AF31" i="21"/>
  <c r="Z31" i="21"/>
  <c r="T31" i="21"/>
  <c r="AK30" i="21"/>
  <c r="AJ30" i="21"/>
  <c r="AI30" i="21"/>
  <c r="AH30" i="21"/>
  <c r="AG30" i="21"/>
  <c r="AF30" i="21"/>
  <c r="Z30" i="21"/>
  <c r="T30" i="21"/>
  <c r="AK29" i="21"/>
  <c r="AJ29" i="21"/>
  <c r="AI29" i="21"/>
  <c r="AH29" i="21"/>
  <c r="AG29" i="21"/>
  <c r="AF29" i="21"/>
  <c r="Z29" i="21"/>
  <c r="T29" i="21"/>
  <c r="AK28" i="21"/>
  <c r="AJ28" i="21"/>
  <c r="AI28" i="21"/>
  <c r="AH28" i="21"/>
  <c r="AL28" i="21" s="1"/>
  <c r="AG28" i="21"/>
  <c r="AF28" i="21"/>
  <c r="Z28" i="21"/>
  <c r="T28" i="21"/>
  <c r="AK27" i="21"/>
  <c r="AJ27" i="21"/>
  <c r="AI27" i="21"/>
  <c r="AH27" i="21"/>
  <c r="AG27" i="21"/>
  <c r="AF27" i="21"/>
  <c r="Z27" i="21"/>
  <c r="T27" i="21"/>
  <c r="AK26" i="21"/>
  <c r="AJ26" i="21"/>
  <c r="AI26" i="21"/>
  <c r="AH26" i="21"/>
  <c r="AG26" i="21"/>
  <c r="AF26" i="21"/>
  <c r="Z26" i="21"/>
  <c r="T26" i="21"/>
  <c r="AK25" i="21"/>
  <c r="AJ25" i="21"/>
  <c r="AI25" i="21"/>
  <c r="AH25" i="21"/>
  <c r="AG25" i="21"/>
  <c r="AL25" i="21" s="1"/>
  <c r="AF25" i="21"/>
  <c r="Z25" i="21"/>
  <c r="T25" i="21"/>
  <c r="AK24" i="21"/>
  <c r="AJ24" i="21"/>
  <c r="AI24" i="21"/>
  <c r="AH24" i="21"/>
  <c r="AG24" i="21"/>
  <c r="AF24" i="21"/>
  <c r="Z24" i="21"/>
  <c r="T24" i="21"/>
  <c r="AK23" i="21"/>
  <c r="AJ23" i="21"/>
  <c r="AI23" i="21"/>
  <c r="AH23" i="21"/>
  <c r="AG23" i="21"/>
  <c r="AL23" i="21" s="1"/>
  <c r="AF23" i="21"/>
  <c r="Z23" i="21"/>
  <c r="T23" i="21"/>
  <c r="AK22" i="21"/>
  <c r="AJ22" i="21"/>
  <c r="AI22" i="21"/>
  <c r="AH22" i="21"/>
  <c r="AG22" i="21"/>
  <c r="AF22" i="21"/>
  <c r="Z22" i="21"/>
  <c r="T22" i="21"/>
  <c r="AK21" i="21"/>
  <c r="AJ21" i="21"/>
  <c r="AI21" i="21"/>
  <c r="AH21" i="21"/>
  <c r="AG21" i="21"/>
  <c r="AL21" i="21" s="1"/>
  <c r="AF21" i="21"/>
  <c r="Z21" i="21"/>
  <c r="T21" i="21"/>
  <c r="AK20" i="21"/>
  <c r="AJ20" i="21"/>
  <c r="AI20" i="21"/>
  <c r="AH20" i="21"/>
  <c r="AG20" i="21"/>
  <c r="AF20" i="21"/>
  <c r="Z20" i="21"/>
  <c r="T20" i="21"/>
  <c r="AK19" i="21"/>
  <c r="AJ19" i="21"/>
  <c r="AI19" i="21"/>
  <c r="AH19" i="21"/>
  <c r="AG19" i="21"/>
  <c r="AL19" i="21" s="1"/>
  <c r="AF19" i="21"/>
  <c r="Z19" i="21"/>
  <c r="T19" i="21"/>
  <c r="AK18" i="21"/>
  <c r="AJ18" i="21"/>
  <c r="AI18" i="21"/>
  <c r="AH18" i="21"/>
  <c r="AG18" i="21"/>
  <c r="AF18" i="21"/>
  <c r="Z18" i="21"/>
  <c r="T18" i="21"/>
  <c r="AK17" i="21"/>
  <c r="AJ17" i="21"/>
  <c r="AI17" i="21"/>
  <c r="AH17" i="21"/>
  <c r="AG17" i="21"/>
  <c r="AL17" i="21" s="1"/>
  <c r="AF17" i="21"/>
  <c r="Z17" i="21"/>
  <c r="T17" i="21"/>
  <c r="AK16" i="21"/>
  <c r="AJ16" i="21"/>
  <c r="AI16" i="21"/>
  <c r="AH16" i="21"/>
  <c r="AG16" i="21"/>
  <c r="AF16" i="21"/>
  <c r="Z16" i="21"/>
  <c r="T16" i="21"/>
  <c r="AK15" i="21"/>
  <c r="AJ15" i="21"/>
  <c r="AI15" i="21"/>
  <c r="AH15" i="21"/>
  <c r="AG15" i="21"/>
  <c r="AL15" i="21" s="1"/>
  <c r="AF15" i="21"/>
  <c r="Z15" i="21"/>
  <c r="T15" i="21"/>
  <c r="AK14" i="21"/>
  <c r="AJ14" i="21"/>
  <c r="AI14" i="21"/>
  <c r="AH14" i="21"/>
  <c r="AG14" i="21"/>
  <c r="AF14" i="21"/>
  <c r="Z14" i="21"/>
  <c r="T14" i="21"/>
  <c r="AK13" i="21"/>
  <c r="AJ13" i="21"/>
  <c r="AI13" i="21"/>
  <c r="AH13" i="21"/>
  <c r="AG13" i="21"/>
  <c r="AL13" i="21" s="1"/>
  <c r="AF13" i="21"/>
  <c r="Z13" i="21"/>
  <c r="T13" i="21"/>
  <c r="AK12" i="21"/>
  <c r="AJ12" i="21"/>
  <c r="AI12" i="21"/>
  <c r="AH12" i="21"/>
  <c r="AG12" i="21"/>
  <c r="AF12" i="21"/>
  <c r="Z12" i="21"/>
  <c r="T12" i="21"/>
  <c r="AK11" i="21"/>
  <c r="AJ11" i="21"/>
  <c r="AI11" i="21"/>
  <c r="AH11" i="21"/>
  <c r="AG11" i="21"/>
  <c r="AL11" i="21" s="1"/>
  <c r="AF11" i="21"/>
  <c r="Z11" i="21"/>
  <c r="T11" i="21"/>
  <c r="AK10" i="21"/>
  <c r="AJ10" i="21"/>
  <c r="AI10" i="21"/>
  <c r="AH10" i="21"/>
  <c r="AG10" i="21"/>
  <c r="AF10" i="21"/>
  <c r="Z10" i="21"/>
  <c r="T10" i="21"/>
  <c r="AK9" i="21"/>
  <c r="AJ9" i="21"/>
  <c r="AI9" i="21"/>
  <c r="AH9" i="21"/>
  <c r="AG9" i="21"/>
  <c r="AL9" i="21" s="1"/>
  <c r="AF9" i="21"/>
  <c r="Z9" i="21"/>
  <c r="T9" i="21"/>
  <c r="AK8" i="21"/>
  <c r="AJ8" i="21"/>
  <c r="AI8" i="21"/>
  <c r="AH8" i="21"/>
  <c r="AG8" i="21"/>
  <c r="AF8" i="21"/>
  <c r="Z8" i="21"/>
  <c r="T8" i="21"/>
  <c r="AK7" i="21"/>
  <c r="AK36" i="21" s="1"/>
  <c r="AJ7" i="21"/>
  <c r="AJ36" i="21" s="1"/>
  <c r="AI7" i="21"/>
  <c r="AI36" i="21" s="1"/>
  <c r="AH7" i="21"/>
  <c r="AH36" i="21" s="1"/>
  <c r="AG36" i="21"/>
  <c r="AF7" i="21"/>
  <c r="AF36" i="21" s="1"/>
  <c r="Z7" i="21"/>
  <c r="Z36" i="21" s="1"/>
  <c r="T7" i="21"/>
  <c r="T36" i="21" s="1"/>
  <c r="AM36" i="21" l="1"/>
  <c r="AN36" i="21"/>
  <c r="AL30" i="21"/>
  <c r="AL32" i="21"/>
  <c r="AL27" i="21"/>
  <c r="L431" i="23"/>
  <c r="P132" i="25"/>
  <c r="P134" i="25" s="1"/>
  <c r="P136" i="25" s="1"/>
  <c r="AL29" i="21"/>
  <c r="AL31" i="21"/>
  <c r="AL33" i="21"/>
  <c r="AL8" i="21"/>
  <c r="AL10" i="21"/>
  <c r="AL12" i="21"/>
  <c r="AL14" i="21"/>
  <c r="AL16" i="21"/>
  <c r="AL18" i="21"/>
  <c r="AL20" i="21"/>
  <c r="AL22" i="21"/>
  <c r="AL24" i="21"/>
  <c r="AL26" i="21"/>
  <c r="AL34" i="21"/>
  <c r="AL7" i="21"/>
  <c r="K431" i="23"/>
  <c r="N6" i="23"/>
  <c r="N431" i="23" s="1"/>
  <c r="AL36" i="21" l="1"/>
  <c r="AE12" i="2" l="1"/>
  <c r="AE13" i="2"/>
  <c r="AE14" i="2"/>
  <c r="AE15" i="2"/>
  <c r="AE16" i="2"/>
  <c r="AE17" i="2"/>
  <c r="AE18" i="2"/>
  <c r="AE11" i="2"/>
  <c r="W61" i="2"/>
  <c r="X61" i="2"/>
  <c r="Y61" i="2"/>
  <c r="W62" i="2"/>
  <c r="W69" i="2" s="1"/>
  <c r="Y62" i="2"/>
  <c r="Y69" i="2" s="1"/>
  <c r="AE45" i="2" l="1"/>
  <c r="AE62" i="2" s="1"/>
  <c r="X62" i="2"/>
  <c r="X69" i="2" s="1"/>
  <c r="AE69" i="2" l="1"/>
  <c r="D67" i="2"/>
  <c r="D68" i="2"/>
  <c r="D66" i="2"/>
  <c r="D65" i="2"/>
  <c r="D47" i="2"/>
  <c r="D61" i="2" s="1"/>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11" i="2"/>
  <c r="D45" i="2" l="1"/>
  <c r="P25" i="18"/>
  <c r="P26" i="18"/>
  <c r="N75" i="2" l="1"/>
  <c r="O75" i="2"/>
  <c r="M26" i="19"/>
  <c r="N74" i="2"/>
  <c r="O74" i="2"/>
  <c r="M25" i="19"/>
  <c r="G20" i="20" l="1"/>
  <c r="F20" i="20"/>
  <c r="E20" i="20"/>
  <c r="D20" i="20"/>
  <c r="B20" i="20"/>
  <c r="K18" i="20"/>
  <c r="M18" i="20" s="1"/>
  <c r="N18" i="20" s="1"/>
  <c r="H18" i="20"/>
  <c r="K17" i="20"/>
  <c r="M17" i="20" s="1"/>
  <c r="N17" i="20" s="1"/>
  <c r="H17" i="20"/>
  <c r="K16" i="20"/>
  <c r="M16" i="20" s="1"/>
  <c r="N16" i="20" s="1"/>
  <c r="H16" i="20"/>
  <c r="K15" i="20"/>
  <c r="M15" i="20" s="1"/>
  <c r="N15" i="20" s="1"/>
  <c r="H15" i="20"/>
  <c r="K14" i="20"/>
  <c r="M14" i="20" s="1"/>
  <c r="N14" i="20" s="1"/>
  <c r="H14" i="20"/>
  <c r="K13" i="20"/>
  <c r="M13" i="20" s="1"/>
  <c r="N13" i="20" s="1"/>
  <c r="H13" i="20"/>
  <c r="K12" i="20"/>
  <c r="M12" i="20" s="1"/>
  <c r="N12" i="20" s="1"/>
  <c r="H12" i="20"/>
  <c r="K11" i="20"/>
  <c r="M11" i="20" s="1"/>
  <c r="N11" i="20" s="1"/>
  <c r="H11" i="20"/>
  <c r="K10" i="20"/>
  <c r="M10" i="20" s="1"/>
  <c r="N10" i="20" s="1"/>
  <c r="H10" i="20"/>
  <c r="K9" i="20"/>
  <c r="M9" i="20" s="1"/>
  <c r="N9" i="20" s="1"/>
  <c r="H9" i="20"/>
  <c r="H8" i="20"/>
  <c r="I8" i="20" s="1"/>
  <c r="H7" i="20"/>
  <c r="I7" i="20" s="1"/>
  <c r="M23" i="19"/>
  <c r="M27" i="19" s="1"/>
  <c r="M29" i="19" s="1"/>
  <c r="L23" i="19"/>
  <c r="J23" i="19"/>
  <c r="I23" i="19"/>
  <c r="H23" i="19"/>
  <c r="G23" i="19"/>
  <c r="F23" i="19"/>
  <c r="E23" i="19"/>
  <c r="D23" i="19"/>
  <c r="N22" i="19"/>
  <c r="K22" i="19"/>
  <c r="K21" i="19"/>
  <c r="N21" i="19" s="1"/>
  <c r="K20" i="19"/>
  <c r="N20" i="19" s="1"/>
  <c r="K19" i="19"/>
  <c r="N19" i="19" s="1"/>
  <c r="N18" i="19"/>
  <c r="K18" i="19"/>
  <c r="K17" i="19"/>
  <c r="N17" i="19" s="1"/>
  <c r="K16" i="19"/>
  <c r="N16" i="19" s="1"/>
  <c r="K15" i="19"/>
  <c r="N15" i="19" s="1"/>
  <c r="N14" i="19"/>
  <c r="K14" i="19"/>
  <c r="K13" i="19"/>
  <c r="N13" i="19" s="1"/>
  <c r="K12" i="19"/>
  <c r="N12" i="19" s="1"/>
  <c r="K11" i="19"/>
  <c r="N11" i="19" s="1"/>
  <c r="K10" i="19"/>
  <c r="N10" i="19" s="1"/>
  <c r="K9" i="19"/>
  <c r="N9" i="19" s="1"/>
  <c r="K8" i="19"/>
  <c r="N8" i="19" s="1"/>
  <c r="K7" i="19"/>
  <c r="N7" i="19" s="1"/>
  <c r="P23" i="18"/>
  <c r="P27" i="18" s="1"/>
  <c r="P29" i="18" s="1"/>
  <c r="N23" i="18"/>
  <c r="M23" i="18"/>
  <c r="J23" i="18"/>
  <c r="I23" i="18"/>
  <c r="H23" i="18"/>
  <c r="G23" i="18"/>
  <c r="F23" i="18"/>
  <c r="E23" i="18"/>
  <c r="D23" i="18"/>
  <c r="O22" i="18"/>
  <c r="Q22" i="18" s="1"/>
  <c r="L22" i="18"/>
  <c r="K22" i="18"/>
  <c r="O21" i="18"/>
  <c r="Q21" i="18" s="1"/>
  <c r="L21" i="18"/>
  <c r="K21" i="18"/>
  <c r="O20" i="18"/>
  <c r="Q20" i="18" s="1"/>
  <c r="L20" i="18"/>
  <c r="K20" i="18"/>
  <c r="O19" i="18"/>
  <c r="Q19" i="18" s="1"/>
  <c r="L19" i="18"/>
  <c r="K19" i="18"/>
  <c r="O18" i="18"/>
  <c r="Q18" i="18" s="1"/>
  <c r="L18" i="18"/>
  <c r="K18" i="18"/>
  <c r="O17" i="18"/>
  <c r="Q17" i="18" s="1"/>
  <c r="L17" i="18"/>
  <c r="K17" i="18"/>
  <c r="O16" i="18"/>
  <c r="Q16" i="18" s="1"/>
  <c r="L16" i="18"/>
  <c r="K16" i="18"/>
  <c r="O15" i="18"/>
  <c r="Q15" i="18" s="1"/>
  <c r="L15" i="18"/>
  <c r="K15" i="18"/>
  <c r="O14" i="18"/>
  <c r="Q14" i="18" s="1"/>
  <c r="L14" i="18"/>
  <c r="K14" i="18"/>
  <c r="O13" i="18"/>
  <c r="Q13" i="18" s="1"/>
  <c r="L13" i="18"/>
  <c r="K13" i="18"/>
  <c r="O12" i="18"/>
  <c r="Q12" i="18" s="1"/>
  <c r="L12" i="18"/>
  <c r="K12" i="18"/>
  <c r="O11" i="18"/>
  <c r="Q11" i="18" s="1"/>
  <c r="L11" i="18"/>
  <c r="K11" i="18"/>
  <c r="O10" i="18"/>
  <c r="Q10" i="18" s="1"/>
  <c r="L10" i="18"/>
  <c r="K10" i="18"/>
  <c r="O9" i="18"/>
  <c r="Q9" i="18" s="1"/>
  <c r="L9" i="18"/>
  <c r="K9" i="18"/>
  <c r="O8" i="18"/>
  <c r="Q8" i="18" s="1"/>
  <c r="L8" i="18"/>
  <c r="K8" i="18"/>
  <c r="O7" i="18"/>
  <c r="O23" i="18" s="1"/>
  <c r="L7" i="18"/>
  <c r="K7" i="18"/>
  <c r="K23" i="18" s="1"/>
  <c r="F16" i="17"/>
  <c r="H16" i="17" s="1"/>
  <c r="F15" i="17"/>
  <c r="H15" i="17" s="1"/>
  <c r="F14" i="17"/>
  <c r="H14" i="17" s="1"/>
  <c r="F13" i="17"/>
  <c r="H13" i="17" s="1"/>
  <c r="F12" i="17"/>
  <c r="H12" i="17" s="1"/>
  <c r="F11" i="17"/>
  <c r="H11" i="17" s="1"/>
  <c r="F10" i="17"/>
  <c r="H10" i="17" s="1"/>
  <c r="F9" i="17"/>
  <c r="H9" i="17" s="1"/>
  <c r="F8" i="17"/>
  <c r="H8" i="17" s="1"/>
  <c r="R60" i="16"/>
  <c r="Q60" i="16"/>
  <c r="P60" i="16"/>
  <c r="O60" i="16"/>
  <c r="N60" i="16"/>
  <c r="M60" i="16"/>
  <c r="L60" i="16"/>
  <c r="K60" i="16"/>
  <c r="J60" i="16"/>
  <c r="I60" i="16"/>
  <c r="H60" i="16"/>
  <c r="G60" i="16"/>
  <c r="F60" i="16"/>
  <c r="E60" i="16"/>
  <c r="D60" i="16"/>
  <c r="T59" i="16"/>
  <c r="V59" i="16" s="1"/>
  <c r="S59" i="16"/>
  <c r="T58" i="16"/>
  <c r="V58" i="16" s="1"/>
  <c r="S58" i="16"/>
  <c r="V57" i="16"/>
  <c r="T57" i="16"/>
  <c r="S57" i="16"/>
  <c r="T56" i="16"/>
  <c r="V56" i="16" s="1"/>
  <c r="S56" i="16"/>
  <c r="T55" i="16"/>
  <c r="V55" i="16" s="1"/>
  <c r="S55" i="16"/>
  <c r="U55" i="16" s="1"/>
  <c r="T54" i="16"/>
  <c r="S54" i="16"/>
  <c r="T53" i="16"/>
  <c r="V53" i="16" s="1"/>
  <c r="S53" i="16"/>
  <c r="U53" i="16" s="1"/>
  <c r="T52" i="16"/>
  <c r="V52" i="16" s="1"/>
  <c r="S52" i="16"/>
  <c r="T51" i="16"/>
  <c r="V51" i="16" s="1"/>
  <c r="S51" i="16"/>
  <c r="T50" i="16"/>
  <c r="V50" i="16" s="1"/>
  <c r="S50" i="16"/>
  <c r="V49" i="16"/>
  <c r="T49" i="16"/>
  <c r="S49" i="16"/>
  <c r="T48" i="16"/>
  <c r="V48" i="16" s="1"/>
  <c r="S48" i="16"/>
  <c r="U59" i="16"/>
  <c r="T47" i="16"/>
  <c r="V47" i="16" s="1"/>
  <c r="S47" i="16"/>
  <c r="U58" i="16"/>
  <c r="T46" i="16"/>
  <c r="V46" i="16" s="1"/>
  <c r="S46" i="16"/>
  <c r="U57" i="16"/>
  <c r="T45" i="16"/>
  <c r="V45" i="16" s="1"/>
  <c r="S45" i="16"/>
  <c r="C60" i="16"/>
  <c r="T44" i="16"/>
  <c r="S44" i="16"/>
  <c r="T40" i="16"/>
  <c r="V40" i="16" s="1"/>
  <c r="S40" i="16"/>
  <c r="T39" i="16"/>
  <c r="V39" i="16" s="1"/>
  <c r="S39" i="16"/>
  <c r="T38" i="16"/>
  <c r="V38" i="16" s="1"/>
  <c r="S38" i="16"/>
  <c r="U51" i="16"/>
  <c r="T37" i="16"/>
  <c r="V37" i="16" s="1"/>
  <c r="S37" i="16"/>
  <c r="T36" i="16"/>
  <c r="V36" i="16" s="1"/>
  <c r="S36" i="16"/>
  <c r="U36" i="16" s="1"/>
  <c r="T35" i="16"/>
  <c r="V35" i="16" s="1"/>
  <c r="S35" i="16"/>
  <c r="T34" i="16"/>
  <c r="V34" i="16" s="1"/>
  <c r="S34" i="16"/>
  <c r="U34" i="16" s="1"/>
  <c r="T33" i="16"/>
  <c r="V33" i="16" s="1"/>
  <c r="S33" i="16"/>
  <c r="V32" i="16"/>
  <c r="T32" i="16"/>
  <c r="S32" i="16"/>
  <c r="T31" i="16"/>
  <c r="V31" i="16" s="1"/>
  <c r="S31" i="16"/>
  <c r="T30" i="16"/>
  <c r="V30" i="16" s="1"/>
  <c r="S30" i="16"/>
  <c r="T29" i="16"/>
  <c r="V29" i="16" s="1"/>
  <c r="S29" i="16"/>
  <c r="U29" i="16" s="1"/>
  <c r="T28" i="16"/>
  <c r="V28" i="16" s="1"/>
  <c r="S28" i="16"/>
  <c r="U28" i="16" s="1"/>
  <c r="T27" i="16"/>
  <c r="V27" i="16" s="1"/>
  <c r="S27" i="16"/>
  <c r="U27" i="16"/>
  <c r="T26" i="16"/>
  <c r="V26" i="16" s="1"/>
  <c r="S26" i="16"/>
  <c r="U26" i="16" s="1"/>
  <c r="T25" i="16"/>
  <c r="V25" i="16" s="1"/>
  <c r="S25" i="16"/>
  <c r="T24" i="16"/>
  <c r="V24" i="16" s="1"/>
  <c r="S24" i="16"/>
  <c r="U24" i="16"/>
  <c r="T23" i="16"/>
  <c r="V23" i="16" s="1"/>
  <c r="S23" i="16"/>
  <c r="T22" i="16"/>
  <c r="V22" i="16" s="1"/>
  <c r="S22" i="16"/>
  <c r="T21" i="16"/>
  <c r="V21" i="16" s="1"/>
  <c r="S21" i="16"/>
  <c r="T20" i="16"/>
  <c r="V20" i="16" s="1"/>
  <c r="S20" i="16"/>
  <c r="T19" i="16"/>
  <c r="V19" i="16" s="1"/>
  <c r="S19" i="16"/>
  <c r="T18" i="16"/>
  <c r="V18" i="16" s="1"/>
  <c r="S18" i="16"/>
  <c r="T17" i="16"/>
  <c r="V17" i="16" s="1"/>
  <c r="S17" i="16"/>
  <c r="T16" i="16"/>
  <c r="V16" i="16" s="1"/>
  <c r="S16" i="16"/>
  <c r="U16" i="16"/>
  <c r="T15" i="16"/>
  <c r="V15" i="16" s="1"/>
  <c r="S15" i="16"/>
  <c r="T14" i="16"/>
  <c r="V14" i="16" s="1"/>
  <c r="S14" i="16"/>
  <c r="T13" i="16"/>
  <c r="V13" i="16" s="1"/>
  <c r="S13" i="16"/>
  <c r="T12" i="16"/>
  <c r="V12" i="16" s="1"/>
  <c r="S12" i="16"/>
  <c r="T11" i="16"/>
  <c r="V11" i="16" s="1"/>
  <c r="S11" i="16"/>
  <c r="T10" i="16"/>
  <c r="V10" i="16" s="1"/>
  <c r="S10" i="16"/>
  <c r="T9" i="16"/>
  <c r="V9" i="16" s="1"/>
  <c r="S9" i="16"/>
  <c r="T8" i="16"/>
  <c r="V8" i="16" s="1"/>
  <c r="S8" i="16"/>
  <c r="T7" i="16"/>
  <c r="T43" i="16" s="1"/>
  <c r="S7" i="16"/>
  <c r="M72" i="15"/>
  <c r="O72" i="15" s="1"/>
  <c r="L72" i="15"/>
  <c r="K72" i="15"/>
  <c r="J72" i="15"/>
  <c r="I72" i="15"/>
  <c r="H72" i="15"/>
  <c r="G72" i="15"/>
  <c r="F72" i="15"/>
  <c r="E72" i="15"/>
  <c r="D72" i="15"/>
  <c r="O71" i="15"/>
  <c r="O70" i="15"/>
  <c r="N69" i="15"/>
  <c r="L69" i="15"/>
  <c r="K69" i="15"/>
  <c r="J69" i="15"/>
  <c r="I69" i="15"/>
  <c r="H69" i="15"/>
  <c r="G69" i="15"/>
  <c r="F69" i="15"/>
  <c r="E69" i="15"/>
  <c r="D69" i="15"/>
  <c r="M68" i="15"/>
  <c r="O67" i="15"/>
  <c r="N66" i="15"/>
  <c r="L66" i="15"/>
  <c r="K66" i="15"/>
  <c r="J66" i="15"/>
  <c r="I66" i="15"/>
  <c r="H66" i="15"/>
  <c r="G66" i="15"/>
  <c r="F66" i="15"/>
  <c r="E66" i="15"/>
  <c r="D66" i="15"/>
  <c r="M65" i="15"/>
  <c r="O65" i="15" s="1"/>
  <c r="M64" i="15"/>
  <c r="O64" i="15" s="1"/>
  <c r="O63" i="15"/>
  <c r="N62" i="15"/>
  <c r="L62" i="15"/>
  <c r="K62" i="15"/>
  <c r="J62" i="15"/>
  <c r="I62" i="15"/>
  <c r="H62" i="15"/>
  <c r="G62" i="15"/>
  <c r="F62" i="15"/>
  <c r="E62" i="15"/>
  <c r="D62" i="15"/>
  <c r="M61" i="15"/>
  <c r="O61" i="15" s="1"/>
  <c r="B61" i="15"/>
  <c r="A61" i="15"/>
  <c r="M60" i="15"/>
  <c r="O60" i="15" s="1"/>
  <c r="B60" i="15"/>
  <c r="A60" i="15"/>
  <c r="M59" i="15"/>
  <c r="O59" i="15" s="1"/>
  <c r="B59" i="15"/>
  <c r="A59" i="15"/>
  <c r="M58" i="15"/>
  <c r="O58" i="15" s="1"/>
  <c r="B58" i="15"/>
  <c r="A58" i="15"/>
  <c r="M57" i="15"/>
  <c r="O57" i="15" s="1"/>
  <c r="B57" i="15"/>
  <c r="A57" i="15"/>
  <c r="M56" i="15"/>
  <c r="O56" i="15" s="1"/>
  <c r="B56" i="15"/>
  <c r="A56" i="15"/>
  <c r="M55" i="15"/>
  <c r="O55" i="15" s="1"/>
  <c r="B55" i="15"/>
  <c r="A55" i="15"/>
  <c r="M54" i="15"/>
  <c r="O54" i="15" s="1"/>
  <c r="B54" i="15"/>
  <c r="A54" i="15"/>
  <c r="M53" i="15"/>
  <c r="O53" i="15" s="1"/>
  <c r="B53" i="15"/>
  <c r="A53" i="15"/>
  <c r="M52" i="15"/>
  <c r="O52" i="15" s="1"/>
  <c r="B52" i="15"/>
  <c r="A52" i="15"/>
  <c r="M51" i="15"/>
  <c r="O51" i="15" s="1"/>
  <c r="B51" i="15"/>
  <c r="A51" i="15"/>
  <c r="M50" i="15"/>
  <c r="O50" i="15" s="1"/>
  <c r="B50" i="15"/>
  <c r="A50" i="15"/>
  <c r="M49" i="15"/>
  <c r="O49" i="15" s="1"/>
  <c r="B49" i="15"/>
  <c r="A49" i="15"/>
  <c r="M48" i="15"/>
  <c r="B48" i="15"/>
  <c r="A48" i="15"/>
  <c r="M47" i="15"/>
  <c r="O47" i="15" s="1"/>
  <c r="N46" i="15"/>
  <c r="L46" i="15"/>
  <c r="K46" i="15"/>
  <c r="K73" i="15" s="1"/>
  <c r="J46" i="15"/>
  <c r="I46" i="15"/>
  <c r="I73" i="15" s="1"/>
  <c r="H46" i="15"/>
  <c r="G46" i="15"/>
  <c r="G73" i="15" s="1"/>
  <c r="F46" i="15"/>
  <c r="E46" i="15"/>
  <c r="E73" i="15" s="1"/>
  <c r="D46" i="15"/>
  <c r="B44" i="15"/>
  <c r="A44" i="15"/>
  <c r="M43" i="15"/>
  <c r="O43" i="15" s="1"/>
  <c r="B43" i="15"/>
  <c r="A43" i="15"/>
  <c r="M42" i="15"/>
  <c r="O42" i="15" s="1"/>
  <c r="B42" i="15"/>
  <c r="A42" i="15"/>
  <c r="M41" i="15"/>
  <c r="O41" i="15" s="1"/>
  <c r="B41" i="15"/>
  <c r="A41" i="15"/>
  <c r="M40" i="15"/>
  <c r="O40" i="15" s="1"/>
  <c r="B40" i="15"/>
  <c r="A40" i="15"/>
  <c r="M39" i="15"/>
  <c r="O39" i="15" s="1"/>
  <c r="B39" i="15"/>
  <c r="A39" i="15"/>
  <c r="M38" i="15"/>
  <c r="O38" i="15" s="1"/>
  <c r="B38" i="15"/>
  <c r="A38" i="15"/>
  <c r="M37" i="15"/>
  <c r="O37" i="15" s="1"/>
  <c r="B37" i="15"/>
  <c r="A37" i="15"/>
  <c r="M36" i="15"/>
  <c r="O36" i="15" s="1"/>
  <c r="B36" i="15"/>
  <c r="A36" i="15"/>
  <c r="M35" i="15"/>
  <c r="O35" i="15" s="1"/>
  <c r="B35" i="15"/>
  <c r="A35" i="15"/>
  <c r="M34" i="15"/>
  <c r="O34" i="15" s="1"/>
  <c r="B34" i="15"/>
  <c r="A34" i="15"/>
  <c r="M33" i="15"/>
  <c r="O33" i="15" s="1"/>
  <c r="B33" i="15"/>
  <c r="A33" i="15"/>
  <c r="M32" i="15"/>
  <c r="O32" i="15" s="1"/>
  <c r="B32" i="15"/>
  <c r="A32" i="15"/>
  <c r="M31" i="15"/>
  <c r="O31" i="15" s="1"/>
  <c r="B31" i="15"/>
  <c r="A31" i="15"/>
  <c r="M30" i="15"/>
  <c r="O30" i="15" s="1"/>
  <c r="B30" i="15"/>
  <c r="A30" i="15"/>
  <c r="M29" i="15"/>
  <c r="O29" i="15" s="1"/>
  <c r="B29" i="15"/>
  <c r="A29" i="15"/>
  <c r="M28" i="15"/>
  <c r="O28" i="15" s="1"/>
  <c r="B28" i="15"/>
  <c r="A28" i="15"/>
  <c r="M27" i="15"/>
  <c r="O27" i="15" s="1"/>
  <c r="B27" i="15"/>
  <c r="A27" i="15"/>
  <c r="M26" i="15"/>
  <c r="O26" i="15" s="1"/>
  <c r="B26" i="15"/>
  <c r="A26" i="15"/>
  <c r="M25" i="15"/>
  <c r="O25" i="15" s="1"/>
  <c r="B25" i="15"/>
  <c r="A25" i="15"/>
  <c r="M24" i="15"/>
  <c r="O24" i="15" s="1"/>
  <c r="B24" i="15"/>
  <c r="A24" i="15"/>
  <c r="M23" i="15"/>
  <c r="O23" i="15" s="1"/>
  <c r="B23" i="15"/>
  <c r="A23" i="15"/>
  <c r="M22" i="15"/>
  <c r="O22" i="15" s="1"/>
  <c r="B22" i="15"/>
  <c r="A22" i="15"/>
  <c r="M21" i="15"/>
  <c r="O21" i="15" s="1"/>
  <c r="B21" i="15"/>
  <c r="A21" i="15"/>
  <c r="M20" i="15"/>
  <c r="O20" i="15" s="1"/>
  <c r="B20" i="15"/>
  <c r="A20" i="15"/>
  <c r="M19" i="15"/>
  <c r="O19" i="15" s="1"/>
  <c r="B19" i="15"/>
  <c r="A19" i="15"/>
  <c r="M18" i="15"/>
  <c r="O18" i="15" s="1"/>
  <c r="B18" i="15"/>
  <c r="A18" i="15"/>
  <c r="M17" i="15"/>
  <c r="O17" i="15" s="1"/>
  <c r="B17" i="15"/>
  <c r="A17" i="15"/>
  <c r="M16" i="15"/>
  <c r="O16" i="15" s="1"/>
  <c r="B16" i="15"/>
  <c r="A16" i="15"/>
  <c r="M15" i="15"/>
  <c r="O15" i="15" s="1"/>
  <c r="B15" i="15"/>
  <c r="A15" i="15"/>
  <c r="M14" i="15"/>
  <c r="O14" i="15" s="1"/>
  <c r="B14" i="15"/>
  <c r="A14" i="15"/>
  <c r="M13" i="15"/>
  <c r="O13" i="15" s="1"/>
  <c r="B13" i="15"/>
  <c r="A13" i="15"/>
  <c r="M12" i="15"/>
  <c r="O12" i="15" s="1"/>
  <c r="B12" i="15"/>
  <c r="A12" i="15"/>
  <c r="E17" i="12"/>
  <c r="D11" i="12"/>
  <c r="E15" i="12" s="1"/>
  <c r="C11" i="12"/>
  <c r="K31" i="10"/>
  <c r="I31" i="10"/>
  <c r="G31" i="10"/>
  <c r="G95" i="8"/>
  <c r="F95" i="8"/>
  <c r="D95" i="8"/>
  <c r="C95" i="8"/>
  <c r="H94" i="8"/>
  <c r="E94" i="8"/>
  <c r="H93" i="8"/>
  <c r="E93" i="8"/>
  <c r="H92" i="8"/>
  <c r="E92" i="8"/>
  <c r="J92" i="8" s="1"/>
  <c r="H88" i="8"/>
  <c r="E88" i="8"/>
  <c r="J88" i="8" s="1"/>
  <c r="H87" i="8"/>
  <c r="E87" i="8"/>
  <c r="J87" i="8" s="1"/>
  <c r="B87" i="8"/>
  <c r="H86" i="8"/>
  <c r="E86" i="8"/>
  <c r="B86" i="8"/>
  <c r="H85" i="8"/>
  <c r="E85" i="8"/>
  <c r="B85" i="8"/>
  <c r="H84" i="8"/>
  <c r="E84" i="8"/>
  <c r="B84" i="8"/>
  <c r="H83" i="8"/>
  <c r="E83" i="8"/>
  <c r="J83" i="8" s="1"/>
  <c r="B83" i="8"/>
  <c r="H82" i="8"/>
  <c r="E82" i="8"/>
  <c r="B82" i="8"/>
  <c r="H81" i="8"/>
  <c r="E81" i="8"/>
  <c r="J81" i="8" s="1"/>
  <c r="B81" i="8"/>
  <c r="H80" i="8"/>
  <c r="E80" i="8"/>
  <c r="B80" i="8"/>
  <c r="H79" i="8"/>
  <c r="E79" i="8"/>
  <c r="H78" i="8"/>
  <c r="H90" i="8" s="1"/>
  <c r="E78" i="8"/>
  <c r="F96" i="8"/>
  <c r="H74" i="8"/>
  <c r="E74" i="8"/>
  <c r="B74" i="8"/>
  <c r="H73" i="8"/>
  <c r="E73" i="8"/>
  <c r="B73" i="8"/>
  <c r="H72" i="8"/>
  <c r="E72" i="8"/>
  <c r="H71" i="8"/>
  <c r="E71" i="8"/>
  <c r="H70" i="8"/>
  <c r="E70" i="8"/>
  <c r="J70" i="8" s="1"/>
  <c r="H69" i="8"/>
  <c r="E69" i="8"/>
  <c r="H68" i="8"/>
  <c r="E68" i="8"/>
  <c r="J68" i="8" s="1"/>
  <c r="H67" i="8"/>
  <c r="E67" i="8"/>
  <c r="J67" i="8" s="1"/>
  <c r="H66" i="8"/>
  <c r="E66" i="8"/>
  <c r="B66" i="8"/>
  <c r="H65" i="8"/>
  <c r="E65" i="8"/>
  <c r="B65" i="8"/>
  <c r="H64" i="8"/>
  <c r="E64" i="8"/>
  <c r="B64" i="8"/>
  <c r="H63" i="8"/>
  <c r="E63" i="8"/>
  <c r="B63" i="8"/>
  <c r="H62" i="8"/>
  <c r="E62" i="8"/>
  <c r="B62" i="8"/>
  <c r="H61" i="8"/>
  <c r="E61" i="8"/>
  <c r="B61" i="8"/>
  <c r="H60" i="8"/>
  <c r="E60" i="8"/>
  <c r="J60" i="8" s="1"/>
  <c r="B60" i="8"/>
  <c r="H59" i="8"/>
  <c r="E59" i="8"/>
  <c r="B59" i="8"/>
  <c r="H58" i="8"/>
  <c r="E58" i="8"/>
  <c r="J58" i="8" s="1"/>
  <c r="B58" i="8"/>
  <c r="H57" i="8"/>
  <c r="E57" i="8"/>
  <c r="B57" i="8"/>
  <c r="H56" i="8"/>
  <c r="E56" i="8"/>
  <c r="J56" i="8" s="1"/>
  <c r="B56" i="8"/>
  <c r="H55" i="8"/>
  <c r="E55" i="8"/>
  <c r="B55" i="8"/>
  <c r="H54" i="8"/>
  <c r="E54" i="8"/>
  <c r="J54" i="8" s="1"/>
  <c r="H53" i="8"/>
  <c r="E53" i="8"/>
  <c r="J53" i="8" s="1"/>
  <c r="H52" i="8"/>
  <c r="E52" i="8"/>
  <c r="H51" i="8"/>
  <c r="E51" i="8"/>
  <c r="H50" i="8"/>
  <c r="E50" i="8"/>
  <c r="J50" i="8" s="1"/>
  <c r="H49" i="8"/>
  <c r="E49" i="8"/>
  <c r="J49" i="8" s="1"/>
  <c r="H48" i="8"/>
  <c r="E48" i="8"/>
  <c r="H47" i="8"/>
  <c r="E47" i="8"/>
  <c r="H46" i="8"/>
  <c r="E46" i="8"/>
  <c r="J46" i="8" s="1"/>
  <c r="H45" i="8"/>
  <c r="E45" i="8"/>
  <c r="J45" i="8" s="1"/>
  <c r="H44" i="8"/>
  <c r="E44" i="8"/>
  <c r="H43" i="8"/>
  <c r="E43" i="8"/>
  <c r="F21" i="8"/>
  <c r="E21" i="8"/>
  <c r="D21" i="8"/>
  <c r="G20" i="8"/>
  <c r="G19" i="8"/>
  <c r="G18" i="8"/>
  <c r="G17" i="8"/>
  <c r="G16" i="8"/>
  <c r="G15" i="8"/>
  <c r="G14" i="8"/>
  <c r="G13" i="8"/>
  <c r="G12" i="8"/>
  <c r="G108" i="7"/>
  <c r="G107" i="7"/>
  <c r="G98" i="7"/>
  <c r="F83" i="7"/>
  <c r="E83" i="7"/>
  <c r="D83" i="7"/>
  <c r="G82" i="7"/>
  <c r="G81" i="7"/>
  <c r="G80" i="7"/>
  <c r="G83" i="7" s="1"/>
  <c r="G76" i="7"/>
  <c r="G75" i="7"/>
  <c r="G74" i="7"/>
  <c r="G73" i="7"/>
  <c r="G72" i="7"/>
  <c r="G71" i="7"/>
  <c r="G70" i="7"/>
  <c r="G69" i="7"/>
  <c r="G68" i="7"/>
  <c r="G67" i="7"/>
  <c r="G66" i="7"/>
  <c r="G78" i="7" s="1"/>
  <c r="D84" i="7"/>
  <c r="G97" i="7" s="1"/>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64" i="7" s="1"/>
  <c r="F15" i="6"/>
  <c r="J13" i="6"/>
  <c r="G13" i="6"/>
  <c r="F13" i="6"/>
  <c r="D13" i="6"/>
  <c r="C13" i="6"/>
  <c r="C16" i="6" s="1"/>
  <c r="I12" i="6"/>
  <c r="E12" i="6"/>
  <c r="E11" i="6"/>
  <c r="I11" i="6" s="1"/>
  <c r="E10" i="6"/>
  <c r="I10" i="6" s="1"/>
  <c r="E9" i="6"/>
  <c r="I9" i="6" s="1"/>
  <c r="I8" i="6"/>
  <c r="E8" i="6"/>
  <c r="I54" i="5"/>
  <c r="G54" i="5"/>
  <c r="F54" i="5"/>
  <c r="E54" i="5"/>
  <c r="D54" i="5"/>
  <c r="C54" i="5"/>
  <c r="J53" i="5"/>
  <c r="K53" i="5" s="1"/>
  <c r="H53" i="5"/>
  <c r="J52" i="5"/>
  <c r="K52" i="5" s="1"/>
  <c r="H52" i="5"/>
  <c r="J51" i="5"/>
  <c r="K51" i="5" s="1"/>
  <c r="H51" i="5"/>
  <c r="J50" i="5"/>
  <c r="K50" i="5" s="1"/>
  <c r="H50" i="5"/>
  <c r="J49" i="5"/>
  <c r="K49" i="5" s="1"/>
  <c r="H49" i="5"/>
  <c r="J48" i="5"/>
  <c r="K48" i="5" s="1"/>
  <c r="H48" i="5"/>
  <c r="J47" i="5"/>
  <c r="K47" i="5" s="1"/>
  <c r="H47" i="5"/>
  <c r="J46" i="5"/>
  <c r="K46" i="5" s="1"/>
  <c r="H46" i="5"/>
  <c r="J45" i="5"/>
  <c r="K45" i="5" s="1"/>
  <c r="H45" i="5"/>
  <c r="K44" i="5"/>
  <c r="J44" i="5"/>
  <c r="H44" i="5"/>
  <c r="L44" i="5" s="1"/>
  <c r="G55" i="5"/>
  <c r="F55" i="5"/>
  <c r="C55" i="5"/>
  <c r="J20" i="5"/>
  <c r="K20" i="5" s="1"/>
  <c r="H20" i="5"/>
  <c r="J39" i="5"/>
  <c r="K39" i="5" s="1"/>
  <c r="H39" i="5"/>
  <c r="J38" i="5"/>
  <c r="K38" i="5" s="1"/>
  <c r="H38" i="5"/>
  <c r="J37" i="5"/>
  <c r="K37" i="5" s="1"/>
  <c r="H37" i="5"/>
  <c r="J36" i="5"/>
  <c r="K36" i="5" s="1"/>
  <c r="H36" i="5"/>
  <c r="J35" i="5"/>
  <c r="K35" i="5" s="1"/>
  <c r="H35" i="5"/>
  <c r="J34" i="5"/>
  <c r="K34" i="5" s="1"/>
  <c r="H34" i="5"/>
  <c r="J33" i="5"/>
  <c r="K33" i="5" s="1"/>
  <c r="H33" i="5"/>
  <c r="J32" i="5"/>
  <c r="K32" i="5" s="1"/>
  <c r="H32" i="5"/>
  <c r="J31" i="5"/>
  <c r="K31" i="5" s="1"/>
  <c r="H31" i="5"/>
  <c r="K30" i="5"/>
  <c r="J30" i="5"/>
  <c r="H30" i="5"/>
  <c r="L30" i="5" s="1"/>
  <c r="J29" i="5"/>
  <c r="J42" i="5" s="1"/>
  <c r="H29" i="5"/>
  <c r="H42" i="5" s="1"/>
  <c r="J28" i="5"/>
  <c r="K28" i="5" s="1"/>
  <c r="H28" i="5"/>
  <c r="J27" i="5"/>
  <c r="K27" i="5" s="1"/>
  <c r="H27" i="5"/>
  <c r="J26" i="5"/>
  <c r="K26" i="5" s="1"/>
  <c r="H26" i="5"/>
  <c r="J25" i="5"/>
  <c r="K25" i="5" s="1"/>
  <c r="H25" i="5"/>
  <c r="J24" i="5"/>
  <c r="K24" i="5" s="1"/>
  <c r="H24" i="5"/>
  <c r="J23" i="5"/>
  <c r="K23" i="5" s="1"/>
  <c r="H23" i="5"/>
  <c r="J22" i="5"/>
  <c r="K22" i="5" s="1"/>
  <c r="H22" i="5"/>
  <c r="J21" i="5"/>
  <c r="K21" i="5" s="1"/>
  <c r="H21" i="5"/>
  <c r="J19" i="5"/>
  <c r="K19" i="5" s="1"/>
  <c r="H19" i="5"/>
  <c r="J18" i="5"/>
  <c r="K18" i="5" s="1"/>
  <c r="H18" i="5"/>
  <c r="J17" i="5"/>
  <c r="K17" i="5" s="1"/>
  <c r="H17" i="5"/>
  <c r="J16" i="5"/>
  <c r="K16" i="5" s="1"/>
  <c r="H16" i="5"/>
  <c r="J15" i="5"/>
  <c r="K15" i="5" s="1"/>
  <c r="H15" i="5"/>
  <c r="J14" i="5"/>
  <c r="K14" i="5" s="1"/>
  <c r="H14" i="5"/>
  <c r="J13" i="5"/>
  <c r="K13" i="5" s="1"/>
  <c r="H13" i="5"/>
  <c r="J12" i="5"/>
  <c r="K12" i="5" s="1"/>
  <c r="H12" i="5"/>
  <c r="J11" i="5"/>
  <c r="K11" i="5" s="1"/>
  <c r="H11" i="5"/>
  <c r="J10" i="5"/>
  <c r="K10" i="5" s="1"/>
  <c r="H10" i="5"/>
  <c r="J9" i="5"/>
  <c r="K9" i="5" s="1"/>
  <c r="H9" i="5"/>
  <c r="J8" i="5"/>
  <c r="K8" i="5" s="1"/>
  <c r="H8" i="5"/>
  <c r="L20" i="4"/>
  <c r="K20" i="4"/>
  <c r="J20" i="4"/>
  <c r="I20" i="4"/>
  <c r="G20" i="4"/>
  <c r="F20" i="4"/>
  <c r="D20" i="4"/>
  <c r="C20" i="4"/>
  <c r="H19" i="4"/>
  <c r="E19" i="4"/>
  <c r="E20" i="4" s="1"/>
  <c r="H18" i="4"/>
  <c r="E18" i="4"/>
  <c r="H17" i="4"/>
  <c r="E17" i="4"/>
  <c r="H16" i="4"/>
  <c r="E16" i="4"/>
  <c r="H15" i="4"/>
  <c r="E15" i="4"/>
  <c r="H14" i="4"/>
  <c r="E14" i="4"/>
  <c r="H13" i="4"/>
  <c r="E13" i="4"/>
  <c r="H12" i="4"/>
  <c r="E12" i="4"/>
  <c r="H11" i="4"/>
  <c r="E11" i="4"/>
  <c r="H10" i="4"/>
  <c r="E10" i="4"/>
  <c r="H9" i="4"/>
  <c r="E9" i="4"/>
  <c r="H8" i="4"/>
  <c r="E8" i="4"/>
  <c r="N20" i="3"/>
  <c r="L20" i="3"/>
  <c r="K20" i="3"/>
  <c r="J20" i="3"/>
  <c r="I20" i="3"/>
  <c r="G20" i="3"/>
  <c r="F20" i="3"/>
  <c r="E20" i="3"/>
  <c r="D20" i="3"/>
  <c r="C20" i="3"/>
  <c r="M19" i="3"/>
  <c r="H19" i="3"/>
  <c r="E19" i="3"/>
  <c r="M18" i="3"/>
  <c r="H18" i="3"/>
  <c r="E18" i="3"/>
  <c r="M17" i="3"/>
  <c r="H17" i="3"/>
  <c r="E17" i="3"/>
  <c r="M16" i="3"/>
  <c r="H16" i="3"/>
  <c r="E16" i="3"/>
  <c r="M15" i="3"/>
  <c r="H15" i="3"/>
  <c r="E15" i="3"/>
  <c r="M14" i="3"/>
  <c r="H14" i="3"/>
  <c r="E14" i="3"/>
  <c r="M13" i="3"/>
  <c r="H13" i="3"/>
  <c r="E13" i="3"/>
  <c r="M12" i="3"/>
  <c r="H12" i="3"/>
  <c r="E12" i="3"/>
  <c r="M11" i="3"/>
  <c r="H11" i="3"/>
  <c r="E11" i="3"/>
  <c r="M10" i="3"/>
  <c r="H10" i="3"/>
  <c r="E10" i="3"/>
  <c r="M9" i="3"/>
  <c r="H9" i="3"/>
  <c r="E9" i="3"/>
  <c r="M8" i="3"/>
  <c r="H8" i="3"/>
  <c r="E8" i="3"/>
  <c r="V61" i="2"/>
  <c r="U61" i="2"/>
  <c r="T61" i="2"/>
  <c r="S61" i="2"/>
  <c r="R61" i="2"/>
  <c r="Q61" i="2"/>
  <c r="P61" i="2"/>
  <c r="O61" i="2"/>
  <c r="N61" i="2"/>
  <c r="M61" i="2"/>
  <c r="L61" i="2"/>
  <c r="K61" i="2"/>
  <c r="J61" i="2"/>
  <c r="H61" i="2"/>
  <c r="G61" i="2"/>
  <c r="F61" i="2"/>
  <c r="E61" i="2"/>
  <c r="V62" i="2"/>
  <c r="V69" i="2" s="1"/>
  <c r="U62" i="2"/>
  <c r="U69" i="2" s="1"/>
  <c r="T62" i="2"/>
  <c r="T69" i="2" s="1"/>
  <c r="S62" i="2"/>
  <c r="S69" i="2" s="1"/>
  <c r="R62" i="2"/>
  <c r="R69" i="2" s="1"/>
  <c r="Q62" i="2"/>
  <c r="Q69" i="2" s="1"/>
  <c r="P62" i="2"/>
  <c r="P69" i="2" s="1"/>
  <c r="O62" i="2"/>
  <c r="O69" i="2" s="1"/>
  <c r="O76" i="2" s="1"/>
  <c r="O78" i="2" s="1"/>
  <c r="N62" i="2"/>
  <c r="N69" i="2" s="1"/>
  <c r="N76" i="2" s="1"/>
  <c r="N78" i="2" s="1"/>
  <c r="M62" i="2"/>
  <c r="M69" i="2" s="1"/>
  <c r="L62" i="2"/>
  <c r="L69" i="2" s="1"/>
  <c r="K62" i="2"/>
  <c r="K69" i="2" s="1"/>
  <c r="J45" i="2"/>
  <c r="J62" i="2" s="1"/>
  <c r="J69" i="2" s="1"/>
  <c r="H45" i="2"/>
  <c r="H62" i="2" s="1"/>
  <c r="H69" i="2" s="1"/>
  <c r="G45" i="2"/>
  <c r="G62" i="2" s="1"/>
  <c r="G69" i="2" s="1"/>
  <c r="F45" i="2"/>
  <c r="F62" i="2" s="1"/>
  <c r="F69" i="2" s="1"/>
  <c r="E45" i="2"/>
  <c r="E62" i="2" s="1"/>
  <c r="E69" i="2" s="1"/>
  <c r="O18" i="20" l="1"/>
  <c r="I18" i="20"/>
  <c r="J18" i="20" s="1"/>
  <c r="O17" i="20"/>
  <c r="I17" i="20"/>
  <c r="O16" i="20"/>
  <c r="I16" i="20"/>
  <c r="J16" i="20" s="1"/>
  <c r="O15" i="20"/>
  <c r="I15" i="20"/>
  <c r="J15" i="20" s="1"/>
  <c r="O14" i="20"/>
  <c r="I14" i="20"/>
  <c r="J14" i="20" s="1"/>
  <c r="O13" i="20"/>
  <c r="I13" i="20"/>
  <c r="J13" i="20" s="1"/>
  <c r="O12" i="20"/>
  <c r="I12" i="20"/>
  <c r="J12" i="20" s="1"/>
  <c r="O11" i="20"/>
  <c r="I11" i="20"/>
  <c r="O10" i="20"/>
  <c r="I10" i="20"/>
  <c r="O9" i="20"/>
  <c r="I9" i="20"/>
  <c r="J9" i="20" s="1"/>
  <c r="U7" i="16"/>
  <c r="S43" i="16"/>
  <c r="J78" i="8"/>
  <c r="E90" i="8"/>
  <c r="J85" i="8"/>
  <c r="L8" i="5"/>
  <c r="L52" i="5"/>
  <c r="D73" i="15"/>
  <c r="H73" i="15"/>
  <c r="U44" i="16"/>
  <c r="U52" i="16"/>
  <c r="U10" i="16"/>
  <c r="U11" i="16"/>
  <c r="U12" i="16"/>
  <c r="U13" i="16"/>
  <c r="U18" i="16"/>
  <c r="U19" i="16"/>
  <c r="U20" i="16"/>
  <c r="U21" i="16"/>
  <c r="U40" i="16"/>
  <c r="L17" i="5"/>
  <c r="L26" i="5"/>
  <c r="L34" i="5"/>
  <c r="L13" i="5"/>
  <c r="L22" i="5"/>
  <c r="L38" i="5"/>
  <c r="L11" i="5"/>
  <c r="L15" i="5"/>
  <c r="L19" i="5"/>
  <c r="L24" i="5"/>
  <c r="L28" i="5"/>
  <c r="L32" i="5"/>
  <c r="L36" i="5"/>
  <c r="L46" i="5"/>
  <c r="L50" i="5"/>
  <c r="L48" i="5"/>
  <c r="L23" i="18"/>
  <c r="Q23" i="18"/>
  <c r="J55" i="8"/>
  <c r="J57" i="8"/>
  <c r="J59" i="8"/>
  <c r="J61" i="8"/>
  <c r="J63" i="8"/>
  <c r="J65" i="8"/>
  <c r="J73" i="8"/>
  <c r="H20" i="3"/>
  <c r="L10" i="5"/>
  <c r="L12" i="5"/>
  <c r="L14" i="5"/>
  <c r="L16" i="5"/>
  <c r="L18" i="5"/>
  <c r="L21" i="5"/>
  <c r="L23" i="5"/>
  <c r="L25" i="5"/>
  <c r="L27" i="5"/>
  <c r="K29" i="5"/>
  <c r="K42" i="5" s="1"/>
  <c r="L31" i="5"/>
  <c r="L33" i="5"/>
  <c r="L35" i="5"/>
  <c r="L37" i="5"/>
  <c r="L39" i="5"/>
  <c r="L20" i="5"/>
  <c r="J54" i="5"/>
  <c r="J55" i="5" s="1"/>
  <c r="L45" i="5"/>
  <c r="L54" i="5" s="1"/>
  <c r="L47" i="5"/>
  <c r="L49" i="5"/>
  <c r="L51" i="5"/>
  <c r="L53" i="5"/>
  <c r="D55" i="5"/>
  <c r="H54" i="5"/>
  <c r="E13" i="6"/>
  <c r="G99" i="7"/>
  <c r="G101" i="7" s="1"/>
  <c r="G103" i="7" s="1"/>
  <c r="F84" i="7"/>
  <c r="G109" i="7"/>
  <c r="G111" i="7" s="1"/>
  <c r="G21" i="8"/>
  <c r="J44" i="8"/>
  <c r="J47" i="8"/>
  <c r="J48" i="8"/>
  <c r="J51" i="8"/>
  <c r="J52" i="8"/>
  <c r="J62" i="8"/>
  <c r="J64" i="8"/>
  <c r="J66" i="8"/>
  <c r="D96" i="8"/>
  <c r="G96" i="8"/>
  <c r="U45" i="16"/>
  <c r="U32" i="16"/>
  <c r="K54" i="5"/>
  <c r="E55" i="5"/>
  <c r="I55" i="5"/>
  <c r="E84" i="7"/>
  <c r="H95" i="8"/>
  <c r="U54" i="16"/>
  <c r="U8" i="16"/>
  <c r="U35" i="16"/>
  <c r="U48" i="16"/>
  <c r="D61" i="16"/>
  <c r="F61" i="16"/>
  <c r="H61" i="16"/>
  <c r="J61" i="16"/>
  <c r="L61" i="16"/>
  <c r="N61" i="16"/>
  <c r="P61" i="16"/>
  <c r="R61" i="16"/>
  <c r="N23" i="19"/>
  <c r="J8" i="20"/>
  <c r="J69" i="8"/>
  <c r="J71" i="8"/>
  <c r="J72" i="8"/>
  <c r="J74" i="8"/>
  <c r="C96" i="8"/>
  <c r="J80" i="8"/>
  <c r="J82" i="8"/>
  <c r="J84" i="8"/>
  <c r="J86" i="8"/>
  <c r="E95" i="8"/>
  <c r="J94" i="8"/>
  <c r="M62" i="15"/>
  <c r="O62" i="15" s="1"/>
  <c r="U9" i="16"/>
  <c r="U14" i="16"/>
  <c r="U15" i="16"/>
  <c r="U17" i="16"/>
  <c r="U22" i="16"/>
  <c r="U23" i="16"/>
  <c r="U25" i="16"/>
  <c r="U30" i="16"/>
  <c r="U31" i="16"/>
  <c r="U47" i="16"/>
  <c r="U49" i="16"/>
  <c r="U38" i="16"/>
  <c r="U39" i="16"/>
  <c r="V54" i="16"/>
  <c r="T60" i="16"/>
  <c r="V44" i="16"/>
  <c r="V60" i="16" s="1"/>
  <c r="S60" i="16"/>
  <c r="E61" i="16"/>
  <c r="G61" i="16"/>
  <c r="I61" i="16"/>
  <c r="K61" i="16"/>
  <c r="M61" i="16"/>
  <c r="O61" i="16"/>
  <c r="Q61" i="16"/>
  <c r="K23" i="19"/>
  <c r="H20" i="20"/>
  <c r="F16" i="6"/>
  <c r="L9" i="5"/>
  <c r="H20" i="4"/>
  <c r="D62" i="2"/>
  <c r="D69" i="2" s="1"/>
  <c r="M20" i="4"/>
  <c r="I13" i="6"/>
  <c r="I16" i="6" s="1"/>
  <c r="M20" i="3"/>
  <c r="G84" i="7"/>
  <c r="J43" i="8"/>
  <c r="J79" i="8"/>
  <c r="J93" i="8"/>
  <c r="J95" i="8" s="1"/>
  <c r="C61" i="16"/>
  <c r="L29" i="5"/>
  <c r="L42" i="5" s="1"/>
  <c r="L73" i="15"/>
  <c r="M66" i="15"/>
  <c r="O66" i="15" s="1"/>
  <c r="O68" i="15"/>
  <c r="M69" i="15"/>
  <c r="O69" i="15" s="1"/>
  <c r="M46" i="15"/>
  <c r="V7" i="16"/>
  <c r="V43" i="16" s="1"/>
  <c r="U37" i="16"/>
  <c r="U50" i="16"/>
  <c r="F73" i="15"/>
  <c r="J73" i="15"/>
  <c r="N73" i="15"/>
  <c r="O48" i="15"/>
  <c r="U33" i="16"/>
  <c r="U46" i="16"/>
  <c r="T61" i="16"/>
  <c r="S61" i="16"/>
  <c r="H17" i="17"/>
  <c r="Q7" i="18"/>
  <c r="J7" i="20"/>
  <c r="J10" i="20"/>
  <c r="J11" i="20"/>
  <c r="J17" i="20"/>
  <c r="C20" i="20"/>
  <c r="U56" i="16"/>
  <c r="J90" i="8" l="1"/>
  <c r="K55" i="5"/>
  <c r="U43" i="16"/>
  <c r="V61" i="16"/>
  <c r="H96" i="8"/>
  <c r="H55" i="5"/>
  <c r="U60" i="16"/>
  <c r="E96" i="8"/>
  <c r="J20" i="20"/>
  <c r="L55" i="5"/>
  <c r="J96" i="8"/>
  <c r="I20" i="20"/>
  <c r="M73" i="15"/>
  <c r="O73" i="15" s="1"/>
  <c r="O46" i="15"/>
  <c r="U61" i="16" l="1"/>
  <c r="D174" i="25"/>
  <c r="D171" i="25"/>
</calcChain>
</file>

<file path=xl/comments1.xml><?xml version="1.0" encoding="utf-8"?>
<comments xmlns="http://schemas.openxmlformats.org/spreadsheetml/2006/main">
  <authors>
    <author>Author</author>
  </authors>
  <commentList>
    <comment ref="Q19" authorId="0">
      <text>
        <r>
          <rPr>
            <sz val="9"/>
            <color indexed="81"/>
            <rFont val="Tahoma"/>
            <family val="2"/>
          </rPr>
          <t xml:space="preserve">
Auxiliary Demand No Provision</t>
        </r>
      </text>
    </comment>
  </commentList>
</comments>
</file>

<file path=xl/sharedStrings.xml><?xml version="1.0" encoding="utf-8"?>
<sst xmlns="http://schemas.openxmlformats.org/spreadsheetml/2006/main" count="1821" uniqueCount="1003">
  <si>
    <t>Annexure-13</t>
  </si>
  <si>
    <t>Amount in Rs</t>
  </si>
  <si>
    <t>Tariff</t>
  </si>
  <si>
    <t xml:space="preserve">Account Head </t>
  </si>
  <si>
    <t>Total No Of Consumers</t>
  </si>
  <si>
    <t>% Of Sales         ( Tariff Sales/Total Sales)*100) (Row 50 Total Should be 100)</t>
  </si>
  <si>
    <t>Demand withdrawls of current Year Revenue,  accounted as collection Adjustments</t>
  </si>
  <si>
    <t>Net revenue demand for the year after effecting withdrawls</t>
  </si>
  <si>
    <t>Un Billed revenue Demand</t>
  </si>
  <si>
    <t>Provision for withdrawl of revenue demand</t>
  </si>
  <si>
    <t>Total Revenue as per Accounts (61 Series)</t>
  </si>
  <si>
    <t>Revenue Collection by Cash</t>
  </si>
  <si>
    <t>Revenue Collection by Adjustment</t>
  </si>
  <si>
    <t>Revenue withdrawls of current year included in Coll. Adj (To be tallied to Col.No.15)</t>
  </si>
  <si>
    <t xml:space="preserve">Total Revenue Collection </t>
  </si>
  <si>
    <t>Difference if any</t>
  </si>
  <si>
    <t xml:space="preserve">Average Realisation Rate(Demand/Consumption) </t>
  </si>
  <si>
    <t>23.1, 23.2, 23.3 &amp; 23.7 Series</t>
  </si>
  <si>
    <t xml:space="preserve"> 23.4 Series</t>
  </si>
  <si>
    <t>23.8 Series- (61 series only)</t>
  </si>
  <si>
    <t>Total (9+10+11)</t>
  </si>
  <si>
    <t>Net Provision for Un Billed Revenue for the year</t>
  </si>
  <si>
    <t>Net Provision for Withdrawl of Revenue demand</t>
  </si>
  <si>
    <t>16 (14-15)</t>
  </si>
  <si>
    <t>20 (18-19)</t>
  </si>
  <si>
    <t>23 (21-22)</t>
  </si>
  <si>
    <t>24 (16+20-23)</t>
  </si>
  <si>
    <t>28 (25+26-27)</t>
  </si>
  <si>
    <t>29 (13+14-25-26)</t>
  </si>
  <si>
    <t>30 (12+24-28)</t>
  </si>
  <si>
    <t>I. LT Catogory</t>
  </si>
  <si>
    <t>LT 1- 0-40 units</t>
  </si>
  <si>
    <t>LT 1 - above 40 units</t>
  </si>
  <si>
    <t xml:space="preserve">LT- 2A(i) </t>
  </si>
  <si>
    <t>LT- 2A(i)(FL)</t>
  </si>
  <si>
    <t xml:space="preserve">LT- 2A(ii) </t>
  </si>
  <si>
    <t>LT- 2A(ii)(FL)</t>
  </si>
  <si>
    <t xml:space="preserve">LT- 2B (i) </t>
  </si>
  <si>
    <t xml:space="preserve">LT- 2B(ii) </t>
  </si>
  <si>
    <t>LT 3(i)</t>
  </si>
  <si>
    <t>LT 3(i)(OL)</t>
  </si>
  <si>
    <t>61.1137OL</t>
  </si>
  <si>
    <t>LT 3(ii)</t>
  </si>
  <si>
    <t>LT 3(ii)(OL)</t>
  </si>
  <si>
    <t>61.1147 OL</t>
  </si>
  <si>
    <t>Auxiliary Units</t>
  </si>
  <si>
    <t>LT4(a)</t>
  </si>
  <si>
    <t>LT 4B</t>
  </si>
  <si>
    <t>LT 4C(i)</t>
  </si>
  <si>
    <t>LT 4C(ii)</t>
  </si>
  <si>
    <t>LT 5A(i)</t>
  </si>
  <si>
    <t>LT 5A(ii)</t>
  </si>
  <si>
    <t>LT 5A(iii)</t>
  </si>
  <si>
    <t>LT 5A(iv)</t>
  </si>
  <si>
    <t>LT 5B(i)</t>
  </si>
  <si>
    <t>LT 5B(ii)</t>
  </si>
  <si>
    <t>LT 5B(iii)</t>
  </si>
  <si>
    <t>LT 5B(iv)</t>
  </si>
  <si>
    <t>LT 6A (CMC/TMC/TP)</t>
  </si>
  <si>
    <t>LT 6A (GP)</t>
  </si>
  <si>
    <t>LT 6A (Others)</t>
  </si>
  <si>
    <t>LT 6B (CMC/TMC/TP)</t>
  </si>
  <si>
    <t>LT 6B (GP)</t>
  </si>
  <si>
    <t>LT 6B (Others)</t>
  </si>
  <si>
    <t>LT 7A</t>
  </si>
  <si>
    <t>LT 7B</t>
  </si>
  <si>
    <t>SUB TOTAL -I (LT)</t>
  </si>
  <si>
    <t>II. HT Catogory</t>
  </si>
  <si>
    <t>HT-1</t>
  </si>
  <si>
    <t>HT - 2A</t>
  </si>
  <si>
    <t>HT - 2B</t>
  </si>
  <si>
    <t>HT -2C(i)</t>
  </si>
  <si>
    <t>HT -2C(ii)</t>
  </si>
  <si>
    <t>HT -3A</t>
  </si>
  <si>
    <t>HT -3B</t>
  </si>
  <si>
    <t>HT -4</t>
  </si>
  <si>
    <t>HT -5</t>
  </si>
  <si>
    <t>Cross Subsidy</t>
  </si>
  <si>
    <t>Addl Cross Subsidy</t>
  </si>
  <si>
    <t>SUB TOTAL II (HT)</t>
  </si>
  <si>
    <t>TOTAL LT + HT</t>
  </si>
  <si>
    <t>III. Miscellaneous receipts (23.700)</t>
  </si>
  <si>
    <t>Miscellaneous receipts from Consumers- Interest (61.905)</t>
  </si>
  <si>
    <t>Reconnection Fee (D&amp;R)</t>
  </si>
  <si>
    <t>Service Connection (Supervision Charges)</t>
  </si>
  <si>
    <t>Apart from amount booked under the above A/C codes</t>
  </si>
  <si>
    <t>Application registration fee for HT/LT/TP Connection</t>
  </si>
  <si>
    <t>Meter calibration charges</t>
  </si>
  <si>
    <t>Inspection/ Testing of insullation charges</t>
  </si>
  <si>
    <t>Name transfer fee/ Change of tariff</t>
  </si>
  <si>
    <t>HT/LT Meter testing charges</t>
  </si>
  <si>
    <t>CT Testing charges</t>
  </si>
  <si>
    <t>Registration fee towards SRTPV Connection (Solar roof top system).</t>
  </si>
  <si>
    <t>Facilitation fee towards SRTPV Connection(Solar roof top system).</t>
  </si>
  <si>
    <t>Rental from Staff Qtrs</t>
  </si>
  <si>
    <t>Rental from others</t>
  </si>
  <si>
    <t>Supervision Charges (Self execution works)</t>
  </si>
  <si>
    <t>Supervision Charges (Deposit contribution works)</t>
  </si>
  <si>
    <t>Liquidated damages recovered from Supply/Works Bill/PP</t>
  </si>
  <si>
    <t>Penelty recovered from the supply/ works bill</t>
  </si>
  <si>
    <t>SUB TOTAL III (Misc)</t>
  </si>
  <si>
    <t>Total receipts from Consumers (I+II+III)</t>
  </si>
  <si>
    <t>Add</t>
  </si>
  <si>
    <t>FAC</t>
  </si>
  <si>
    <t>Electricity Tax (23.3017)</t>
  </si>
  <si>
    <t>Electricity Tax (23.3027)</t>
  </si>
  <si>
    <t>Sundry Debtors(28.1)</t>
  </si>
  <si>
    <t>Provision for withdrawl of Revenue demand (prior period)(23.8)</t>
  </si>
  <si>
    <t>Less</t>
  </si>
  <si>
    <t xml:space="preserve"> Provision for doubtful dues from consumers (23.9)</t>
  </si>
  <si>
    <t>Balance under 47.607 &amp; 47.609</t>
  </si>
  <si>
    <t>Total</t>
  </si>
  <si>
    <t>ANNEXURE - 13A</t>
  </si>
  <si>
    <t>NAME OF THE ACCOUNTING UNIT:</t>
  </si>
  <si>
    <t>LOCATION CODE:</t>
  </si>
  <si>
    <t>Sl. No.</t>
  </si>
  <si>
    <t>A/C CODE</t>
  </si>
  <si>
    <t>Total Adjustment</t>
  </si>
  <si>
    <t>Break -up details for Adjustments</t>
  </si>
  <si>
    <t>Withdrawal of Rev. demand current Year (61 series)</t>
  </si>
  <si>
    <t>Withdrawal of Rev. demand previous year (83 series)</t>
  </si>
  <si>
    <t>Free IP Set Subsidy Adjustment by debiting 28.627</t>
  </si>
  <si>
    <t>BJ/KJ Subsidy Adjustment</t>
  </si>
  <si>
    <t>Adjustment of Initial Security Deposit</t>
  </si>
  <si>
    <t>Adjustment of Meter Security Deposit</t>
  </si>
  <si>
    <t xml:space="preserve">Interest on Consumers' Security Deposit </t>
  </si>
  <si>
    <t>Revenue Suspense Adjustemnts</t>
  </si>
  <si>
    <t>Free Lighting Adjustments (75.769)</t>
  </si>
  <si>
    <t>Office Lighting Adjustments (76.158)</t>
  </si>
  <si>
    <t>Adjustments received from Corporate Office</t>
  </si>
  <si>
    <t>Adjustments received from Other Office</t>
  </si>
  <si>
    <t>Tariff to Tariff adjustments</t>
  </si>
  <si>
    <t>Division Adjustments/Refund Etc.,</t>
  </si>
  <si>
    <t>LT CATEGORY</t>
  </si>
  <si>
    <t>23.1027(FL)</t>
  </si>
  <si>
    <t>23.1037(FL)</t>
  </si>
  <si>
    <t>23.1157(OL)</t>
  </si>
  <si>
    <t>23.1167(OL)</t>
  </si>
  <si>
    <t>Auxillary Consumption</t>
  </si>
  <si>
    <t>Sub-Total</t>
  </si>
  <si>
    <t>HT  CATEGORY</t>
  </si>
  <si>
    <t>HT-1(CMC/TMC)</t>
  </si>
  <si>
    <t>HT-1(GP)</t>
  </si>
  <si>
    <t>GRAND TOTAL</t>
  </si>
  <si>
    <t>Balance as per TB</t>
  </si>
  <si>
    <t>Ref. from Other Annx.</t>
  </si>
  <si>
    <t>Difference</t>
  </si>
  <si>
    <t>Note:</t>
  </si>
  <si>
    <t xml:space="preserve"> Amount shown in column - 4  should tally to the amount shown  under Col.4 of Annx. 15A</t>
  </si>
  <si>
    <t xml:space="preserve"> Amount shown in column - 5  should tally to the amount shown  under Col.3 of Annx. 15A</t>
  </si>
  <si>
    <t xml:space="preserve"> Amount shown in column - 11&amp;12  shall tally to the amount shown  under respective head of Accounts in MF Trial Blance</t>
  </si>
  <si>
    <t>Withdrawal under Misc, Fac &amp; Tax should be manually updated under Col.4 &amp; 5.</t>
  </si>
  <si>
    <t>Accounts Officer / DCA</t>
  </si>
  <si>
    <t>The Amount shown under Col.11 should be tallied to Col.6 of Annex-14B</t>
  </si>
  <si>
    <t>For other adjustments individual break up is to be furnished.</t>
  </si>
  <si>
    <t>CHAMUNDESHWARI ELECTRICITY SUPPLY CORPORATION LTD.,</t>
  </si>
  <si>
    <t xml:space="preserve">Name of the Division : </t>
  </si>
  <si>
    <t>Annexure 13 b</t>
  </si>
  <si>
    <t>Sl No</t>
  </si>
  <si>
    <t>Month</t>
  </si>
  <si>
    <t>No of Installations</t>
  </si>
  <si>
    <t>Consumption</t>
  </si>
  <si>
    <t>Energy Charges</t>
  </si>
  <si>
    <t xml:space="preserve">Total </t>
  </si>
  <si>
    <t>Amount received from Corporate Office Through AT</t>
  </si>
  <si>
    <t>Metered</t>
  </si>
  <si>
    <t>Un-Metered</t>
  </si>
  <si>
    <t>5=(3+4)</t>
  </si>
  <si>
    <t>8=(6+7)</t>
  </si>
  <si>
    <t>12=(10+11)</t>
  </si>
  <si>
    <t>14=(9+12-13)</t>
  </si>
  <si>
    <t xml:space="preserve">                3) For Column 13 amount should tally with the AT sent from Corporate office</t>
  </si>
  <si>
    <t xml:space="preserve">Accounts Officer </t>
  </si>
  <si>
    <t xml:space="preserve">……………………... Division, CESC, </t>
  </si>
  <si>
    <t>Annexure 13 C</t>
  </si>
  <si>
    <t xml:space="preserve">Demand </t>
  </si>
  <si>
    <t>AT NO/DATE</t>
  </si>
  <si>
    <t>Minimum Charges (40Rs)
(0 to 5 units)</t>
  </si>
  <si>
    <t>Energy charges (6 units to 40 units)</t>
  </si>
  <si>
    <t xml:space="preserve">            3) For Column 13 amount should tally with the AT sent from Corporate office</t>
  </si>
  <si>
    <t>________________</t>
  </si>
  <si>
    <t>CHAMUNDESHWARI ELECTRICITY SUPPLY CORPORATION LIMITED.,</t>
  </si>
  <si>
    <t>Reconciliation of Sundry Drs for Tax</t>
  </si>
  <si>
    <t>Opening Balance under 23.3</t>
  </si>
  <si>
    <t>Tax Demand for the Year as per DCB</t>
  </si>
  <si>
    <t>Tax withdrawn included in Collection</t>
  </si>
  <si>
    <t>Tax Demand as per Accounts for the Year and credited to 46.300</t>
  </si>
  <si>
    <t>Tax collected during the Year credited to 23.3 including Tax withdrawls (as per DCB)</t>
  </si>
  <si>
    <t>Tax withdrawn included in Colln.</t>
  </si>
  <si>
    <t>Net Collections as per Accounts</t>
  </si>
  <si>
    <t>Closing Balance under 23.3</t>
  </si>
  <si>
    <t>8 = (4-5+6-7)</t>
  </si>
  <si>
    <t>10 (=5)</t>
  </si>
  <si>
    <t>11=(9-10)</t>
  </si>
  <si>
    <t>12= (3+8-11)</t>
  </si>
  <si>
    <t>I. LT Category</t>
  </si>
  <si>
    <t>LT 1 - Below 40 units</t>
  </si>
  <si>
    <t>LT- 2A(i) (FL)</t>
  </si>
  <si>
    <t>LT- 2A(ii) (FL)</t>
  </si>
  <si>
    <t>LT 6A(CMC/TMC/TP)</t>
  </si>
  <si>
    <t>LT 6A(GP)</t>
  </si>
  <si>
    <t>LT 6A(Others)</t>
  </si>
  <si>
    <t>LT 6B(CMC/TMC/TP)</t>
  </si>
  <si>
    <t>LT 6B(GP)</t>
  </si>
  <si>
    <t>LT 6B(Others)</t>
  </si>
  <si>
    <t>Auxilliry Consumption</t>
  </si>
  <si>
    <t>LT Total</t>
  </si>
  <si>
    <t>II. HT Category</t>
  </si>
  <si>
    <t>HT Total</t>
  </si>
  <si>
    <t>TOTAL LT+HT</t>
  </si>
  <si>
    <t>1. The total of Col. No 8 shall be tallied to the balance under 46.300 of MF Trial Balance.</t>
  </si>
  <si>
    <t>2. The total of Col. No 12 shall be tallied to the balance under 23.3 of MF Trial Balance.</t>
  </si>
  <si>
    <t>3. The total of Col. No 5 shall be tallied to the total of Col. No 5 of Abstract of Annexure 15A</t>
  </si>
  <si>
    <t>4. The total of Col. No 7 shall be tallied to the total of Col. No 9 of Abstract of Annexure 15B</t>
  </si>
  <si>
    <t>Amount Adjusted to Revenue</t>
  </si>
  <si>
    <t>Amount transferred to Misc. Revenue</t>
  </si>
  <si>
    <t xml:space="preserve">Breakup for Closing Balance </t>
  </si>
  <si>
    <t>Remarks</t>
  </si>
  <si>
    <t>Collected during the year</t>
  </si>
  <si>
    <t>Amount</t>
  </si>
  <si>
    <t>2017-18</t>
  </si>
  <si>
    <t>2018-19</t>
  </si>
  <si>
    <t>As per MF TB</t>
  </si>
  <si>
    <t>Ref. to Other Annx.</t>
  </si>
  <si>
    <t>ANNEXURE - 15A</t>
  </si>
  <si>
    <t>Name of the consumer &amp; R.R.No.</t>
  </si>
  <si>
    <t>Reference to the order of Competent Autority</t>
  </si>
  <si>
    <t>Period of withdrawal</t>
  </si>
  <si>
    <t>Revenue</t>
  </si>
  <si>
    <t>Tax</t>
  </si>
  <si>
    <t>Debited to 83.830 / 83.831</t>
  </si>
  <si>
    <t>Debited to 61.1 / 61.2 Srs. (Current Year Provision)</t>
  </si>
  <si>
    <t>ABSTRACT</t>
  </si>
  <si>
    <t>Debited to 83.830 / 83.831 (Previous Year Demand)</t>
  </si>
  <si>
    <t>Debited to 61.1 / 61.2 Srs. (Current Year Demand)</t>
  </si>
  <si>
    <t>I.LT CATEGORY</t>
  </si>
  <si>
    <t>TOTAL-LT</t>
  </si>
  <si>
    <t>II.HT CATEGORY</t>
  </si>
  <si>
    <t>TOTAL-HT</t>
  </si>
  <si>
    <t>III. MISCELLANEOUS</t>
  </si>
  <si>
    <t>TOTAL-Misc</t>
  </si>
  <si>
    <t>TOTAL I+II+III</t>
  </si>
  <si>
    <t>1) Withdrawal of Miscellaneous Revenue Demand if any, shall also be brought into this statement as an item.</t>
  </si>
  <si>
    <t>2) For withdrawal of Electricity Tax Demand, Guidelines issued vide KPTCL Circular no. CCA/DCA/AO(A/c's)/Sn-14/Cys-49 dated 18.8.98 shall be followed.</t>
  </si>
  <si>
    <t>3) Balance under account code 23.8 &amp; 83.830 / 83.831 in Trial Balance shall be arrived at as follows.</t>
  </si>
  <si>
    <t>ACCOUNT CODE: 83.830/83.831</t>
  </si>
  <si>
    <t>ADD:</t>
  </si>
  <si>
    <t>1) TOTAL OF COLUMN 3 OF ABSTRACT OF  ANNEXURE 15A</t>
  </si>
  <si>
    <t>1) TOTAL OF COLUMN 5 OF ABSTRACT OF  ANNEXURE 15B</t>
  </si>
  <si>
    <t>TOTAL</t>
  </si>
  <si>
    <t>LESS:</t>
  </si>
  <si>
    <t>REVERSAL OF PROVISION MADE DURING MARCH - 2017 FINAL ACCOUNTS (23.8 TO 83.830 / 83.831)</t>
  </si>
  <si>
    <t>Balance</t>
  </si>
  <si>
    <t>Balance as per Trial Balance</t>
  </si>
  <si>
    <t>ACCOUNT CODE: 23.8</t>
  </si>
  <si>
    <t>1) TOTAL OF COLUMN 8 OF ABSTRACT OF  ANNEXURE 15B</t>
  </si>
  <si>
    <t xml:space="preserve">TOTAL </t>
  </si>
  <si>
    <t>Asst. Accounts Officer</t>
  </si>
  <si>
    <t>Accounts Officer</t>
  </si>
  <si>
    <t>MARCH 2020 FINAL ACCOUNTS OF   CHAMUNDESHWARI ELECTRICITY SUPPLY CORPORATION LIMITED.,</t>
  </si>
  <si>
    <t>ANNEXURE - 15B I &amp; II</t>
  </si>
  <si>
    <t>I. Statement of withdrawal of revenue prepared / to be prepared / prepared and sent to the competent authorities / approved but not actually withdrawn in the ledger accounts of the consumer</t>
  </si>
  <si>
    <t>Withdrawals / refunds proposed / to be proposed / proposed and sent for approval during the year but not approved yet / approved but not actually withdrawn</t>
  </si>
  <si>
    <t>Period</t>
  </si>
  <si>
    <t>Authority to whom sent / to be sent</t>
  </si>
  <si>
    <t>Debited to 61.1 / 61.2 series</t>
  </si>
  <si>
    <t>7=(4+5+6)</t>
  </si>
  <si>
    <t>II. Statement showing the amount identified for withdrawal consequent to decision of appellate authorities / courts in favour of consumer (Exclude cases shown under I Above)</t>
  </si>
  <si>
    <t>Authority by whom withdrawal is ordered</t>
  </si>
  <si>
    <t>To be Debited to 83.830 / 83.831 on approval</t>
  </si>
  <si>
    <t>To be Debited to 61.1 / 61.2 series on Approval</t>
  </si>
  <si>
    <t>Debited to 83.830 / 83.831 (col 4)</t>
  </si>
  <si>
    <t>Debited to 61.1 / 61.2 (col 5)</t>
  </si>
  <si>
    <t>Grand Total</t>
  </si>
  <si>
    <t>Item I</t>
  </si>
  <si>
    <t>Item II</t>
  </si>
  <si>
    <t>Cross subsidy</t>
  </si>
  <si>
    <t xml:space="preserve">Note:    </t>
  </si>
  <si>
    <t>Divisions have to make provision for withdrawal of REVENUE DEMAND in respect of all cases identified but withdrawal statement not prepared yet and also where withdrawal statement is prepared but not processed further OR competent approval is awaited OR approval has been received but amount not actually withdrawn in ledger account of consumer.</t>
  </si>
  <si>
    <t>Items already accountd and shown in Annexure 15(a) shall not be included in this statement.</t>
  </si>
  <si>
    <r>
      <t xml:space="preserve">Sum total under columns 5&amp;8 of the abstract should tally to balance under A/c code 23.8 in </t>
    </r>
    <r>
      <rPr>
        <sz val="12"/>
        <color indexed="10"/>
        <rFont val="Bookman Old Style"/>
        <family val="1"/>
      </rPr>
      <t xml:space="preserve">March 200... final </t>
    </r>
    <r>
      <rPr>
        <sz val="12"/>
        <rFont val="Bookman Old Style"/>
        <family val="1"/>
      </rPr>
      <t>Trial Balance.</t>
    </r>
  </si>
  <si>
    <t>R.R No.wise details shall be recorded in Part I &amp; II of the annexure where as the tariff wise total shall be recorded in the Abstract</t>
  </si>
  <si>
    <t>Sum total under columns 8 of the abstract should tally to the amount shown in Col. No 17 of Annexure 13</t>
  </si>
  <si>
    <t>Certificate:</t>
  </si>
  <si>
    <t>ANNEXURE - 15 (c )</t>
  </si>
  <si>
    <t>Authority before whom pending</t>
  </si>
  <si>
    <t>Number of Cases</t>
  </si>
  <si>
    <t>To be withdrawn as a result of decision in favour of consumers</t>
  </si>
  <si>
    <t>To be recovered from consumers</t>
  </si>
  <si>
    <t>No. of Cases</t>
  </si>
  <si>
    <t>NOTE</t>
  </si>
  <si>
    <t>1. Amount shown in Annexure - 15A (Withdrawal / Refunds accounted) &amp; Annexure - 16 (Provision for Bad &amp; Doubtful debts) should not be included in column 10 of this statement.</t>
  </si>
  <si>
    <t>2. For the amount shown under column 6, even if withdrawal statements are not prepared yet, provision has to be made in ANNEXURE 15(b).</t>
  </si>
  <si>
    <t>Annx-15C(i)</t>
  </si>
  <si>
    <t>Sl No.</t>
  </si>
  <si>
    <t>Division Name</t>
  </si>
  <si>
    <t>Name of Sub Division</t>
  </si>
  <si>
    <t>RR NO</t>
  </si>
  <si>
    <t>Name of Consumer</t>
  </si>
  <si>
    <t>Disputed Amount</t>
  </si>
  <si>
    <t xml:space="preserve">Court Name </t>
  </si>
  <si>
    <t>Amount Paid</t>
  </si>
  <si>
    <t>Rt No.&amp; Date</t>
  </si>
  <si>
    <t>Amount Outstanding in Consumer Account</t>
  </si>
  <si>
    <t>Latest status</t>
  </si>
  <si>
    <t>Annex15 C(ii)</t>
  </si>
  <si>
    <t>ANNEXURE - 16</t>
  </si>
  <si>
    <t>Statement showing the details of recoverable amount due from consumers considered DOUBTFUL of realisation.</t>
  </si>
  <si>
    <t xml:space="preserve">NAME OF THE ACCOUNTING UNIT : </t>
  </si>
  <si>
    <t xml:space="preserve">LOCATION CODE : </t>
  </si>
  <si>
    <t>Category</t>
  </si>
  <si>
    <t>LT - 23.1 Series</t>
  </si>
  <si>
    <t>HT - 23.2 Series</t>
  </si>
  <si>
    <t>Misc., - 23.7 Series</t>
  </si>
  <si>
    <t>TOTAL ***</t>
  </si>
  <si>
    <t>Depiction of Balance under Account code 79.4607</t>
  </si>
  <si>
    <t>Total of column 4 of above (Account code 23.9)</t>
  </si>
  <si>
    <t>NET</t>
  </si>
  <si>
    <t>ANNEXURE - 17</t>
  </si>
  <si>
    <t>A/c Code</t>
  </si>
  <si>
    <t>Account Head</t>
  </si>
  <si>
    <t>Number of  Installations</t>
  </si>
  <si>
    <t>Balance outstanding after adjusting deposit (Rupees)</t>
  </si>
  <si>
    <t>Reason for disconnection</t>
  </si>
  <si>
    <t>LT</t>
  </si>
  <si>
    <t>Interest</t>
  </si>
  <si>
    <t>LT 1</t>
  </si>
  <si>
    <t>Bhagyajoythi &amp; Kuteerajyothi schemes(Below 40 units)</t>
  </si>
  <si>
    <t>Bhagyajoythi &amp; Kuteerajyothi schemes(Above 40 units)</t>
  </si>
  <si>
    <t>LT 2a</t>
  </si>
  <si>
    <t>Domestic combined lighting &amp; heating &amp; motive (AEH) &amp; non-domestic, non-commercial ltg, htg &amp; motive</t>
  </si>
  <si>
    <t>LT 2b</t>
  </si>
  <si>
    <t>Private professional and other Pvt, Educational institution (aided, unaided)</t>
  </si>
  <si>
    <t>LT 3</t>
  </si>
  <si>
    <t>Commercial &amp; non-indl. Lights and fans</t>
  </si>
  <si>
    <t>LT 4a</t>
  </si>
  <si>
    <t>Irrigation Pump sets (10 HP &amp; below)</t>
  </si>
  <si>
    <t>LT 4b</t>
  </si>
  <si>
    <t>Irrigation Pump sets / water lifting (above 10HP)</t>
  </si>
  <si>
    <t>LT 4c</t>
  </si>
  <si>
    <t>Private horitcultural nurseries, Coffee, Tea, Coconuts &amp; Arcanut plantations</t>
  </si>
  <si>
    <t>LT 5a</t>
  </si>
  <si>
    <t xml:space="preserve">  Industrial, non-industrial heating &amp; motive power including lighting instns. (Below 5 HP)</t>
  </si>
  <si>
    <t>LT 5b</t>
  </si>
  <si>
    <t>Industrial, non-industrial heating &amp; motive power including lighting instns. (Below 5 HP)</t>
  </si>
  <si>
    <t>LT 6a1</t>
  </si>
  <si>
    <t>Water Supply VPs/MPs/TMCs</t>
  </si>
  <si>
    <t>LT 6b1</t>
  </si>
  <si>
    <t>Water Supply installations - others</t>
  </si>
  <si>
    <t>LT 6a2</t>
  </si>
  <si>
    <t>Public lighting -  VPs/MPs/TMCs</t>
  </si>
  <si>
    <t>LT 6b2</t>
  </si>
  <si>
    <t>Public lighting -  Others</t>
  </si>
  <si>
    <t>LT TOTAL</t>
  </si>
  <si>
    <t>HT</t>
  </si>
  <si>
    <t>HT 1</t>
  </si>
  <si>
    <t>Public water supply &amp; sewerage</t>
  </si>
  <si>
    <t>HT 2a</t>
  </si>
  <si>
    <t>Industrial, non-industrial, non-commercial purposes</t>
  </si>
  <si>
    <t>HT 2b</t>
  </si>
  <si>
    <t>Commercial</t>
  </si>
  <si>
    <t>HT 3a</t>
  </si>
  <si>
    <t>Lift irrigation schemes &amp; govt. horticultural farms</t>
  </si>
  <si>
    <t>HT 3b</t>
  </si>
  <si>
    <t>Private horticultural plantations</t>
  </si>
  <si>
    <t>HT 4</t>
  </si>
  <si>
    <t>Rural electrical co-of. Societies</t>
  </si>
  <si>
    <t>HT TOTAL</t>
  </si>
  <si>
    <t>NOTE:</t>
  </si>
  <si>
    <t>1) All such instllations wherein action has been taken under section 32.08 &amp; 32.09 of KERC electricity supply &amp; Distribution Code for termination of agreement and for recovery of dues under KPTCL Recovery Of Dues Act 1976 shall be included in this annexure.</t>
  </si>
  <si>
    <t>2) Such of the installations which are under disconnection for more than 3 months and where agreement termination notice are served are to be classified as permanently disconnected installations and incorporated in this annexure.</t>
  </si>
  <si>
    <t>3) Category wise amount should be tally with Annexure 17 (i)</t>
  </si>
  <si>
    <t>ANNEXURE - 17(i)</t>
  </si>
  <si>
    <t>Sl NO.</t>
  </si>
  <si>
    <t>RR No.</t>
  </si>
  <si>
    <t>Consumer Name &amp; Address</t>
  </si>
  <si>
    <t>Date of disconncection</t>
  </si>
  <si>
    <t>3) The negative balances should not be considered</t>
  </si>
  <si>
    <t>4) The total of each tariff should tally to anx-17</t>
  </si>
  <si>
    <t>ANNEXURE - 17a</t>
  </si>
  <si>
    <t xml:space="preserve">Name of the Accounting Unit: </t>
  </si>
  <si>
    <t>Location code:</t>
  </si>
  <si>
    <t>A/c Code (23 series)</t>
  </si>
  <si>
    <t>Balance in respect of installations having only debit balances</t>
  </si>
  <si>
    <t>Balance in respect of installations having credit balances</t>
  </si>
  <si>
    <t>Balance as
per Trial
 Balance</t>
  </si>
  <si>
    <t>Amount outstanding for less than 6 months</t>
  </si>
  <si>
    <t>Amount outstanding for more than 6 months but  less than one year</t>
  </si>
  <si>
    <t>Amount outstanding for more than ONE year but  less than TWO years</t>
  </si>
  <si>
    <t>Amount outstanding for more than TWO years but  less than THREE years</t>
  </si>
  <si>
    <t>Amount outstanding for more than THREE years but  less than FOUR years</t>
  </si>
  <si>
    <t>Amount outstanding for more than FOUR years but  less than FIVE years</t>
  </si>
  <si>
    <t>Amount outstanding for more than FIVE years</t>
  </si>
  <si>
    <t>Total (col. 4 to 10)</t>
  </si>
  <si>
    <t>13= 11-12</t>
  </si>
  <si>
    <t>I.LT Category</t>
  </si>
  <si>
    <t>TOTAL (LT) - A</t>
  </si>
  <si>
    <t>II.HT Category</t>
  </si>
  <si>
    <t>TOTAL (HT) - B</t>
  </si>
  <si>
    <t>III. Electricity Tax</t>
  </si>
  <si>
    <t>TOTAL - Tax - C</t>
  </si>
  <si>
    <t>IV. Miscellaneous</t>
  </si>
  <si>
    <t>Sundry debtors for miscellaneous receipts from consumers</t>
  </si>
  <si>
    <t>TOTAL - Misc - D</t>
  </si>
  <si>
    <t>(V) FAC</t>
  </si>
  <si>
    <t>TOTAL - Misc - E</t>
  </si>
  <si>
    <t>GRNAD TOTAL - (A+B+C+D+E)</t>
  </si>
  <si>
    <t>Note:- RR NO wise Break-up is to furnished along with this annexures</t>
  </si>
  <si>
    <t xml:space="preserve"> CHAMUNDESHWARI ELECTRICITY SUPPLY CORPORATION LIMITED.</t>
  </si>
  <si>
    <t>Sl.No</t>
  </si>
  <si>
    <t>Tariff  Category</t>
  </si>
  <si>
    <t>As per DCB</t>
  </si>
  <si>
    <t>Court</t>
  </si>
  <si>
    <t>Appeal</t>
  </si>
  <si>
    <t>Withdrawal</t>
  </si>
  <si>
    <t>Long Dis</t>
  </si>
  <si>
    <t>CMC/TP/Kuws&amp;db</t>
  </si>
  <si>
    <t>Grampanchayath</t>
  </si>
  <si>
    <t>Govt Installation</t>
  </si>
  <si>
    <t xml:space="preserve">Recoverable </t>
  </si>
  <si>
    <t>No of Instn.</t>
  </si>
  <si>
    <t>LT +HT Total</t>
  </si>
  <si>
    <t>ANNEXURE - 18</t>
  </si>
  <si>
    <t>Total No. of pending Test Reports</t>
  </si>
  <si>
    <r>
      <t xml:space="preserve">Total sanctioned load (in KWs) in respect of </t>
    </r>
    <r>
      <rPr>
        <b/>
        <sz val="12"/>
        <color indexed="10"/>
        <rFont val="Bookman Old Style"/>
        <family val="1"/>
      </rPr>
      <t xml:space="preserve">all pending Test Reports </t>
    </r>
    <r>
      <rPr>
        <b/>
        <sz val="12"/>
        <rFont val="Bookman Old Style"/>
        <family val="1"/>
      </rPr>
      <t>shown in Col.3</t>
    </r>
  </si>
  <si>
    <t>Units / KW</t>
  </si>
  <si>
    <t>Total Units</t>
  </si>
  <si>
    <t>Cost per units (As per ARR of March DCB)</t>
  </si>
  <si>
    <t>Billing amount involved in pending test reports (in Rs.)</t>
  </si>
  <si>
    <t>LT 2</t>
  </si>
  <si>
    <t>LT 5</t>
  </si>
  <si>
    <t>LT 6a</t>
  </si>
  <si>
    <t>LT 6b</t>
  </si>
  <si>
    <t>Journal Entry Shall be passed for the Unbilled Revenue amount arrived in Col. No. 8</t>
  </si>
  <si>
    <t>Annx 35ii</t>
  </si>
  <si>
    <t>Name of the ESCOM</t>
  </si>
  <si>
    <t>RR No</t>
  </si>
  <si>
    <t>Live
/Dis</t>
  </si>
  <si>
    <t>Consumption as per DCB</t>
  </si>
  <si>
    <t>Revenue            +                  Fac</t>
  </si>
  <si>
    <t>Cost at Applicable Rate</t>
  </si>
  <si>
    <t>Cost at subsidised Rate</t>
  </si>
  <si>
    <t>As per MF-TB-2020 A/c 75.7697</t>
  </si>
  <si>
    <t xml:space="preserve">Interest </t>
  </si>
  <si>
    <t>Annx-35Aii</t>
  </si>
  <si>
    <t>Name of the Office</t>
  </si>
  <si>
    <t>live/Dis</t>
  </si>
  <si>
    <t>COST AT APPLICABLE     RATE</t>
  </si>
  <si>
    <t>As per MF-TB-2020 A/c 76.1587</t>
  </si>
  <si>
    <t>APPENDIX - G</t>
  </si>
  <si>
    <r>
      <t xml:space="preserve">Interest rate </t>
    </r>
    <r>
      <rPr>
        <b/>
        <sz val="12"/>
        <color indexed="8"/>
        <rFont val="Bookman Old Style"/>
        <family val="1"/>
      </rPr>
      <t>Rs</t>
    </r>
    <r>
      <rPr>
        <b/>
        <sz val="12"/>
        <color rgb="FFFF0000"/>
        <rFont val="Bookman Old Style"/>
        <family val="1"/>
      </rPr>
      <t>…….%</t>
    </r>
  </si>
  <si>
    <t>47.6037 MSD</t>
  </si>
  <si>
    <t>Interest on Meter Security Deposit</t>
  </si>
  <si>
    <t>48.1007 Security Deposit</t>
  </si>
  <si>
    <t>48.1017 ISD</t>
  </si>
  <si>
    <t>48.1027 ASD</t>
  </si>
  <si>
    <t>48.1037 ASD from 01.04.1997</t>
  </si>
  <si>
    <t>Total (4+5+6+7)</t>
  </si>
  <si>
    <t>Interest on ISD &amp; ASD</t>
  </si>
  <si>
    <t>Total Interest Provision</t>
  </si>
  <si>
    <t>10=3+9</t>
  </si>
  <si>
    <t xml:space="preserve">Assistant Accounts Officer </t>
  </si>
  <si>
    <t>O &amp; M Division……………………….</t>
  </si>
  <si>
    <t xml:space="preserve">   CESC</t>
  </si>
  <si>
    <t>CESC</t>
  </si>
  <si>
    <t>One Time maintaintenance cost for New Layouts</t>
  </si>
  <si>
    <t>61.1067(FL)</t>
  </si>
  <si>
    <t>61.1077(FL)</t>
  </si>
  <si>
    <t xml:space="preserve">HT Electricity Tax (23.3017) </t>
  </si>
  <si>
    <t>LT Electricity Tax (23.3027)</t>
  </si>
  <si>
    <t>Auxiliary Consumption</t>
  </si>
  <si>
    <t>Weavers Subsidy</t>
  </si>
  <si>
    <t>Long dis Writt  off</t>
  </si>
  <si>
    <t>LT-7 Morethan 3years</t>
  </si>
  <si>
    <t>Diff "0"</t>
  </si>
  <si>
    <t>Misc Recoveries -RAPDRP</t>
  </si>
  <si>
    <t>2019-20</t>
  </si>
  <si>
    <t>Reversel provision 2018-19</t>
  </si>
  <si>
    <t>Provision for 2019-20</t>
  </si>
  <si>
    <t xml:space="preserve"> MF TB Balance</t>
  </si>
  <si>
    <t>Sl.
No</t>
  </si>
  <si>
    <t>Name of the sub division</t>
  </si>
  <si>
    <t>Whether HT/EHT</t>
  </si>
  <si>
    <t>Whether Captive/Non Captive</t>
  </si>
  <si>
    <t>Voltage Class (KV)</t>
  </si>
  <si>
    <t>Contract Demand (KVA)</t>
  </si>
  <si>
    <t>CONSUMPTION (Units)</t>
  </si>
  <si>
    <t>KWH CONSUMPTION</t>
  </si>
  <si>
    <t>OPEN ACCESS CONSUMPTION</t>
  </si>
  <si>
    <t>Wheeled energy</t>
  </si>
  <si>
    <t>NET CONSUMPTION</t>
  </si>
  <si>
    <t>FC</t>
  </si>
  <si>
    <t>EC</t>
  </si>
  <si>
    <t>Division Total</t>
  </si>
  <si>
    <t>CHAMUNDESHWARI ELECTRICITY SUPPLY CORPORATION LIMITED</t>
  </si>
  <si>
    <t>Name of the Sub-Division</t>
  </si>
  <si>
    <t>No. of Installations for which Solar Rebate is availed</t>
  </si>
  <si>
    <t>Chamundeshwari Electricity Supply Corporation Limited</t>
  </si>
  <si>
    <t>Name of the Sub Division</t>
  </si>
  <si>
    <t xml:space="preserve">R.R.No </t>
  </si>
  <si>
    <t>Name and Adress of Consumer</t>
  </si>
  <si>
    <t>Subsidized or Non Subsidized</t>
  </si>
  <si>
    <t>Gross solar Generation</t>
  </si>
  <si>
    <t>Total Energy Export</t>
  </si>
  <si>
    <t>Total Energy Import</t>
  </si>
  <si>
    <t>Net energy Import consumption</t>
  </si>
  <si>
    <t>Net energy Export (sold to CESC)</t>
  </si>
  <si>
    <t>Applicable power purchase price Rs</t>
  </si>
  <si>
    <t>Gross Power purchase Cost</t>
  </si>
  <si>
    <t>CESC dues to be deducted</t>
  </si>
  <si>
    <t>Net payable to consumers</t>
  </si>
  <si>
    <t>8=(7)</t>
  </si>
  <si>
    <t>10=(9-8)</t>
  </si>
  <si>
    <t>11=(8-9)</t>
  </si>
  <si>
    <t>13=(11*12)</t>
  </si>
  <si>
    <t xml:space="preserve">gÁdå ¸ÀPÁðgÀ </t>
  </si>
  <si>
    <t>PÀæ.¸ÀA</t>
  </si>
  <si>
    <t xml:space="preserve">E¯ÁSÉAiÀÄ ºÉ¸ÀgÀÄ </t>
  </si>
  <si>
    <t>J¯ï n 2</t>
  </si>
  <si>
    <t>J¯ï n 3</t>
  </si>
  <si>
    <t>J¯ï n 4</t>
  </si>
  <si>
    <t>J¯ï n 5</t>
  </si>
  <si>
    <t>J¯ï n 6</t>
  </si>
  <si>
    <t>ºÀÉZï n</t>
  </si>
  <si>
    <t>MlÄÖ</t>
  </si>
  <si>
    <t>¸ÀASÉå</t>
  </si>
  <si>
    <t>ªÉÆvÀÛ</t>
  </si>
  <si>
    <t>DyðPÀ E¯ÁSÉ</t>
  </si>
  <si>
    <t>M¼ÁqÀ½vÀ E¯ÁSÉ</t>
  </si>
  <si>
    <t>UÁæ«ÄÃuÁ©üªÀÈ¢Þ ªÀÄvÀÄÛ 
¥ÀAZÁAiÀÄvï gÁeï E¯ÁSÉ</t>
  </si>
  <si>
    <t>PÀAzÁAiÀÄ E¯ÁSÉ</t>
  </si>
  <si>
    <t>²PÀët E¯ÁSÉ</t>
  </si>
  <si>
    <t>ªÀÁtÂdå ªÀÄvÀÄÛ PÉÊUÁjPÁ E¯ÁSÉ</t>
  </si>
  <si>
    <t>£ÀUÀgÁ©üªÀÈ¢Þ E¯ÁSÉ</t>
  </si>
  <si>
    <t>ªÀ¸Àw E¯ÁSÉ</t>
  </si>
  <si>
    <t>¯ÉÆÃPÉÆÃ¥ÀAiÉÆÃV, §AzÀgÀÄ ªÀÄvÀÄÛ M¼À£ÁqÀÄ d®¸ÁjUÉ E¯ÁSÉ</t>
  </si>
  <si>
    <t>PÀÁ£ÀÆ£ÀÄ E¯ÁSÉ</t>
  </si>
  <si>
    <t xml:space="preserve">DgÉÆÃUÀå ªÀÄvÀÄÛ PÀÄlÄA§ PÀ¯Áåt </t>
  </si>
  <si>
    <t>PÀÈ¶ E¯ÁSÉ</t>
  </si>
  <si>
    <t>vÉÆÃlUÁjPÉ ªÀÄvÀÄÛ gÉÃµÉä E¯ÁSÉ</t>
  </si>
  <si>
    <t>¥À±ÀÄ¸ÀAUÉÆÃ¥À£É ªÀÄvÀÄÛ «ÄÃ£ÀÄUÁjPÉ E¯ÁSÉ</t>
  </si>
  <si>
    <t>CgÀtå, ¥Àj¸ÀgÀ ªÀÄvÀÄÛ fÃ«±Á¸ÀÛç E¯ÁSÉ</t>
  </si>
  <si>
    <t>¸ÀºÀPÁgÀ E¯ÁSÉ</t>
  </si>
  <si>
    <t>¸ÀªÀiÁd PÀ¯Áåt E¯ÁSÉ</t>
  </si>
  <si>
    <t>»AzÀÄ½zÀ ªÀUÀðUÀ¼À PÀ¯Áåt E¯ÁSÉ</t>
  </si>
  <si>
    <t>ªÀÄ»¼ÉAiÀÄgÀ ªÀÄvÀÄÛ ªÀÄPÀÌ¼À C©üªÀÈ¢Þ ºÁUÀÆ «PÀ®ZÉÃvÀ£ÀgÀ ªÀÄvÀÄÛ »jAiÀÄ £ÁUÀjPÀgÀ ¸À§°ÃPÀgÀt E¯ÁSÉ</t>
  </si>
  <si>
    <t>PÀ£ÀßqÀ, ¸ÀA¸ÀÌøw ªÀÄvÀÄÛ ªÁvÁð E¯ÁSÉ</t>
  </si>
  <si>
    <t>¥ÀÀæªÁ¸ÉÆÃzÀåªÀÄ E¯ÁSÉ</t>
  </si>
  <si>
    <t>DºÁgÀ ªÀÄvÀÄÛ £ÁUÀjPÀ ¸ÀgÀ§gÁdÄ ºÁUÀÆ UÁæºÀPÀ ªÀåªÀºÁgÀUÀ¼À E¯ÁSÉ</t>
  </si>
  <si>
    <t>PÁ«ÄðPÀ E¯ÁSÉ</t>
  </si>
  <si>
    <t>AiÀÄÄªÀ ¸À§°ÃPÀgÀt ªÀÄvÀÄÛ QæqÁ E¯ÁSÉ</t>
  </si>
  <si>
    <t xml:space="preserve">¸ÁjUÉ E¯ÁSÉ </t>
  </si>
  <si>
    <t>¸ÁªÀðd¤PÀ G¢ÝªÉÄUÀ¼À E¯ÁSÉ</t>
  </si>
  <si>
    <t>C®à ¸ÀASÁåvÀgÀ PÀ¯Áåt E¯ÁSÉ</t>
  </si>
  <si>
    <t>C§PÁj E¯ÁSÉ</t>
  </si>
  <si>
    <t>¹§âA¢ü ªÀÄvÀÄÛ DqÀ½vÀ ¸ÀÄzsÁgÀuÉ E¯ÁSÉ (¹C¸ÀÄE)</t>
  </si>
  <si>
    <t>ªÀÄÄÆ® ¸ËPÀAiÀÄð C©üªÀÈ¢Ý E¯ÁSÉ</t>
  </si>
  <si>
    <t>ªÀiÁ»w vÀAvÀæeÁÕ£À, eÉÊ«PÀ vÀAvÀæeÁÕ£À ºÁUÀÆ «eÁÕ£À ªÀÄvÀÄÛ vÀAvÀæeÁÕ£À E¯ÁSÉ</t>
  </si>
  <si>
    <t>ªÉÊzÀåQÃAiÀÄ ²PÀët E¯ÁSÉ</t>
  </si>
  <si>
    <t>¸ÀA¸À¢ÃAiÀÄ ªÀåªÀºÁgÀUÀ¼À E¯ÁSÉ</t>
  </si>
  <si>
    <t>UÀÈºÀ E¯ÁSÉ</t>
  </si>
  <si>
    <t>EvÀgÉ (¤¢ðµÀÖªÁV £ÀªÀÄÆ¢¸ÀÄªÀÅzÀÄ)</t>
  </si>
  <si>
    <t>MlÄÖ ªÉÆvÀÛ</t>
  </si>
  <si>
    <t>PÉÃAzÀæ ¸ÀPÁðgÀ</t>
  </si>
  <si>
    <t>LT -2</t>
  </si>
  <si>
    <t>LT -3</t>
  </si>
  <si>
    <t>LT -4</t>
  </si>
  <si>
    <t>LT -5</t>
  </si>
  <si>
    <t>LT -6</t>
  </si>
  <si>
    <t>No</t>
  </si>
  <si>
    <t>Defense /CFTRI/DFRL</t>
  </si>
  <si>
    <t>Environmental Training Institute</t>
  </si>
  <si>
    <t>ESI Hospital</t>
  </si>
  <si>
    <t>Governance &amp; Administration</t>
  </si>
  <si>
    <t>Information &amp; Broadcasting</t>
  </si>
  <si>
    <t>LIC</t>
  </si>
  <si>
    <t>Post Office</t>
  </si>
  <si>
    <t>Railway Department</t>
  </si>
  <si>
    <t>Telephone Exchange/BSNL</t>
  </si>
  <si>
    <t>TV Station</t>
  </si>
  <si>
    <t>Income/Service Tax Department</t>
  </si>
  <si>
    <t>Coffee Board</t>
  </si>
  <si>
    <t>Others (Specific Dept. Should be mentioned)</t>
  </si>
  <si>
    <t xml:space="preserve">STATEMENT SHOWING THE REVENUE, DEPOSIT AND MISCELLONIOUS COLLECTION &amp; ADJUSTMENTS </t>
  </si>
  <si>
    <t>Amount in Rs.</t>
  </si>
  <si>
    <t>Description</t>
  </si>
  <si>
    <t>Account Code</t>
  </si>
  <si>
    <t>Captial work in progress.</t>
  </si>
  <si>
    <t>CWIP-RGGVY Works</t>
  </si>
  <si>
    <t xml:space="preserve">Service connections </t>
  </si>
  <si>
    <t>Cost of Materials and Labour in respect of TPS/Works.</t>
  </si>
  <si>
    <t xml:space="preserve">Stock Exces pending </t>
  </si>
  <si>
    <t>Sundry debtors-MIS recipts from consumers.</t>
  </si>
  <si>
    <t>Embassed agreement forms on hand.</t>
  </si>
  <si>
    <t>Advances to Staff - Pay and Allowances</t>
  </si>
  <si>
    <t>Advances to staff - Festival advance</t>
  </si>
  <si>
    <t>Advances to staff against Expenses.</t>
  </si>
  <si>
    <t>Sale of stores.</t>
  </si>
  <si>
    <t>Rent received from board quarters</t>
  </si>
  <si>
    <t>Debtors  from other miscellaneous.</t>
  </si>
  <si>
    <t>Amount Recoverable from Employees.</t>
  </si>
  <si>
    <t>Amount Recoverable from EX Employees.</t>
  </si>
  <si>
    <t>Material drawn by Executive sub-ordinates without pre check of indents</t>
  </si>
  <si>
    <t>Amount Recoverable from Employees unused materials not returned excess drawn.</t>
  </si>
  <si>
    <t>Debtors from other miscellaneous</t>
  </si>
  <si>
    <t>Climes for Loss / Damage to Materials - Others.</t>
  </si>
  <si>
    <t>Cost of Damage to Board Properties Recovered</t>
  </si>
  <si>
    <t>MEAR capacitor Bank installation service charges</t>
  </si>
  <si>
    <t>Remittance made to KPTCL main Bank Account</t>
  </si>
  <si>
    <t>Receivalabe from pension and gratuity trust</t>
  </si>
  <si>
    <t>Deposit with Others.</t>
  </si>
  <si>
    <t>EHT Collections Transferred to Corporate Office.</t>
  </si>
  <si>
    <t>Application Fees Contract A.E/J.E</t>
  </si>
  <si>
    <t>Pension Contribution Works</t>
  </si>
  <si>
    <t>Unpaid Salary</t>
  </si>
  <si>
    <t xml:space="preserve">Security deposit in Cash From Suppliers/Contractors </t>
  </si>
  <si>
    <t>Security deposits in cash from suppliers/Contractors</t>
  </si>
  <si>
    <t>Compounding Charges collected from I P Consumers</t>
  </si>
  <si>
    <t>Inspection charges payable to Govt.</t>
  </si>
  <si>
    <t>service tax payable</t>
  </si>
  <si>
    <t>service tax from consumer</t>
  </si>
  <si>
    <t>Advance Received for Sale of Stores Scraps.</t>
  </si>
  <si>
    <t>Income Tax Deducted at Source on payment to Contractors.</t>
  </si>
  <si>
    <t>Income Tax Deducted.</t>
  </si>
  <si>
    <t>Sales Tax recovered on sale of Stores, Scrap etc.,</t>
  </si>
  <si>
    <t>Sales Tax Deducted at Source and Payable to Department.</t>
  </si>
  <si>
    <t>Sales Tax (Service Tax)</t>
  </si>
  <si>
    <t>Government arrangement for special components works.</t>
  </si>
  <si>
    <t>Advance Power Charges</t>
  </si>
  <si>
    <t>Additional Advance Power Charges</t>
  </si>
  <si>
    <t>New Service Connection deposits</t>
  </si>
  <si>
    <t>Deposit contribution works Govt. Departments, Local/Private bodies and corporations</t>
  </si>
  <si>
    <t>Deposit Works</t>
  </si>
  <si>
    <t>Gangakalyana Scheme Deposit Received &amp; Works Under Taken.</t>
  </si>
  <si>
    <t>Deposit Contribution works -Electricity to water supply under Tatkal Scheme</t>
  </si>
  <si>
    <t>GSK-KS, SC/ &amp; S/T Development Deposits</t>
  </si>
  <si>
    <t>Deposit Contribution works-Service connections-HT/LT consumers</t>
  </si>
  <si>
    <t>RGRHLL / Ashraya / Ambedkar Scheme</t>
  </si>
  <si>
    <t>Deposit Contribution works-others.</t>
  </si>
  <si>
    <t xml:space="preserve">Deposit received against Burnt  Meter </t>
  </si>
  <si>
    <t>Security deposit for metering equipment</t>
  </si>
  <si>
    <t>Meter security Deposit collected from AEH installations serviced from 1-1-97</t>
  </si>
  <si>
    <t>Revenue Suspense</t>
  </si>
  <si>
    <t>Initial security deposit from consumers</t>
  </si>
  <si>
    <t>Addl. Security Deposits from Consumers</t>
  </si>
  <si>
    <t>Additional security deposit from consumers</t>
  </si>
  <si>
    <t>Capitial Equity</t>
  </si>
  <si>
    <t>Sub-Station Augmentation Charges collected from Consumers</t>
  </si>
  <si>
    <t>Consumers Contribution Towards Regularisation of Unauthorised Instlln</t>
  </si>
  <si>
    <t>Consumers Contribution Towards I P Sets serviced under S F S</t>
  </si>
  <si>
    <t>Consumer contribution towards regularisation of un-uthorised IP Set- installations</t>
  </si>
  <si>
    <t>Capital cost collected from consumer layouts abandoned by promoters</t>
  </si>
  <si>
    <t>Development charges/Addl.. Dovlt.. Charges collected from consumers</t>
  </si>
  <si>
    <t>I.P. Set Penalty.</t>
  </si>
  <si>
    <t>Regularissation of unauthorised instillation related to Tariff LT1, LT2 &amp; LT3 ATL</t>
  </si>
  <si>
    <t>Capital receipts collected from independent IPPs towards reactive power compensation works</t>
  </si>
  <si>
    <t>Infracstructure charges from HT consumers of 13.2KV &amp; below</t>
  </si>
  <si>
    <t>Consumer Contribution towards cost of Capital Assets</t>
  </si>
  <si>
    <t>Grants towards cost of capital Assets.</t>
  </si>
  <si>
    <t>BRP-II Arrears recovered from permanently disconnected consumers.</t>
  </si>
  <si>
    <t>Fuse Charges</t>
  </si>
  <si>
    <t>Reconnection Fee ( D &amp; R )</t>
  </si>
  <si>
    <t>Service Connection ( Supervision Charges)</t>
  </si>
  <si>
    <t>Other Receipts from Consumers</t>
  </si>
  <si>
    <t>Sale of Scrap (Sale Proceeds since no cost is assigned to scrap)</t>
  </si>
  <si>
    <t>Other Miscellaneous receipts from Trading(Tender Form Cost)</t>
  </si>
  <si>
    <t>Excess found on Physical Verification of Cash</t>
  </si>
  <si>
    <t xml:space="preserve">Miscellaneous Recoveries  </t>
  </si>
  <si>
    <t>Incentive/rebate received/deteceted power purchased of power from Electricity,Companies,ipps.</t>
  </si>
  <si>
    <t>Salaries Regular Employees and Others, Revenue receipts stamps</t>
  </si>
  <si>
    <t>Unpaid Wages</t>
  </si>
  <si>
    <t>Interim Relief- Salaries to Regular Employees</t>
  </si>
  <si>
    <t>Dearness pay regular employees - Others</t>
  </si>
  <si>
    <t>Dearness Allowance Regular Employees and Others</t>
  </si>
  <si>
    <t>House Rent Allowance Regular Employees</t>
  </si>
  <si>
    <t>Other Allowance Regular Employees</t>
  </si>
  <si>
    <t>Other Welfare Expenses</t>
  </si>
  <si>
    <t>Remuneration to Private Contractors engaged for Shift &amp; minor Maintanance Duties of MUSS</t>
  </si>
  <si>
    <t>Mobile Phone Charges</t>
  </si>
  <si>
    <t>Pazer, cellular phone, E-mail and  other Communication charges.</t>
  </si>
  <si>
    <t>Vehicle running Expenses other than store</t>
  </si>
  <si>
    <t>Travelling Expences</t>
  </si>
  <si>
    <t>Miscellaneous Expenses</t>
  </si>
  <si>
    <t>Other Bank Charges</t>
  </si>
  <si>
    <t>76.1607 / 75.1177 (C.R.P)</t>
  </si>
  <si>
    <t>Total other cash collection</t>
  </si>
  <si>
    <t>Total revenue collection (Cash) as per DCB</t>
  </si>
  <si>
    <t>Total Cash Collection of the Division</t>
  </si>
  <si>
    <t>Total Adjustment as per DCB</t>
  </si>
  <si>
    <t>Note : 1. Any new addition of account code should be entered after sl no. 111.</t>
  </si>
  <si>
    <t xml:space="preserve">          2. Total cash collection of the Division must be tallied to monthly CBR of the division.</t>
  </si>
  <si>
    <t xml:space="preserve">          3. Total adjustment as per DCB must be tallied to annexure 13A.</t>
  </si>
  <si>
    <t>Whether Urban 
or
Rural</t>
  </si>
  <si>
    <t>OPENING BALANCE(01.04.2019)</t>
  </si>
  <si>
    <t>DEMAND (01.04.2019 to 31.03.2020</t>
  </si>
  <si>
    <t xml:space="preserve"> Solar Roof Top Details (Only Net metering) for FY-2020</t>
  </si>
  <si>
    <t>0 to 5 Units</t>
  </si>
  <si>
    <t>6 to 40 Units</t>
  </si>
  <si>
    <t xml:space="preserve">NOTE: (1)  THE DEMAND FOR MARCH-2020 ( Col.17 ) FOR LT-1 CATEGORY SHOULD BE SHOWN IN THE ROW OF LT-1-ABOVE 40 UNITS </t>
  </si>
  <si>
    <t>Annexure 13 D</t>
  </si>
  <si>
    <t>Fixed Charges</t>
  </si>
  <si>
    <t xml:space="preserve">Actual Energy Charges (Energy charges+Tax) </t>
  </si>
  <si>
    <t>Subsidy Amount (Actual Tariff Rate - weavers subsidy Rate Rs 1.25)</t>
  </si>
  <si>
    <t>12(5+10-11)</t>
  </si>
  <si>
    <t xml:space="preserve">………………... Division, CESC, </t>
  </si>
  <si>
    <r>
      <t xml:space="preserve">Net metered SRTPV </t>
    </r>
    <r>
      <rPr>
        <b/>
        <u val="double"/>
        <sz val="14"/>
        <color theme="1"/>
        <rFont val="Cambria"/>
        <family val="1"/>
        <scheme val="major"/>
      </rPr>
      <t>Government</t>
    </r>
    <r>
      <rPr>
        <b/>
        <sz val="14"/>
        <color theme="1"/>
        <rFont val="Cambria"/>
        <family val="1"/>
        <scheme val="major"/>
      </rPr>
      <t xml:space="preserve"> installation Format</t>
    </r>
  </si>
  <si>
    <t>R.R.No</t>
  </si>
  <si>
    <t>Name of the Consumer</t>
  </si>
  <si>
    <t>Subsidized or Non-Subsidized</t>
  </si>
  <si>
    <t>Total Energy Export (Injected to CESC Grid)</t>
  </si>
  <si>
    <t>Total Energy Import (Drawn from CESC)</t>
  </si>
  <si>
    <t>Net Energy Export/ Import</t>
  </si>
  <si>
    <t>Applicable power purchse Rate in Rs.</t>
  </si>
  <si>
    <t>9=(7-8)</t>
  </si>
  <si>
    <t>11=(9*10) when 9 is positive</t>
  </si>
  <si>
    <r>
      <t xml:space="preserve">Net metered SRTPV </t>
    </r>
    <r>
      <rPr>
        <b/>
        <u val="double"/>
        <sz val="14"/>
        <color theme="1"/>
        <rFont val="Cambria"/>
        <family val="1"/>
        <scheme val="major"/>
      </rPr>
      <t>Other</t>
    </r>
    <r>
      <rPr>
        <b/>
        <sz val="14"/>
        <color theme="1"/>
        <rFont val="Cambria"/>
        <family val="1"/>
        <scheme val="major"/>
      </rPr>
      <t xml:space="preserve"> installation Format</t>
    </r>
  </si>
  <si>
    <t>0 to 5 Metered</t>
  </si>
  <si>
    <t>Annexure 14a</t>
  </si>
  <si>
    <t>Annexure 14b</t>
  </si>
  <si>
    <t xml:space="preserve">Annex 17b </t>
  </si>
  <si>
    <t>Total consumption
 (in units)
( against Column No 2 )</t>
  </si>
  <si>
    <t>Rebate Consumption (in units) (against Column No 2 )</t>
  </si>
  <si>
    <t>Total amount of rebate allowed 
(in Rs) 
(against Column No 4)</t>
  </si>
  <si>
    <t>AT NO.
/DATE</t>
  </si>
  <si>
    <t>13=(9+10+11+12)</t>
  </si>
  <si>
    <t>15=(9+13-14)</t>
  </si>
  <si>
    <t>Add Cross Subsidy</t>
  </si>
  <si>
    <t>Addl Cross subsidy</t>
  </si>
  <si>
    <t>31(5 to 30)</t>
  </si>
  <si>
    <t>Diff  "0"</t>
  </si>
  <si>
    <t>LT 7 ( Consumer with prepaid meter )</t>
  </si>
  <si>
    <t>Meter Rent for Prepaid Meter in LT-7 Tariff</t>
  </si>
  <si>
    <t>LT 7 Consumer With Prepaid Meter</t>
  </si>
  <si>
    <t>Account Code (23 Series)
(Closing Balance Series)</t>
  </si>
  <si>
    <t>Others</t>
  </si>
  <si>
    <t>6 to 40 Metered</t>
  </si>
  <si>
    <t>9=(6+7+8)</t>
  </si>
  <si>
    <t>AT NO  &amp; DATE</t>
  </si>
  <si>
    <t>LT 7 Consumer with Prepaid Meter</t>
  </si>
  <si>
    <t>LT 7  Consumer with Prepaid Meter</t>
  </si>
  <si>
    <t>Certified that the provison made for withdrawal of Revenue Demand during March 2019 Final accounts has been reversed in the month of ……………………. Vide JV No. ………….. Dated ………..</t>
  </si>
  <si>
    <t>1) All such instllations where in action has been taken under section 32.08 &amp; 32.09 of KERC electricity supply &amp; Distribution Code for termination of agreement and for recovery of dues under KPTCL Recovery Of Dues Act 1976 shall be included in this annexure.</t>
  </si>
  <si>
    <t>ARR with reference to EC &amp; FC</t>
  </si>
  <si>
    <t>ARR with reference to EC</t>
  </si>
  <si>
    <t>Solar Roof Top (FC, EC etc)</t>
  </si>
  <si>
    <t>Note:- Col No 14 amount should be tallied to Ann 13 A Col No 20</t>
  </si>
  <si>
    <t>Revenue From Pending Classification (Tariff Revenue, FAC, TAX, Cross Subsidy, Addl Cross Subsidy)</t>
  </si>
  <si>
    <t>Interim Relief- Dearness Pay to Regular Employees</t>
  </si>
  <si>
    <t>Power Development Deposits</t>
  </si>
  <si>
    <t>A/C Code</t>
  </si>
  <si>
    <t>Particulars</t>
  </si>
  <si>
    <t>Total Amount</t>
  </si>
  <si>
    <t>Supervision charges (Self Excution Works)</t>
  </si>
  <si>
    <t>Supervision charges (Deposit Contribution Works)</t>
  </si>
  <si>
    <t xml:space="preserve">As per Ann 13 Col No 25 Row No 93 </t>
  </si>
  <si>
    <t xml:space="preserve">Difference </t>
  </si>
  <si>
    <t>March Final DCB for the year 2020-21</t>
  </si>
  <si>
    <t>Opening Balance as per Accounts as on 01.04.2020</t>
  </si>
  <si>
    <t>Opening Balance as per DCB as on 01.04.2020 (To be tallied to Col. No.9)</t>
  </si>
  <si>
    <t>Demand April-20 to March -21 as per DCB</t>
  </si>
  <si>
    <t>Provision made for U.B revenue  for the year 20-21</t>
  </si>
  <si>
    <t>Reversal of provision made during March 20 closure a/cs (in respect of 61.1 series only)</t>
  </si>
  <si>
    <t>Provision created during 2019-20 i.e as on 31.03.21(In respect of 61.1 series only)</t>
  </si>
  <si>
    <t>Closing Balance as per accounts as on 31.03.2021 (23.1+23.2+ 23.4 Series)</t>
  </si>
  <si>
    <t>Total Closing Balance as per accounts as on 31.03.2021 (23.1+23.2+ 23.4  Series)</t>
  </si>
  <si>
    <t xml:space="preserve"> Amount shown in column -4 should tally to the amount shown as adjustment under Col.26 of Annx. 13 </t>
  </si>
  <si>
    <t>STATEMENT SHOWING THE DETAILS FOR ADJUSTMENT SHOWN IN COLLECTION COLUMN OF D.C.B FOR THE YEAR 01.04.2020 TO 31.03.2021</t>
  </si>
  <si>
    <t>MARCH 2021 FINAL ACCOUNTS OF   CHAMUNDESHWARI ELECTRICITY SUPPLY CORPORATION LIMITED.,</t>
  </si>
  <si>
    <t>NOTE:- 1) No. of installations, consumption Should tally with Consolidated DCB of FY 21</t>
  </si>
  <si>
    <t xml:space="preserve">                2) Demand Should Tally with A/c 61.6277 of March Final TB-2021</t>
  </si>
  <si>
    <t xml:space="preserve">                4) OB and CB Should Tally with A/c 28.6277 of MF-TB-2021</t>
  </si>
  <si>
    <t>Reconciliation of BJ/KJ Subsidy statement for the year 2020-21</t>
  </si>
  <si>
    <t>OB as on 1.4.2020 Should tally with A/c 28.6267 of     MF-TB 21</t>
  </si>
  <si>
    <t>CB as on 31.3.2021 Should tally with A/c 28.6267 of MF-TB-21</t>
  </si>
  <si>
    <t xml:space="preserve">            2) Demand Should Tally with A/c 61.6267 of March Final TB-2021</t>
  </si>
  <si>
    <t xml:space="preserve">           4) OB and CB Should Tally with A/c 28.6267 of MF-TB-2021</t>
  </si>
  <si>
    <t>Reconciliation of Weavers statement for the year 2020-21</t>
  </si>
  <si>
    <t>OB as on 1.4.2020</t>
  </si>
  <si>
    <t>CB as on 31.3.2021 Should tally with A/c 28.6287 of MF-TB-21</t>
  </si>
  <si>
    <t>Reversal of Provisions made during 20-21 for Withdrawl of Tax</t>
  </si>
  <si>
    <t>Provisions made during 20-21 for Withdrawl of Tax</t>
  </si>
  <si>
    <t>BREAKUP DETAILS FOR REVENUE SUSPENSE - A/C CODE 47.607 AS ON 31.03.2021</t>
  </si>
  <si>
    <t>Breakup for Opening Balance as on 01.04.2020</t>
  </si>
  <si>
    <t>Additions during the year 2020-21</t>
  </si>
  <si>
    <t>Prior to FY 2017-18</t>
  </si>
  <si>
    <t>2020-21</t>
  </si>
  <si>
    <t>Withdrawals / refunds accounted during 4/2020 to 3/2021</t>
  </si>
  <si>
    <r>
      <t xml:space="preserve">Certificate: Certified that the provision made for withdrawal of Revenue demand during </t>
    </r>
    <r>
      <rPr>
        <b/>
        <sz val="12"/>
        <color indexed="10"/>
        <rFont val="Bookman Old Style"/>
        <family val="1"/>
      </rPr>
      <t>March Final 2020</t>
    </r>
    <r>
      <rPr>
        <b/>
        <sz val="12"/>
        <rFont val="Bookman Old Style"/>
        <family val="1"/>
      </rPr>
      <t xml:space="preserve"> accounts has been REVERSED in the month of ………………… vide J.V. Number ………….. Dated …………….</t>
    </r>
  </si>
  <si>
    <t>DETAILS OF PROVISION FOR WITHDRAWAL OF REVENUE DEMAND MADE DURING MARCH 2021 FINAL ACCOUNTS</t>
  </si>
  <si>
    <t>Amount identified for withdrawal in March 2021 Final Accounts</t>
  </si>
  <si>
    <r>
      <t xml:space="preserve">In such cases wherein provision was made during previous year and not withdrawn and accounted in accounts for any reason, such amounts should have been considered for reversal as at the end of 31.3.2020 therefore fresh provision has to be made for withdrawal without fail in </t>
    </r>
    <r>
      <rPr>
        <b/>
        <sz val="12"/>
        <color indexed="10"/>
        <rFont val="Bookman Old Style"/>
        <family val="1"/>
      </rPr>
      <t xml:space="preserve">March 200... final </t>
    </r>
    <r>
      <rPr>
        <b/>
        <sz val="12"/>
        <rFont val="Bookman Old Style"/>
        <family val="1"/>
      </rPr>
      <t>accounts also.</t>
    </r>
  </si>
  <si>
    <t>Number of cases Pending as on 1.4.2020</t>
  </si>
  <si>
    <t>STATEMENT OF DISPUTED CLAIMS PENDING BEFORE APPELLATE AUTHORITIES AND COURTS AS ON 31.3.2021</t>
  </si>
  <si>
    <t>Number of Cases added during the period from 1.4.2020 to 31.3.2021</t>
  </si>
  <si>
    <t>Details of cases disposed upto 31.3.2021</t>
  </si>
  <si>
    <t>Balance remaining in dispute as at the end of 31.3.2021</t>
  </si>
  <si>
    <t>Court Cases pending as at the end of 2020-21</t>
  </si>
  <si>
    <t>Appeal Cases pending as on 31.3.2021</t>
  </si>
  <si>
    <t>Permanently disconnected installations Closing balance as at the end of 31.3.2021</t>
  </si>
  <si>
    <t>Provision for Bad &amp; Doubtful Debts of closing balance at the end of 31.03.2021(Amount in Rupees)</t>
  </si>
  <si>
    <t>*** Total should tally to 23.9 Series in M/F-2021. Trial balance</t>
  </si>
  <si>
    <t>Reversal of provision made during Mar-2020 closure A/cs (23.9)</t>
  </si>
  <si>
    <t>**** Total should tally to A/c code 79.4607 in MF-21 T.B</t>
  </si>
  <si>
    <t>Certified that the PROVISION made for Bad &amp; Doubtful debts dues during Mar 2021 is on the arrears for which action has been taken according to the rules.and the analysis has been made on  case to case basis.</t>
  </si>
  <si>
    <t>STATEMENT SHOWING ARREARS OUTSTANDING AGAINST PERMANENTLY DISCONNCETED INSTALLATION AS ON 31.3.2021</t>
  </si>
  <si>
    <t>STATEMENT SHOWING ARREARS OUTSTANDING AGAINST  DISCONNCETED INSTALLATION AS ON 31.3.2021</t>
  </si>
  <si>
    <t>STATEMENT SHOWING CATEGORY WISE, AGE WISE DETAILS FOR THE  ARREARS OUTSTANDING AS ON 31.03.2021</t>
  </si>
  <si>
    <t xml:space="preserve"> Analysis of Closing Balance FY2020-21</t>
  </si>
  <si>
    <t>STATEMENT SHOWING CATEGORY WISE DETAILS OF PENDENCY OF TEST REPORTS WITH SANCTIONED LOAD AS ON 31.3.2021</t>
  </si>
  <si>
    <t xml:space="preserve"> Statement Showing the Expenditure incurred towards free lighting under A/c 75.7697  2019-21</t>
  </si>
  <si>
    <t xml:space="preserve"> Statment Showing the Expenditure incurred towards Office lighting under A/c 76.1587 for FY 2020-21</t>
  </si>
  <si>
    <t>OB as on 01.04.2020</t>
  </si>
  <si>
    <t>Statement Showing the Details of Interest on Security Deposit Received during FY 2020-21</t>
  </si>
  <si>
    <t>CLOSING BALANCE as on 31.03.2021</t>
  </si>
  <si>
    <t>HT DCB April -2021 to March -2021</t>
  </si>
  <si>
    <t>COLLECTION(01.04.2020 to 31.03.2021</t>
  </si>
  <si>
    <t>Statement Showing the Details of Solar rebate for FY 20-21</t>
  </si>
  <si>
    <t>Name of the  Division</t>
  </si>
  <si>
    <t xml:space="preserve"> Solar Roof Top Details (Only Net metering) for FY-2020-21</t>
  </si>
  <si>
    <t xml:space="preserve">1) ¢£ÁAPÀ: 31.03.2021 gÀ CAvÀåPÉÌ ¸ÀPÁðgÀzÀ ««zsÀ E¯ÁSÉUÀ½AzÀ «zÀÄåvï ¸ÀgÀ§gÁdÄ PÀA¥À¤UÀ½UÉ §gÀ¨ÉÃPÁVgÀÄªÀ «zÀÄåvï ±ÀÄ®ÌzÀ ªÉÆvÀÛzÀ «ªÀgÀUÀ¼ÀÄ </t>
  </si>
  <si>
    <t>PÀA¥À¤</t>
  </si>
  <si>
    <t>d® ¸ÀA¥À£ÀÆä® E¯ÁSÉ( J¯ï L J¸ï M¼ÀUÉÆAzÀAvÉ)</t>
  </si>
  <si>
    <t>PÀbÉÃjUÀ¼ÀÄ</t>
  </si>
  <si>
    <t>PÁªÉÃj ¤ÃgÁªÀj ¤UàªÀÄ ¤AiÀÄ«ÄvÀ ¸ÁÜªÀgÀUÀ¼ÀÄ</t>
  </si>
  <si>
    <t>s¸ÀtÚ ¤ÃgÁªÀj / KvÀ ¤ÃgÁªÀj É( J¯ï L J¸ï M¼ÀUÉÆAzÀAvÉ)</t>
  </si>
  <si>
    <t>s¸ÀtÚ ¤ÃgÁªÀj ¸ÁÜªÀgÀUÀ¼ÀÄ</t>
  </si>
  <si>
    <t>dªÀ½ E¯ÁSÉ</t>
  </si>
  <si>
    <t>Tallied</t>
  </si>
  <si>
    <t>Not Tallied</t>
  </si>
  <si>
    <t>RR NO Funished</t>
  </si>
  <si>
    <t>Not  Furnished</t>
  </si>
  <si>
    <t>n¥ÀàtÂ:- ¢£ÁAPÀ 31.03.2021 gÀ CAvÀåPÉÌ EgÀÄªÀ PÀAzÁAiÀÄ ¨ÁQAiÀÄ «ªÀgÀªÀ£ÀÄß E¯ÁSÉªÁgÀÄ Dgï Dgï ¸ÀASÉåªÁgÀÄ ¸Á¥ïÖ PÁ¦AiÀÄ£ÀÄß vÀ¥ÀàzÉ ¤ÃqÀÄªÀÅzÀÄ</t>
  </si>
  <si>
    <t>FY 2020-21</t>
  </si>
  <si>
    <t>Units Sold
{Consumption
(Except Wheeled Energy)}</t>
  </si>
  <si>
    <t>61.1187 61.6277</t>
  </si>
  <si>
    <t>Meter Rent-Prepaid meter</t>
  </si>
  <si>
    <t>Demand for the month of April-21 (LT &amp; HT category)</t>
  </si>
  <si>
    <t>Reversal of Provision for UBR for the year 2019-20</t>
  </si>
  <si>
    <t>Closing Balance as per DCB as on 31.03.2021
(23.1+23.2)</t>
  </si>
  <si>
    <t>Closing Balance as per T.B as on 31.03.2021
(23.1+23.2 Series)</t>
  </si>
  <si>
    <t>Closing Balance as per T.B as on 31.03.2021 
( 23.4 Series)</t>
  </si>
  <si>
    <t>Closing Balance as per T.B as on 31.03.2021
 (23.8 Series)</t>
  </si>
  <si>
    <t>Account Code 
(61 Series) 
(Demand Series)</t>
  </si>
  <si>
    <t xml:space="preserve">Chamundeshwari Electricity Supply Company Limited                           </t>
  </si>
  <si>
    <t>Statement showing day wise Unbilled revenue demand</t>
  </si>
  <si>
    <t>Billing (Reading) date -April month</t>
  </si>
  <si>
    <t>period</t>
  </si>
  <si>
    <t>unbilled revenue for the month of March 20</t>
  </si>
  <si>
    <t>LT-1</t>
  </si>
  <si>
    <t>LT-2(a)(i)</t>
  </si>
  <si>
    <t>LT-2(a)(i)(FL)</t>
  </si>
  <si>
    <t>LT-2(a)(ii)</t>
  </si>
  <si>
    <t>LT-2(a)(ii)(FL)</t>
  </si>
  <si>
    <t>LT-2(b)(i)</t>
  </si>
  <si>
    <t>LT-2(b)(ii)</t>
  </si>
  <si>
    <t>LT-3(i)</t>
  </si>
  <si>
    <t>LT-3(i)(OL)</t>
  </si>
  <si>
    <t>LT-3(ii)</t>
  </si>
  <si>
    <t>LT-3(ii)(OL)</t>
  </si>
  <si>
    <t>LT-4a</t>
  </si>
  <si>
    <t>LT-4(b)</t>
  </si>
  <si>
    <t>LT-4(c)(i)</t>
  </si>
  <si>
    <t>LT-4(c)(ii)</t>
  </si>
  <si>
    <t>LT-5a</t>
  </si>
  <si>
    <t>LT-5b</t>
  </si>
  <si>
    <t>LT-6a</t>
  </si>
  <si>
    <t>Water supply TOTAL</t>
  </si>
  <si>
    <t>LT-6b</t>
  </si>
  <si>
    <t>Street light TOTAL</t>
  </si>
  <si>
    <t>LT-7a</t>
  </si>
  <si>
    <t>LT-7b</t>
  </si>
  <si>
    <t>LT-5a(iii)</t>
  </si>
  <si>
    <t>LT-5a(iv)</t>
  </si>
  <si>
    <t>LT-5b(iii)</t>
  </si>
  <si>
    <t>LT-5b(iv)</t>
  </si>
  <si>
    <t>HT-2 (a)(ii)</t>
  </si>
  <si>
    <t>HT-2 (b) (ii)</t>
  </si>
  <si>
    <t>HT-2 (c) (i)</t>
  </si>
  <si>
    <t>HT-2 (c) (ii)</t>
  </si>
  <si>
    <t>HT-3a</t>
  </si>
  <si>
    <t>HT-3b</t>
  </si>
  <si>
    <t>HT-4</t>
  </si>
  <si>
    <t>HT-5</t>
  </si>
  <si>
    <t>Additional Cross Subsidy</t>
  </si>
  <si>
    <t>Bhagyajyothi &amp; Kutirajyothi  (BV/KJ) ( Metered) Upto 5 Units(FC) )</t>
  </si>
  <si>
    <t xml:space="preserve">Bhagyajyothi &amp; Kutirajyothi (BV/KJ) ( Metered) 6 to 40 Units </t>
  </si>
  <si>
    <t xml:space="preserve">Bhagyajyothi &amp; Kutirajyothi (BV/KJ) ( Metered) Above  40 Units </t>
  </si>
  <si>
    <t>Ltng.,heating &amp; Motive Power , BMA &amp; Municipal Corp</t>
  </si>
  <si>
    <t>Ltng.,heating &amp; Motive Power , BMA &amp; Municipal Corp ( Free Lighting)</t>
  </si>
  <si>
    <t>Ltng. ,heating &amp; Motive Power , Urban Local  Bodies</t>
  </si>
  <si>
    <t>Ltng. ,heating &amp; Motive Power , Urban Local  Bodies ( Free Lighting)</t>
  </si>
  <si>
    <t>Ltng. ,heating &amp; Motive Power , Pvt. Institu. in ULB's &amp; CC</t>
  </si>
  <si>
    <t>Ltng ,heating &amp; Motive Power , Pvt. Institu. in Village Pan.</t>
  </si>
  <si>
    <t>Comme. Ltng ,heating &amp; Motive Power , in ULB's &amp; CC</t>
  </si>
  <si>
    <t>Comme. Ltng ,heating &amp; Motive Power , in ULB's &amp; CC ( Office Lighting)</t>
  </si>
  <si>
    <t xml:space="preserve">Comme. Ltng ,heating &amp; Motive Power , in Village Pan. </t>
  </si>
  <si>
    <t>Comme. Ltng ,heating &amp; Motive Power , in Village Pan. ( Office Lighting)</t>
  </si>
  <si>
    <t>IP Sets - &lt;=10Hp,    Rural Feeder  (Un-Metered)</t>
  </si>
  <si>
    <t>IP Sets - &lt;=10 HP,   Rural Feeder   (Metered)</t>
  </si>
  <si>
    <t>IP Sets -  &lt;=10HP, Urban feeders ( Un-Metered)</t>
  </si>
  <si>
    <t>IP Sets -  &lt;=10HP, Urban feeders ( Metered)</t>
  </si>
  <si>
    <t>IP Sets - Above 10 HP</t>
  </si>
  <si>
    <t>IP Sets - Pvt Horticu. Nurseries,Coffee &amp; Tea 10 HP &amp; below</t>
  </si>
  <si>
    <t>Heating &amp; Motive Power - other than BMA ,         &lt;= 5 HP</t>
  </si>
  <si>
    <t>Heating &amp; Motive Power - other than BMA ,    5&lt;x&lt;40 HP</t>
  </si>
  <si>
    <t>Water Supply 
( CMC/TMC/TP)</t>
  </si>
  <si>
    <t>Water Supply 
( Grampanchayath)</t>
  </si>
  <si>
    <t>Water Supply ( Others)</t>
  </si>
  <si>
    <t>Street light
( CMC/TMC/TP)</t>
  </si>
  <si>
    <t>Street light
( Grampanchayath)</t>
  </si>
  <si>
    <t>Street light( Others)</t>
  </si>
  <si>
    <t>Power supply on permanent connection Basses
 (Hoardings &amp; Advertisement boards, etc.,)</t>
  </si>
  <si>
    <t>Heating &amp; Motive Power - other than BMA ,    40&lt;x&lt;66 HP</t>
  </si>
  <si>
    <t>Heating &amp; Motive Power - other than BMA ,    &lt;67 HP</t>
  </si>
  <si>
    <t>Tariff wise Total</t>
  </si>
  <si>
    <t>LT4(a)61.6277</t>
  </si>
  <si>
    <t>Reconciliation of IP Subsidy statement for the year 2020-21</t>
  </si>
  <si>
    <t>OB as on 1.4.2020Should tally with A/c 28.6277 of     MF-TB-21</t>
  </si>
  <si>
    <t>CB as on 31.3.2021Should tally with A/c 28.6277 of     MF-TB-21</t>
  </si>
  <si>
    <t>MARCH 2021 FINAL ACCOUNTS OF  CHAMUNDESHWARI ELECTRICITY SUPPLY CORPORATION LIMITED.,</t>
  </si>
  <si>
    <t>STATEMENT SHOWING WITHDRAWAL / REFUNDS ACCOUNTED DURING THE PERIOD FROM 4/2020 TO 3/2021 (MARCH 2021 FINAL ACCOUNTS)</t>
  </si>
  <si>
    <t>MARCH 2021 FINAL ACCOUNTS OF CHAMUNDESHWARI ELECTRICITY SUPPLY CORPORATION LIMITED.</t>
  </si>
  <si>
    <t>MARCH 2021 FINAL ACCOUNTS OF CHAMUNDESHWARI ELECTRICY SUPPLY CORPORATION LTD.,</t>
  </si>
  <si>
    <t>MARCH 2021 FINAL ACCOUNTS OF CHAMUNDESHWARI ELECTRICITY SUPPLY CORPORATION LIMITED.,</t>
  </si>
  <si>
    <t>MARCH 2021  FINAL ACCOUNTS OF CHAMUNDESHWARI ELECTRICITY SUPPLY CORPORATION LIMITED.,</t>
  </si>
  <si>
    <t>1.3.20  to  31.3.20</t>
  </si>
  <si>
    <t>2.3.20  to  1.4.20</t>
  </si>
  <si>
    <t>3.3.20  to  2 .4.20</t>
  </si>
  <si>
    <t>4.3.20  to  3 .4.20</t>
  </si>
  <si>
    <t>5.3.20  to  4 .4.20</t>
  </si>
  <si>
    <t>6.3.20  to  5 .4.20</t>
  </si>
  <si>
    <t>7.3.20  to   6.4.20</t>
  </si>
  <si>
    <t>8.3.20  to   7.4.20</t>
  </si>
  <si>
    <t>9.3.20  to   8 .4.20</t>
  </si>
  <si>
    <t>10.3.20  to   9.4.20</t>
  </si>
  <si>
    <t>11.3.20  to  10 .4.20</t>
  </si>
  <si>
    <t>12.3.20  to  11 .4.20</t>
  </si>
  <si>
    <t>13.3.20  to 12 .4.20</t>
  </si>
  <si>
    <t>14.3.20  to  13 .4.20</t>
  </si>
  <si>
    <t>15.3.20  to  14 .4.20</t>
  </si>
  <si>
    <t>16.3.20  to  15 .4.20</t>
  </si>
  <si>
    <t>17.3.20  to  16 .4.20</t>
  </si>
  <si>
    <t>18.3.20  to   17.4.20</t>
  </si>
  <si>
    <t>19.3.20  to   18 .4.20</t>
  </si>
  <si>
    <t>20.3.20  to  19 .4.20</t>
  </si>
  <si>
    <t>21.3.20  to  20 .4.20</t>
  </si>
  <si>
    <t>22.3.20  to  21 .4.20</t>
  </si>
  <si>
    <t>23.3.20  to  22 .4.20</t>
  </si>
  <si>
    <t>24.3.20  to   23.4.20</t>
  </si>
  <si>
    <t>25.3.20  to   24.4.20</t>
  </si>
  <si>
    <t>26.3.20  to  25.4.20</t>
  </si>
  <si>
    <t>27.3.20  to   26.4.20</t>
  </si>
  <si>
    <t>28.3.20  to   27.4.20</t>
  </si>
  <si>
    <t>Note: Day wise and tariff wise revenue demand should be furnished along with Un- Billed provision JV of MF-21</t>
  </si>
  <si>
    <t>CH.NAGAR</t>
  </si>
  <si>
    <t>HARADANAHALLI</t>
  </si>
  <si>
    <t>CHT2</t>
  </si>
  <si>
    <t>M/S VELAN TEXTILE PVT LTD</t>
  </si>
  <si>
    <t>HT2A</t>
  </si>
  <si>
    <t>LIVE</t>
  </si>
  <si>
    <t>NILL</t>
  </si>
  <si>
    <t>CESCOM</t>
  </si>
  <si>
    <t>HP126</t>
  </si>
  <si>
    <t xml:space="preserve">HARADANAHALLI </t>
  </si>
  <si>
    <t>KEBH1</t>
  </si>
  <si>
    <t>HKEB5</t>
  </si>
  <si>
    <t>HUDC155</t>
  </si>
  <si>
    <t>HARC161</t>
  </si>
  <si>
    <t>KEBH4</t>
  </si>
  <si>
    <t>JEEQUTARES</t>
  </si>
  <si>
    <t>AN92</t>
  </si>
  <si>
    <t>AM442</t>
  </si>
  <si>
    <t>ARWAEH92</t>
  </si>
  <si>
    <t>HHP200</t>
  </si>
  <si>
    <t>HHL171</t>
  </si>
  <si>
    <t>HARC5</t>
  </si>
  <si>
    <t>UDL314</t>
  </si>
  <si>
    <t>HRAEH59</t>
  </si>
  <si>
    <t>UDL337</t>
  </si>
  <si>
    <t>HR840</t>
  </si>
  <si>
    <t>HR243</t>
  </si>
  <si>
    <t>HRAEH74</t>
  </si>
  <si>
    <t>CHAMARAJANAGAR</t>
  </si>
  <si>
    <t>SECTION OFFICE, HARADANA HALLI</t>
  </si>
  <si>
    <t>BCM HOSTEL, ANKANASHETTY PURA</t>
  </si>
  <si>
    <t>GOVT. PU COLLEGE, AMACHAWADI</t>
  </si>
  <si>
    <t>SECTION OFFICE, ARAKALAWADI</t>
  </si>
  <si>
    <t>BCM HOSTEL, ARAKALAWADI</t>
  </si>
  <si>
    <t>PRIMARY HEALTHCARE CENTER, ARAKALAWADI</t>
  </si>
  <si>
    <t>GOVT. HIGHER PRIMARY SCHOOL, HONNALLI</t>
  </si>
  <si>
    <t>RAJIVGANDHI SEVA KENDRA, HONNALLI</t>
  </si>
  <si>
    <t>SECTION OFFICE,   UDIGAALA</t>
  </si>
  <si>
    <t>UPGRADED HIGHER PRIMARY SCHOOL, UDIGAALA</t>
  </si>
  <si>
    <t>PRIMARY HEALTHCARE CENTER, UDIGAALA</t>
  </si>
  <si>
    <t>OFFICE, PRIMARY HEALTHCARE CENTER, UDIGAALA</t>
  </si>
  <si>
    <t>SOCIAL WELFARE HOSTEL, HARAVE</t>
  </si>
  <si>
    <t>SECTION OFFICE,        HARAVE</t>
  </si>
  <si>
    <t>COMPUTER ROOM, GOVT. PU COLLEGE, HARAVE</t>
  </si>
  <si>
    <t>LT-3</t>
  </si>
  <si>
    <t>LT-2</t>
  </si>
  <si>
    <t>IDLE</t>
  </si>
  <si>
    <t>SECTION OFFICE, UDIGALA</t>
  </si>
  <si>
    <t>SECTION OFFICE, ARAKALAVADI</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</si>
</sst>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_);\(&quot;$&quot;#,##0\)"/>
    <numFmt numFmtId="41" formatCode="_(* #,##0_);_(* \(#,##0\);_(* &quot;-&quot;_);_(@_)"/>
    <numFmt numFmtId="44" formatCode="_(&quot;$&quot;* #,##0.00_);_(&quot;$&quot;* \(#,##0.00\);_(&quot;$&quot;* &quot;-&quot;??_);_(@_)"/>
    <numFmt numFmtId="43" formatCode="_(* #,##0.00_);_(* \(#,##0.00\);_(* &quot;-&quot;??_);_(@_)"/>
    <numFmt numFmtId="164" formatCode="_ &quot;Rs.&quot;\ * #,##0.00_ ;_ &quot;Rs.&quot;\ * \-#,##0.00_ ;_ &quot;Rs.&quot;\ * &quot;-&quot;??_ ;_ @_ "/>
    <numFmt numFmtId="165" formatCode="_ * #,##0.00_ ;_ * \-#,##0.00_ ;_ * &quot;-&quot;??_ ;_ @_ "/>
    <numFmt numFmtId="166" formatCode="0.0000"/>
    <numFmt numFmtId="167" formatCode="0.000"/>
    <numFmt numFmtId="168" formatCode="[$-409]mmmm\-yy;@"/>
    <numFmt numFmtId="169" formatCode="[$-409]mmmm/yy;@"/>
    <numFmt numFmtId="170" formatCode="#,##0.00_ ;\-#,##0.00\ "/>
    <numFmt numFmtId="171" formatCode="_([$€-2]* #,##0.00_);_([$€-2]* \(#,##0.00\);_([$€-2]* &quot;-&quot;??_)"/>
    <numFmt numFmtId="172" formatCode="#,##0.0000_);\(#,##0.0000\)"/>
    <numFmt numFmtId="173" formatCode="_-* #,##0\ &quot;F&quot;_-;\-* #,##0\ &quot;F&quot;_-;_-* &quot;-&quot;\ &quot;F&quot;_-;_-@_-"/>
    <numFmt numFmtId="174" formatCode="0.00000_)"/>
    <numFmt numFmtId="175" formatCode="_-* #,##0\ _F_-;\-* #,##0\ _F_-;_-* &quot;-&quot;\ _F_-;_-@_-"/>
    <numFmt numFmtId="176" formatCode="General_)"/>
    <numFmt numFmtId="177" formatCode="&quot;\&quot;#,##0.00;[Red]\-&quot;\&quot;#,##0.00"/>
    <numFmt numFmtId="178" formatCode="_(* #,##0.00_);_(* \(#,##0.00\);_(* \-??_);_(@_)"/>
    <numFmt numFmtId="179" formatCode="_(* #,##0_);_(* \(#,##0\);_(* &quot;-&quot;??_);_(@_)"/>
    <numFmt numFmtId="180" formatCode="_-* #,##0.00_-;\-* #,##0.00_-;_-* &quot;-&quot;??_-;_-@_-"/>
    <numFmt numFmtId="181" formatCode="&quot;Rs&quot;#,##0;[Red]\-&quot;Rs&quot;#,##0"/>
    <numFmt numFmtId="182" formatCode="\$#,##0_);&quot;($&quot;#,##0\)"/>
    <numFmt numFmtId="183" formatCode="_(\$* #,##0.00_);_(\$* \(#,##0.00\);_(\$* \-??_);_(@_)"/>
    <numFmt numFmtId="184" formatCode="_ &quot;₹&quot;\ * #,##0.00_ ;_ &quot;₹&quot;\ * \-#,##0.00_ ;_ &quot;₹&quot;\ * &quot;-&quot;??_ ;_ @_ "/>
    <numFmt numFmtId="185" formatCode="_([$€-2]* #,##0.00_);_([$€-2]* \(#,##0.00\);_([$€-2]* \-??_)"/>
    <numFmt numFmtId="186" formatCode="#,##0.0"/>
    <numFmt numFmtId="187" formatCode="&quot;Rs.&quot;#,##0.00_);\(&quot;Rs.&quot;#,##0.00\)"/>
    <numFmt numFmtId="188" formatCode="0.00_)"/>
    <numFmt numFmtId="189" formatCode="[$-409]d\-mmm\-yy;@"/>
    <numFmt numFmtId="190" formatCode="_-* #,##0_-;\-* #,##0_-;_-* &quot;-&quot;_-;_-@_-"/>
    <numFmt numFmtId="191" formatCode="_-&quot;$&quot;* #,##0_-;\-&quot;$&quot;* #,##0_-;_-&quot;$&quot;* &quot;-&quot;_-;_-@_-"/>
    <numFmt numFmtId="192" formatCode="_-&quot;$&quot;* #,##0.00_-;\-&quot;$&quot;* #,##0.00_-;_-&quot;$&quot;* &quot;-&quot;??_-;_-@_-"/>
  </numFmts>
  <fonts count="144">
    <font>
      <sz val="11"/>
      <color theme="1"/>
      <name val="Calibri"/>
      <family val="2"/>
      <scheme val="minor"/>
    </font>
    <font>
      <sz val="11"/>
      <color theme="1"/>
      <name val="Calibri"/>
      <family val="2"/>
      <scheme val="minor"/>
    </font>
    <font>
      <b/>
      <sz val="12"/>
      <name val="Bookman Old Style"/>
      <family val="1"/>
    </font>
    <font>
      <sz val="12"/>
      <name val="Bookman Old Style"/>
      <family val="1"/>
    </font>
    <font>
      <sz val="12"/>
      <color rgb="FFFF0000"/>
      <name val="Bookman Old Style"/>
      <family val="1"/>
    </font>
    <font>
      <sz val="10"/>
      <color rgb="FFFF0000"/>
      <name val="Bookman Old Style"/>
      <family val="1"/>
    </font>
    <font>
      <b/>
      <sz val="11"/>
      <name val="Cambria"/>
      <family val="1"/>
    </font>
    <font>
      <b/>
      <sz val="11"/>
      <color rgb="FFFF0000"/>
      <name val="Cambria"/>
      <family val="1"/>
    </font>
    <font>
      <b/>
      <sz val="11"/>
      <name val="Bookman Old Style"/>
      <family val="1"/>
    </font>
    <font>
      <b/>
      <sz val="14"/>
      <name val="Bookman Old Style"/>
      <family val="1"/>
    </font>
    <font>
      <b/>
      <sz val="12"/>
      <color rgb="FFFF0000"/>
      <name val="Bookman Old Style"/>
      <family val="1"/>
    </font>
    <font>
      <sz val="11"/>
      <name val="Cambria"/>
      <family val="1"/>
    </font>
    <font>
      <sz val="11"/>
      <name val="Bookman Old Style"/>
      <family val="1"/>
    </font>
    <font>
      <sz val="10"/>
      <name val="Arial"/>
      <family val="2"/>
    </font>
    <font>
      <sz val="11"/>
      <color theme="1"/>
      <name val="Bookman Old Style"/>
      <family val="1"/>
    </font>
    <font>
      <b/>
      <sz val="12"/>
      <color indexed="10"/>
      <name val="Bookman Old Style"/>
      <family val="1"/>
    </font>
    <font>
      <b/>
      <sz val="12"/>
      <color indexed="9"/>
      <name val="Bookman Old Style"/>
      <family val="1"/>
    </font>
    <font>
      <sz val="12"/>
      <color indexed="10"/>
      <name val="Bookman Old Style"/>
      <family val="1"/>
    </font>
    <font>
      <b/>
      <sz val="12"/>
      <color indexed="8"/>
      <name val="Bookman Old Style"/>
      <family val="1"/>
    </font>
    <font>
      <sz val="12"/>
      <color indexed="56"/>
      <name val="Bookman Old Style"/>
      <family val="1"/>
    </font>
    <font>
      <sz val="12"/>
      <color indexed="8"/>
      <name val="Bookman Old Style"/>
      <family val="1"/>
    </font>
    <font>
      <sz val="10"/>
      <color indexed="8"/>
      <name val="Arial"/>
      <family val="2"/>
    </font>
    <font>
      <sz val="11"/>
      <color indexed="8"/>
      <name val="Calibri"/>
      <family val="2"/>
    </font>
    <font>
      <b/>
      <sz val="12"/>
      <color rgb="FFC00000"/>
      <name val="Bookman Old Style"/>
      <family val="1"/>
    </font>
    <font>
      <b/>
      <sz val="12"/>
      <color indexed="12"/>
      <name val="Bookman Old Style"/>
      <family val="1"/>
    </font>
    <font>
      <b/>
      <sz val="12"/>
      <color indexed="20"/>
      <name val="Bookman Old Style"/>
      <family val="1"/>
    </font>
    <font>
      <sz val="12"/>
      <color indexed="13"/>
      <name val="Bookman Old Style"/>
      <family val="1"/>
    </font>
    <font>
      <sz val="11"/>
      <color rgb="FF000000"/>
      <name val="Calibri"/>
      <family val="2"/>
    </font>
    <font>
      <b/>
      <sz val="10"/>
      <name val="Bookman Old Style"/>
      <family val="1"/>
    </font>
    <font>
      <sz val="10"/>
      <name val="Bookman Old Style"/>
      <family val="1"/>
    </font>
    <font>
      <sz val="10"/>
      <color theme="1"/>
      <name val="Calibri"/>
      <family val="2"/>
      <scheme val="minor"/>
    </font>
    <font>
      <sz val="11"/>
      <name val="Calibri"/>
      <family val="2"/>
      <scheme val="minor"/>
    </font>
    <font>
      <sz val="9"/>
      <color indexed="81"/>
      <name val="Tahoma"/>
      <family val="2"/>
    </font>
    <font>
      <sz val="11"/>
      <color rgb="FFFF0000"/>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b/>
      <sz val="14"/>
      <color theme="1"/>
      <name val="Calibri"/>
      <family val="2"/>
      <scheme val="minor"/>
    </font>
    <font>
      <b/>
      <sz val="11"/>
      <color theme="1"/>
      <name val="Cambria"/>
      <family val="1"/>
      <scheme val="major"/>
    </font>
    <font>
      <sz val="11"/>
      <color theme="1"/>
      <name val="Cambria"/>
      <family val="1"/>
      <scheme val="major"/>
    </font>
    <font>
      <b/>
      <sz val="16"/>
      <name val="Century Gothic"/>
      <family val="2"/>
    </font>
    <font>
      <b/>
      <sz val="14"/>
      <name val="Century Gothic"/>
      <family val="2"/>
    </font>
    <font>
      <sz val="14"/>
      <name val="Century Gothic"/>
      <family val="2"/>
    </font>
    <font>
      <sz val="11"/>
      <name val="Century Gothic"/>
      <family val="2"/>
    </font>
    <font>
      <b/>
      <sz val="11"/>
      <name val="Century Gothic"/>
      <family val="2"/>
    </font>
    <font>
      <b/>
      <sz val="14"/>
      <color theme="1"/>
      <name val="Cambria"/>
      <family val="1"/>
      <scheme val="major"/>
    </font>
    <font>
      <b/>
      <u val="double"/>
      <sz val="14"/>
      <color theme="1"/>
      <name val="Cambria"/>
      <family val="1"/>
      <scheme val="maj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Bookman Old Style"/>
      <family val="1"/>
    </font>
    <font>
      <b/>
      <sz val="18"/>
      <name val="Bookman Old Style"/>
      <family val="1"/>
    </font>
    <font>
      <sz val="18"/>
      <name val="Bookman Old Style"/>
      <family val="1"/>
    </font>
    <font>
      <b/>
      <sz val="24"/>
      <name val="Bookman Old Style"/>
      <family val="1"/>
    </font>
    <font>
      <b/>
      <sz val="14"/>
      <color rgb="FFFF0000"/>
      <name val="Bookman Old Style"/>
      <family val="1"/>
    </font>
    <font>
      <b/>
      <sz val="18"/>
      <name val="Century Gothic"/>
      <family val="2"/>
    </font>
    <font>
      <b/>
      <sz val="20"/>
      <name val="Bookman Old Style"/>
      <family val="1"/>
    </font>
    <font>
      <sz val="11"/>
      <color theme="0"/>
      <name val="Calibri"/>
      <family val="2"/>
      <scheme val="minor"/>
    </font>
    <font>
      <sz val="12"/>
      <name val="Times New Roman"/>
      <family val="1"/>
    </font>
    <font>
      <sz val="14"/>
      <name val="AngsanaUPC"/>
      <family val="1"/>
      <charset val="222"/>
    </font>
    <font>
      <sz val="10"/>
      <name val="Helv"/>
    </font>
    <font>
      <sz val="10"/>
      <name val="Times New Roman"/>
      <family val="1"/>
    </font>
    <font>
      <sz val="12"/>
      <name val="¹ÙÅÁÃ¼"/>
      <charset val="129"/>
    </font>
    <font>
      <sz val="11"/>
      <color indexed="8"/>
      <name val="Calibri"/>
      <family val="2"/>
      <charset val="134"/>
    </font>
    <font>
      <sz val="11"/>
      <name val="Courier"/>
      <family val="3"/>
    </font>
    <font>
      <sz val="11"/>
      <color indexed="8"/>
      <name val="Calibri"/>
      <family val="2"/>
      <charset val="1"/>
    </font>
    <font>
      <sz val="10"/>
      <color indexed="10"/>
      <name val="Arial"/>
      <family val="2"/>
    </font>
    <font>
      <sz val="8"/>
      <name val="Arial"/>
      <family val="2"/>
    </font>
    <font>
      <b/>
      <sz val="12"/>
      <name val="Arial"/>
      <family val="2"/>
    </font>
    <font>
      <u/>
      <sz val="11"/>
      <color theme="10"/>
      <name val="Calibri"/>
      <family val="2"/>
      <scheme val="minor"/>
    </font>
    <font>
      <u/>
      <sz val="9"/>
      <color indexed="12"/>
      <name val="Arial"/>
      <family val="2"/>
    </font>
    <font>
      <sz val="7"/>
      <name val="Small Fonts"/>
      <family val="2"/>
    </font>
    <font>
      <b/>
      <i/>
      <sz val="16"/>
      <name val="Helv"/>
    </font>
    <font>
      <sz val="11"/>
      <name val="Arial"/>
      <family val="2"/>
    </font>
    <font>
      <sz val="12"/>
      <color theme="1"/>
      <name val="Calibri"/>
      <family val="2"/>
      <scheme val="minor"/>
    </font>
    <font>
      <sz val="11"/>
      <color theme="1"/>
      <name val="Calibri"/>
      <family val="2"/>
      <charset val="1"/>
      <scheme val="minor"/>
    </font>
    <font>
      <sz val="10"/>
      <color rgb="FF000000"/>
      <name val="Arial"/>
      <family val="2"/>
    </font>
    <font>
      <sz val="10"/>
      <name val="Arial"/>
      <family val="2"/>
      <charset val="134"/>
    </font>
    <font>
      <sz val="10"/>
      <name val="MS Sans Serif"/>
      <family val="2"/>
    </font>
    <font>
      <sz val="10"/>
      <name val="MS Sans Serif"/>
      <family val="2"/>
      <charset val="134"/>
    </font>
    <font>
      <sz val="12"/>
      <name val="Arial"/>
      <family val="2"/>
    </font>
    <font>
      <sz val="10"/>
      <color theme="1"/>
      <name val="Tahoma"/>
      <family val="2"/>
    </font>
    <font>
      <sz val="12"/>
      <name val="Courier New"/>
      <family val="3"/>
    </font>
    <font>
      <sz val="11"/>
      <color indexed="8"/>
      <name val="Calibri"/>
      <family val="2"/>
      <scheme val="minor"/>
    </font>
    <font>
      <sz val="10"/>
      <color theme="1"/>
      <name val="Calibri"/>
      <family val="2"/>
    </font>
    <font>
      <sz val="11"/>
      <color rgb="FF000000"/>
      <name val="Calibri"/>
      <family val="2"/>
      <charset val="204"/>
    </font>
    <font>
      <b/>
      <sz val="10"/>
      <name val="Arial CE"/>
      <family val="2"/>
      <charset val="238"/>
    </font>
    <font>
      <u/>
      <sz val="9"/>
      <color indexed="36"/>
      <name val="Arial"/>
      <family val="2"/>
    </font>
    <font>
      <sz val="11"/>
      <color indexed="8"/>
      <name val="Times New Roman"/>
      <family val="1"/>
    </font>
    <font>
      <b/>
      <sz val="10"/>
      <name val="Arial"/>
      <family val="2"/>
    </font>
    <font>
      <b/>
      <sz val="11"/>
      <name val="Times New Roman"/>
      <family val="1"/>
    </font>
    <font>
      <b/>
      <sz val="20"/>
      <color theme="1"/>
      <name val="Calibri"/>
      <family val="2"/>
      <scheme val="minor"/>
    </font>
    <font>
      <sz val="20"/>
      <color theme="1"/>
      <name val="Calibri"/>
      <family val="2"/>
      <scheme val="minor"/>
    </font>
    <font>
      <sz val="13"/>
      <color indexed="10"/>
      <name val="Arial"/>
      <family val="2"/>
    </font>
    <font>
      <b/>
      <sz val="10"/>
      <color rgb="FFFF0000"/>
      <name val="Calibri"/>
      <family val="2"/>
      <scheme val="minor"/>
    </font>
    <font>
      <b/>
      <sz val="13"/>
      <color indexed="10"/>
      <name val="Arial"/>
      <family val="2"/>
    </font>
    <font>
      <b/>
      <sz val="10"/>
      <color theme="1"/>
      <name val="Calibri"/>
      <family val="2"/>
      <scheme val="minor"/>
    </font>
    <font>
      <b/>
      <sz val="10"/>
      <name val="Calibri"/>
      <family val="2"/>
      <scheme val="minor"/>
    </font>
    <font>
      <b/>
      <sz val="12"/>
      <color theme="1"/>
      <name val="Calibri"/>
      <family val="2"/>
      <scheme val="minor"/>
    </font>
    <font>
      <b/>
      <sz val="11"/>
      <color theme="4"/>
      <name val="Calibri"/>
      <family val="2"/>
      <scheme val="minor"/>
    </font>
    <font>
      <b/>
      <sz val="11"/>
      <color rgb="FFFF0000"/>
      <name val="Calibri"/>
      <family val="2"/>
      <scheme val="minor"/>
    </font>
    <font>
      <b/>
      <sz val="14"/>
      <color rgb="FFFF0000"/>
      <name val="Calibri"/>
      <family val="2"/>
      <scheme val="minor"/>
    </font>
    <font>
      <b/>
      <sz val="10"/>
      <name val="Cambria"/>
      <family val="1"/>
      <scheme val="major"/>
    </font>
    <font>
      <b/>
      <sz val="12"/>
      <color rgb="FFFF0000"/>
      <name val="Calibri"/>
      <family val="2"/>
      <scheme val="minor"/>
    </font>
    <font>
      <b/>
      <sz val="12"/>
      <color rgb="FFC00000"/>
      <name val="Calibri"/>
      <family val="2"/>
      <scheme val="minor"/>
    </font>
    <font>
      <sz val="12"/>
      <color theme="1"/>
      <name val="Bookman Old Style"/>
      <family val="1"/>
    </font>
    <font>
      <sz val="16"/>
      <color indexed="56"/>
      <name val="Bookman Old Style"/>
      <family val="1"/>
    </font>
    <font>
      <b/>
      <sz val="14"/>
      <color theme="1"/>
      <name val="Nudi Akshar"/>
    </font>
    <font>
      <sz val="11"/>
      <color theme="1"/>
      <name val="Nudi Akshar"/>
    </font>
    <font>
      <b/>
      <sz val="14"/>
      <color rgb="FFFF0000"/>
      <name val="Nudi Akshar"/>
    </font>
    <font>
      <b/>
      <sz val="11"/>
      <color theme="1"/>
      <name val="Nudi Akshar"/>
    </font>
    <font>
      <b/>
      <sz val="16"/>
      <color theme="1"/>
      <name val="Nudi Akshar"/>
    </font>
    <font>
      <sz val="10"/>
      <color theme="1"/>
      <name val="Nudi Akshar"/>
    </font>
    <font>
      <b/>
      <i/>
      <sz val="8"/>
      <color theme="0"/>
      <name val="Nudi Akshar"/>
    </font>
    <font>
      <b/>
      <i/>
      <sz val="16"/>
      <name val="Nudi Akshar"/>
    </font>
    <font>
      <b/>
      <i/>
      <sz val="14"/>
      <name val="Nudi Akshar"/>
    </font>
    <font>
      <b/>
      <i/>
      <sz val="11"/>
      <color theme="1"/>
      <name val="Nudi Akshar"/>
    </font>
    <font>
      <b/>
      <i/>
      <sz val="18"/>
      <name val="Nudi Akshar"/>
    </font>
    <font>
      <sz val="14"/>
      <color theme="1"/>
      <name val="Nudi Akshar"/>
    </font>
    <font>
      <sz val="16"/>
      <color theme="1"/>
      <name val="Nudi Akshar"/>
    </font>
    <font>
      <sz val="14"/>
      <name val="Cambria"/>
      <family val="1"/>
    </font>
    <font>
      <b/>
      <sz val="16"/>
      <color theme="1"/>
      <name val="Bookman Old Style"/>
      <family val="1"/>
    </font>
    <font>
      <b/>
      <sz val="12"/>
      <color theme="1"/>
      <name val="Bookman Old Style"/>
      <family val="1"/>
    </font>
    <font>
      <sz val="14"/>
      <color theme="1"/>
      <name val="Cambria"/>
      <family val="1"/>
    </font>
    <font>
      <sz val="14"/>
      <color theme="1"/>
      <name val="Bookman Old Style"/>
      <family val="1"/>
    </font>
    <font>
      <sz val="14"/>
      <name val="Calibri"/>
      <family val="2"/>
      <scheme val="minor"/>
    </font>
    <font>
      <sz val="12"/>
      <name val="Cambria"/>
      <family val="1"/>
    </font>
    <font>
      <sz val="20"/>
      <color theme="1"/>
      <name val="Cambria"/>
      <family val="1"/>
      <scheme val="major"/>
    </font>
    <font>
      <sz val="16"/>
      <color theme="1"/>
      <name val="NSimSun"/>
      <family val="3"/>
    </font>
  </fonts>
  <fills count="5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indexed="57"/>
        <bgColor indexed="64"/>
      </patternFill>
    </fill>
    <fill>
      <patternFill patternType="solid">
        <fgColor theme="8" tint="0.59999389629810485"/>
        <bgColor indexed="64"/>
      </patternFill>
    </fill>
    <fill>
      <patternFill patternType="solid">
        <fgColor indexed="5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theme="4" tint="0.5999938962981048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11"/>
        <bgColor indexed="49"/>
      </patternFill>
    </fill>
    <fill>
      <patternFill patternType="solid">
        <fgColor indexed="20"/>
        <bgColor indexed="36"/>
      </patternFill>
    </fill>
    <fill>
      <patternFill patternType="solid">
        <fgColor indexed="52"/>
        <bgColor indexed="51"/>
      </patternFill>
    </fill>
    <fill>
      <patternFill patternType="solid">
        <fgColor indexed="22"/>
        <bgColor indexed="64"/>
      </patternFill>
    </fill>
    <fill>
      <patternFill patternType="solid">
        <fgColor indexed="26"/>
        <bgColor indexed="64"/>
      </patternFill>
    </fill>
    <fill>
      <patternFill patternType="solid">
        <fgColor theme="6" tint="0.79998168889431442"/>
        <bgColor indexed="64"/>
      </patternFill>
    </fill>
    <fill>
      <patternFill patternType="solid">
        <fgColor theme="9"/>
        <bgColor indexed="64"/>
      </patternFill>
    </fill>
    <fill>
      <patternFill patternType="solid">
        <fgColor theme="2"/>
        <bgColor indexed="64"/>
      </patternFill>
    </fill>
    <fill>
      <patternFill patternType="solid">
        <fgColor theme="9"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style="thin">
        <color indexed="64"/>
      </left>
      <right style="thin">
        <color indexed="64"/>
      </right>
      <top/>
      <bottom style="hair">
        <color indexed="64"/>
      </bottom>
      <diagonal/>
    </border>
    <border>
      <left/>
      <right style="thin">
        <color indexed="64"/>
      </right>
      <top/>
      <bottom/>
      <diagonal/>
    </border>
  </borders>
  <cellStyleXfs count="32076">
    <xf numFmtId="0" fontId="0" fillId="0" borderId="0"/>
    <xf numFmtId="0" fontId="13" fillId="0" borderId="0">
      <alignment vertical="top"/>
    </xf>
    <xf numFmtId="0" fontId="13" fillId="0" borderId="0"/>
    <xf numFmtId="0" fontId="13" fillId="0" borderId="0"/>
    <xf numFmtId="0" fontId="21" fillId="0" borderId="0">
      <alignment vertical="top"/>
    </xf>
    <xf numFmtId="0" fontId="13" fillId="0" borderId="0">
      <alignment vertical="top"/>
    </xf>
    <xf numFmtId="0" fontId="22" fillId="0" borderId="0"/>
    <xf numFmtId="43" fontId="13" fillId="0" borderId="0" applyFont="0" applyFill="0" applyBorder="0" applyAlignment="0" applyProtection="0"/>
    <xf numFmtId="0" fontId="21" fillId="0" borderId="0">
      <alignment vertical="top"/>
    </xf>
    <xf numFmtId="0" fontId="21" fillId="0" borderId="0">
      <alignment vertical="top"/>
    </xf>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27" fillId="0" borderId="0"/>
    <xf numFmtId="9" fontId="13" fillId="0" borderId="0" applyFont="0" applyFill="0" applyBorder="0" applyAlignment="0" applyProtection="0"/>
    <xf numFmtId="9" fontId="27" fillId="0" borderId="0" applyFont="0" applyFill="0" applyBorder="0" applyAlignment="0" applyProtection="0"/>
    <xf numFmtId="0" fontId="1" fillId="0" borderId="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0" fontId="50" fillId="32" borderId="33" applyNumberFormat="0" applyAlignment="0" applyProtection="0"/>
    <xf numFmtId="5" fontId="13" fillId="0" borderId="0" applyFont="0" applyFill="0" applyBorder="0" applyAlignment="0" applyProtection="0"/>
    <xf numFmtId="5"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70" fontId="1"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2" fillId="15" borderId="0" applyNumberFormat="0" applyBorder="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8" fillId="0" borderId="37" applyNumberFormat="0" applyFill="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59" fillId="33" borderId="0" applyNumberFormat="0" applyBorder="0" applyAlignment="0" applyProtection="0"/>
    <xf numFmtId="0" fontId="13" fillId="0" borderId="0"/>
    <xf numFmtId="0" fontId="13" fillId="0" borderId="0"/>
    <xf numFmtId="0" fontId="13" fillId="0" borderId="0">
      <alignment vertical="top"/>
    </xf>
    <xf numFmtId="0" fontId="22" fillId="0" borderId="0"/>
    <xf numFmtId="0" fontId="13" fillId="0" borderId="0">
      <alignment vertical="top"/>
    </xf>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21" fillId="0" borderId="0"/>
    <xf numFmtId="0" fontId="13" fillId="0" borderId="0">
      <alignment vertical="top"/>
    </xf>
    <xf numFmtId="0" fontId="13" fillId="0" borderId="0"/>
    <xf numFmtId="0" fontId="1" fillId="0" borderId="0">
      <alignment vertical="top"/>
    </xf>
    <xf numFmtId="0" fontId="13" fillId="0" borderId="0"/>
    <xf numFmtId="0" fontId="13" fillId="0" borderId="0">
      <alignment vertical="top"/>
    </xf>
    <xf numFmtId="0" fontId="13"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xf numFmtId="0" fontId="1" fillId="0" borderId="0">
      <alignment vertical="top"/>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alignment vertical="top"/>
    </xf>
    <xf numFmtId="0" fontId="1"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3" fillId="0" borderId="0">
      <alignment vertical="top"/>
    </xf>
    <xf numFmtId="0" fontId="22" fillId="0" borderId="0">
      <alignment vertical="top"/>
    </xf>
    <xf numFmtId="0" fontId="22" fillId="0" borderId="0">
      <alignment vertical="top"/>
    </xf>
    <xf numFmtId="0" fontId="13" fillId="0" borderId="0"/>
    <xf numFmtId="0" fontId="22" fillId="0" borderId="0">
      <alignment vertical="top"/>
    </xf>
    <xf numFmtId="0" fontId="22"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 fillId="0" borderId="0">
      <alignment vertical="top"/>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3" fillId="0" borderId="0"/>
    <xf numFmtId="0" fontId="73" fillId="0" borderId="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 fillId="37" borderId="0" applyNumberFormat="0" applyBorder="0" applyAlignment="0" applyProtection="0"/>
    <xf numFmtId="0" fontId="22" fillId="1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2" fillId="13"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1" fillId="37" borderId="0" applyNumberFormat="0" applyBorder="0" applyAlignment="0" applyProtection="0"/>
    <xf numFmtId="0" fontId="22" fillId="1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3" borderId="0" applyNumberFormat="0" applyBorder="0" applyAlignment="0" applyProtection="0"/>
    <xf numFmtId="0" fontId="22" fillId="13" borderId="0" applyNumberFormat="0" applyBorder="0" applyAlignment="0" applyProtection="0"/>
    <xf numFmtId="0" fontId="1" fillId="3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38" borderId="0" applyNumberFormat="0" applyBorder="0" applyAlignment="0" applyProtection="0"/>
    <xf numFmtId="0" fontId="22"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2" fillId="14"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 fillId="38" borderId="0" applyNumberFormat="0" applyBorder="0" applyAlignment="0" applyProtection="0"/>
    <xf numFmtId="0" fontId="22"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4" borderId="0" applyNumberFormat="0" applyBorder="0" applyAlignment="0" applyProtection="0"/>
    <xf numFmtId="0" fontId="22" fillId="14" borderId="0" applyNumberFormat="0" applyBorder="0" applyAlignment="0" applyProtection="0"/>
    <xf numFmtId="0" fontId="1" fillId="3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39" borderId="0" applyNumberFormat="0" applyBorder="0" applyAlignment="0" applyProtection="0"/>
    <xf numFmtId="0" fontId="22" fillId="1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2" fillId="15"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 fillId="39" borderId="0" applyNumberFormat="0" applyBorder="0" applyAlignment="0" applyProtection="0"/>
    <xf numFmtId="0" fontId="22" fillId="1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5" borderId="0" applyNumberFormat="0" applyBorder="0" applyAlignment="0" applyProtection="0"/>
    <xf numFmtId="0" fontId="22" fillId="15" borderId="0" applyNumberFormat="0" applyBorder="0" applyAlignment="0" applyProtection="0"/>
    <xf numFmtId="0" fontId="1" fillId="39"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 fillId="42" borderId="0" applyNumberFormat="0" applyBorder="0" applyAlignment="0" applyProtection="0"/>
    <xf numFmtId="0" fontId="22" fillId="1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2" fillId="16"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1" fillId="42" borderId="0" applyNumberFormat="0" applyBorder="0" applyAlignment="0" applyProtection="0"/>
    <xf numFmtId="0" fontId="22" fillId="16"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22" fillId="16" borderId="0" applyNumberFormat="0" applyBorder="0" applyAlignment="0" applyProtection="0"/>
    <xf numFmtId="0" fontId="1" fillId="4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40" borderId="0" applyNumberFormat="0" applyBorder="0" applyAlignment="0" applyProtection="0"/>
    <xf numFmtId="0" fontId="22"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2" fillId="21"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1" fillId="40" borderId="0" applyNumberFormat="0" applyBorder="0" applyAlignment="0" applyProtection="0"/>
    <xf numFmtId="0" fontId="22" fillId="2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21" borderId="0" applyNumberFormat="0" applyBorder="0" applyAlignment="0" applyProtection="0"/>
    <xf numFmtId="0" fontId="22" fillId="21" borderId="0" applyNumberFormat="0" applyBorder="0" applyAlignment="0" applyProtection="0"/>
    <xf numFmtId="0" fontId="1" fillId="4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7" fillId="23" borderId="0" applyNumberFormat="0" applyBorder="0" applyAlignment="0" applyProtection="0"/>
    <xf numFmtId="0" fontId="47" fillId="20" borderId="0" applyNumberFormat="0" applyBorder="0" applyAlignment="0" applyProtection="0"/>
    <xf numFmtId="0" fontId="72" fillId="41" borderId="0" applyNumberFormat="0" applyBorder="0" applyAlignment="0" applyProtection="0"/>
    <xf numFmtId="0" fontId="47" fillId="21" borderId="0" applyNumberFormat="0" applyBorder="0" applyAlignment="0" applyProtection="0"/>
    <xf numFmtId="0" fontId="72" fillId="41" borderId="0" applyNumberFormat="0" applyBorder="0" applyAlignment="0" applyProtection="0"/>
    <xf numFmtId="0" fontId="72" fillId="41" borderId="0" applyNumberFormat="0" applyBorder="0" applyAlignment="0" applyProtection="0"/>
    <xf numFmtId="0" fontId="47" fillId="21"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21" borderId="0" applyNumberFormat="0" applyBorder="0" applyAlignment="0" applyProtection="0"/>
    <xf numFmtId="0" fontId="72" fillId="41" borderId="0" applyNumberFormat="0" applyBorder="0" applyAlignment="0" applyProtection="0"/>
    <xf numFmtId="0" fontId="72" fillId="21" borderId="0" applyNumberFormat="0" applyBorder="0" applyAlignment="0" applyProtection="0"/>
    <xf numFmtId="0" fontId="72" fillId="41" borderId="0" applyNumberFormat="0" applyBorder="0" applyAlignment="0" applyProtection="0"/>
    <xf numFmtId="0" fontId="72" fillId="43" borderId="0" applyNumberFormat="0" applyBorder="0" applyAlignment="0" applyProtection="0"/>
    <xf numFmtId="0" fontId="47" fillId="24" borderId="0" applyNumberFormat="0" applyBorder="0" applyAlignment="0" applyProtection="0"/>
    <xf numFmtId="0" fontId="72" fillId="43" borderId="0" applyNumberFormat="0" applyBorder="0" applyAlignment="0" applyProtection="0"/>
    <xf numFmtId="0" fontId="72" fillId="43" borderId="0" applyNumberFormat="0" applyBorder="0" applyAlignment="0" applyProtection="0"/>
    <xf numFmtId="0" fontId="47" fillId="2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24" borderId="0" applyNumberFormat="0" applyBorder="0" applyAlignment="0" applyProtection="0"/>
    <xf numFmtId="0" fontId="72" fillId="43" borderId="0" applyNumberFormat="0" applyBorder="0" applyAlignment="0" applyProtection="0"/>
    <xf numFmtId="0" fontId="72" fillId="24" borderId="0" applyNumberFormat="0" applyBorder="0" applyAlignment="0" applyProtection="0"/>
    <xf numFmtId="0" fontId="72" fillId="43" borderId="0" applyNumberFormat="0" applyBorder="0" applyAlignment="0" applyProtection="0"/>
    <xf numFmtId="0" fontId="47" fillId="25" borderId="0" applyNumberFormat="0" applyBorder="0" applyAlignment="0" applyProtection="0"/>
    <xf numFmtId="0" fontId="72" fillId="44" borderId="0" applyNumberFormat="0" applyBorder="0" applyAlignment="0" applyProtection="0"/>
    <xf numFmtId="0" fontId="47" fillId="26" borderId="0" applyNumberFormat="0" applyBorder="0" applyAlignment="0" applyProtection="0"/>
    <xf numFmtId="0" fontId="72" fillId="44" borderId="0" applyNumberFormat="0" applyBorder="0" applyAlignment="0" applyProtection="0"/>
    <xf numFmtId="0" fontId="72" fillId="44" borderId="0" applyNumberFormat="0" applyBorder="0" applyAlignment="0" applyProtection="0"/>
    <xf numFmtId="0" fontId="47" fillId="26"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26" borderId="0" applyNumberFormat="0" applyBorder="0" applyAlignment="0" applyProtection="0"/>
    <xf numFmtId="0" fontId="72" fillId="44" borderId="0" applyNumberFormat="0" applyBorder="0" applyAlignment="0" applyProtection="0"/>
    <xf numFmtId="0" fontId="72" fillId="26" borderId="0" applyNumberFormat="0" applyBorder="0" applyAlignment="0" applyProtection="0"/>
    <xf numFmtId="0" fontId="72" fillId="44" borderId="0" applyNumberFormat="0" applyBorder="0" applyAlignment="0" applyProtection="0"/>
    <xf numFmtId="9" fontId="74" fillId="0" borderId="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30" borderId="0" applyNumberFormat="0" applyBorder="0" applyAlignment="0" applyProtection="0"/>
    <xf numFmtId="172" fontId="74" fillId="0" borderId="0" applyFont="0" applyFill="0" applyBorder="0" applyAlignment="0" applyProtection="0"/>
    <xf numFmtId="173" fontId="74" fillId="0" borderId="0" applyFont="0" applyFill="0" applyBorder="0" applyAlignment="0" applyProtection="0"/>
    <xf numFmtId="0" fontId="75" fillId="0" borderId="0"/>
    <xf numFmtId="0" fontId="75" fillId="0" borderId="0"/>
    <xf numFmtId="0" fontId="13" fillId="0" borderId="0" applyFill="0" applyBorder="0">
      <alignment vertical="center"/>
    </xf>
    <xf numFmtId="0" fontId="13" fillId="0" borderId="0" applyFill="0" applyBorder="0">
      <alignment vertical="center"/>
    </xf>
    <xf numFmtId="174" fontId="74" fillId="0" borderId="0" applyFont="0" applyFill="0" applyBorder="0" applyAlignment="0" applyProtection="0"/>
    <xf numFmtId="175" fontId="74" fillId="0" borderId="0" applyFont="0" applyFill="0" applyBorder="0" applyAlignment="0" applyProtection="0"/>
    <xf numFmtId="176" fontId="76" fillId="0" borderId="28">
      <protection locked="0"/>
    </xf>
    <xf numFmtId="0" fontId="48" fillId="14" borderId="0" applyNumberFormat="0" applyBorder="0" applyAlignment="0" applyProtection="0"/>
    <xf numFmtId="0" fontId="77" fillId="0" borderId="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49" fillId="31" borderId="32" applyNumberFormat="0" applyAlignment="0" applyProtection="0"/>
    <xf numFmtId="0" fontId="50" fillId="32" borderId="33" applyNumberFormat="0" applyAlignment="0" applyProtection="0"/>
    <xf numFmtId="177" fontId="13" fillId="0" borderId="0"/>
    <xf numFmtId="177" fontId="13" fillId="0" borderId="0"/>
    <xf numFmtId="0" fontId="75" fillId="0" borderId="0"/>
    <xf numFmtId="177" fontId="13" fillId="0" borderId="0"/>
    <xf numFmtId="0" fontId="75" fillId="0" borderId="0"/>
    <xf numFmtId="0" fontId="75" fillId="0" borderId="0"/>
    <xf numFmtId="177" fontId="13" fillId="0" borderId="0"/>
    <xf numFmtId="0" fontId="75" fillId="0" borderId="0"/>
    <xf numFmtId="0" fontId="75" fillId="0" borderId="0"/>
    <xf numFmtId="177" fontId="13" fillId="0" borderId="0"/>
    <xf numFmtId="0" fontId="75" fillId="0" borderId="0"/>
    <xf numFmtId="0" fontId="75" fillId="0" borderId="0"/>
    <xf numFmtId="177" fontId="13" fillId="0" borderId="0"/>
    <xf numFmtId="0" fontId="75" fillId="0" borderId="0"/>
    <xf numFmtId="0" fontId="75" fillId="0" borderId="0"/>
    <xf numFmtId="177" fontId="13" fillId="0" borderId="0"/>
    <xf numFmtId="0" fontId="75" fillId="0" borderId="0"/>
    <xf numFmtId="0" fontId="75" fillId="0" borderId="0"/>
    <xf numFmtId="177" fontId="13" fillId="0" borderId="0"/>
    <xf numFmtId="0" fontId="7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22"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65"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0"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64"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22" fillId="0" borderId="0" applyFont="0" applyFill="0" applyBorder="0" applyAlignment="0" applyProtection="0"/>
    <xf numFmtId="181" fontId="13"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4" fontId="22" fillId="0" borderId="0" applyFont="0" applyFill="0" applyBorder="0" applyAlignment="0" applyProtection="0"/>
    <xf numFmtId="43" fontId="1" fillId="0" borderId="0" applyFont="0" applyFill="0" applyBorder="0" applyAlignment="0" applyProtection="0"/>
    <xf numFmtId="164"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5" fontId="13" fillId="0" borderId="0" applyFont="0" applyFill="0" applyBorder="0" applyAlignment="0" applyProtection="0"/>
    <xf numFmtId="165" fontId="1" fillId="0" borderId="0" applyFont="0" applyFill="0" applyBorder="0" applyAlignment="0" applyProtection="0"/>
    <xf numFmtId="5"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2"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2"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2" fontId="22" fillId="0" borderId="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82" fontId="22" fillId="0" borderId="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78" fillId="0" borderId="0" applyFont="0" applyFill="0" applyBorder="0" applyAlignment="0" applyProtection="0">
      <alignment vertical="center"/>
    </xf>
    <xf numFmtId="43" fontId="13" fillId="0" borderId="0" applyFont="0" applyFill="0" applyBorder="0" applyAlignment="0" applyProtection="0"/>
    <xf numFmtId="179" fontId="13" fillId="0" borderId="0" applyFont="0" applyFill="0" applyBorder="0" applyAlignment="0" applyProtection="0"/>
    <xf numFmtId="0" fontId="78"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80" fontId="78"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0" fontId="60" fillId="0" borderId="0" applyNumberFormat="0" applyFont="0" applyFill="0" applyBorder="0" applyProtection="0">
      <alignment vertical="center"/>
    </xf>
    <xf numFmtId="168"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178" fontId="22" fillId="0" borderId="0" applyFill="0" applyBorder="0" applyAlignment="0" applyProtection="0"/>
    <xf numFmtId="168" fontId="1"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8" fontId="22" fillId="0" borderId="0" applyFill="0" applyBorder="0" applyAlignment="0" applyProtection="0"/>
    <xf numFmtId="178" fontId="22" fillId="0" borderId="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2" fillId="0" borderId="0" applyFont="0" applyFill="0" applyBorder="0" applyAlignment="0" applyProtection="0"/>
    <xf numFmtId="170" fontId="1" fillId="0" borderId="0" applyFont="0" applyFill="0" applyBorder="0" applyAlignment="0" applyProtection="0"/>
    <xf numFmtId="168" fontId="22"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170"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78" fontId="22" fillId="0" borderId="0" applyFill="0" applyBorder="0" applyAlignment="0" applyProtection="0"/>
    <xf numFmtId="43" fontId="13" fillId="0" borderId="0" applyFont="0" applyFill="0" applyBorder="0" applyAlignment="0" applyProtection="0"/>
    <xf numFmtId="178" fontId="22" fillId="0" borderId="0" applyFill="0" applyBorder="0" applyAlignment="0" applyProtection="0"/>
    <xf numFmtId="165" fontId="1" fillId="0" borderId="0" applyFont="0" applyFill="0" applyBorder="0" applyAlignment="0" applyProtection="0"/>
    <xf numFmtId="43" fontId="1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2" fillId="0" borderId="0" applyFont="0" applyFill="0" applyBorder="0" applyAlignment="0" applyProtection="0"/>
    <xf numFmtId="43" fontId="13" fillId="0" borderId="0" applyFont="0" applyFill="0" applyBorder="0" applyAlignment="0" applyProtection="0"/>
    <xf numFmtId="176" fontId="79" fillId="0" borderId="42" applyNumberFormat="0" applyBorder="0" applyAlignment="0" applyProtection="0">
      <protection locked="0"/>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9" fontId="13" fillId="0" borderId="0" applyFont="0" applyFill="0" applyBorder="0" applyAlignment="0" applyProtection="0"/>
    <xf numFmtId="5"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9"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71"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1" fontId="13" fillId="0" borderId="0" applyFont="0" applyFill="0" applyBorder="0" applyAlignment="0" applyProtection="0"/>
    <xf numFmtId="183" fontId="22" fillId="0" borderId="0" applyFill="0" applyBorder="0" applyAlignment="0" applyProtection="0"/>
    <xf numFmtId="164" fontId="1"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4" fontId="2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3" fontId="22" fillId="0" borderId="0" applyFill="0" applyBorder="0" applyAlignment="0" applyProtection="0"/>
    <xf numFmtId="183" fontId="22" fillId="0" borderId="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85" fontId="22" fillId="0" borderId="0" applyFill="0" applyBorder="0" applyAlignment="0" applyProtection="0"/>
    <xf numFmtId="185" fontId="22" fillId="0" borderId="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0" fontId="13" fillId="0" borderId="0" applyFont="0" applyFill="0" applyBorder="0" applyAlignment="0" applyProtection="0"/>
    <xf numFmtId="0" fontId="22" fillId="0" borderId="0"/>
    <xf numFmtId="0" fontId="22" fillId="0" borderId="0"/>
    <xf numFmtId="0" fontId="80" fillId="0" borderId="0"/>
    <xf numFmtId="0" fontId="51" fillId="0" borderId="0" applyNumberFormat="0" applyFill="0" applyBorder="0" applyAlignment="0" applyProtection="0"/>
    <xf numFmtId="0" fontId="76" fillId="0" borderId="43" applyNumberFormat="0" applyFill="0" applyBorder="0" applyAlignment="0" applyProtection="0">
      <protection locked="0"/>
    </xf>
    <xf numFmtId="186" fontId="81" fillId="0" borderId="44">
      <alignment horizontal="right"/>
    </xf>
    <xf numFmtId="0" fontId="52" fillId="15" borderId="0" applyNumberFormat="0" applyBorder="0" applyAlignment="0" applyProtection="0"/>
    <xf numFmtId="38" fontId="82" fillId="52" borderId="0" applyNumberFormat="0" applyBorder="0" applyAlignment="0" applyProtection="0"/>
    <xf numFmtId="0" fontId="83" fillId="0" borderId="19" applyNumberFormat="0" applyAlignment="0" applyProtection="0">
      <alignment horizontal="left" vertical="center"/>
    </xf>
    <xf numFmtId="0" fontId="83" fillId="0" borderId="26">
      <alignment horizontal="left" vertical="center"/>
    </xf>
    <xf numFmtId="0" fontId="53" fillId="0" borderId="34" applyNumberFormat="0" applyFill="0" applyAlignment="0" applyProtection="0"/>
    <xf numFmtId="0" fontId="27" fillId="0" borderId="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13" fillId="0" borderId="0"/>
    <xf numFmtId="0" fontId="56" fillId="0" borderId="0" applyNumberFormat="0" applyFill="0" applyBorder="0" applyAlignment="0" applyProtection="0">
      <alignment vertical="top"/>
      <protection locked="0"/>
    </xf>
    <xf numFmtId="0" fontId="13" fillId="0" borderId="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187" fontId="13" fillId="0" borderId="0" applyProtection="0">
      <alignment horizontal="center"/>
    </xf>
    <xf numFmtId="187" fontId="13" fillId="0" borderId="0" applyProtection="0">
      <alignment horizontal="center"/>
    </xf>
    <xf numFmtId="10" fontId="82" fillId="53" borderId="1" applyNumberFormat="0" applyBorder="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7" fillId="18" borderId="32" applyNumberFormat="0" applyAlignment="0" applyProtection="0"/>
    <xf numFmtId="0" fontId="58" fillId="0" borderId="37" applyNumberFormat="0" applyFill="0" applyAlignment="0" applyProtection="0"/>
    <xf numFmtId="0" fontId="59" fillId="33" borderId="0" applyNumberFormat="0" applyBorder="0" applyAlignment="0" applyProtection="0"/>
    <xf numFmtId="37" fontId="86" fillId="0" borderId="0"/>
    <xf numFmtId="0" fontId="13" fillId="0" borderId="0"/>
    <xf numFmtId="188" fontId="87" fillId="0" borderId="0"/>
    <xf numFmtId="167" fontId="13" fillId="0" borderId="0"/>
    <xf numFmtId="188" fontId="8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22" fillId="0" borderId="0"/>
    <xf numFmtId="0" fontId="13" fillId="0" borderId="0"/>
    <xf numFmtId="0" fontId="22" fillId="0" borderId="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22"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xf numFmtId="0" fontId="1" fillId="0" borderId="0"/>
    <xf numFmtId="0" fontId="22" fillId="0" borderId="0"/>
    <xf numFmtId="0" fontId="13" fillId="0" borderId="0"/>
    <xf numFmtId="0" fontId="22"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88"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xf numFmtId="0" fontId="1" fillId="0" borderId="0"/>
    <xf numFmtId="0" fontId="13" fillId="0" borderId="0">
      <alignment vertical="top"/>
    </xf>
    <xf numFmtId="0" fontId="1"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xf numFmtId="0" fontId="1" fillId="0" borderId="0"/>
    <xf numFmtId="0" fontId="1" fillId="0" borderId="0"/>
    <xf numFmtId="0" fontId="13" fillId="0" borderId="0">
      <alignment vertical="top"/>
    </xf>
    <xf numFmtId="0" fontId="13" fillId="0" borderId="0"/>
    <xf numFmtId="0" fontId="13" fillId="0" borderId="0"/>
    <xf numFmtId="0" fontId="13"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3" fillId="0" borderId="0"/>
    <xf numFmtId="0" fontId="13" fillId="0" borderId="0"/>
    <xf numFmtId="0" fontId="1" fillId="0" borderId="0"/>
    <xf numFmtId="0" fontId="13" fillId="0" borderId="0">
      <alignment vertical="top"/>
    </xf>
    <xf numFmtId="0" fontId="1" fillId="0" borderId="0"/>
    <xf numFmtId="0" fontId="13" fillId="0" borderId="0"/>
    <xf numFmtId="0" fontId="1" fillId="0" borderId="0"/>
    <xf numFmtId="0" fontId="13" fillId="0" borderId="0"/>
    <xf numFmtId="0" fontId="1"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21" fillId="0" borderId="0">
      <alignment vertical="top"/>
    </xf>
    <xf numFmtId="0" fontId="1" fillId="0" borderId="0"/>
    <xf numFmtId="0" fontId="21" fillId="0" borderId="0">
      <alignment vertical="top"/>
    </xf>
    <xf numFmtId="0" fontId="21" fillId="0" borderId="0">
      <alignment vertical="top"/>
    </xf>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89"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89"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21" fillId="0" borderId="0">
      <alignment vertical="top"/>
    </xf>
    <xf numFmtId="0" fontId="21" fillId="0" borderId="0">
      <alignment vertical="top"/>
    </xf>
    <xf numFmtId="0" fontId="1" fillId="0" borderId="0"/>
    <xf numFmtId="0" fontId="13" fillId="0" borderId="0"/>
    <xf numFmtId="0" fontId="13" fillId="0" borderId="0"/>
    <xf numFmtId="0" fontId="89"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21" fillId="0" borderId="0">
      <alignment vertical="top"/>
    </xf>
    <xf numFmtId="0" fontId="21" fillId="0" borderId="0">
      <alignment vertical="top"/>
    </xf>
    <xf numFmtId="0" fontId="1" fillId="0" borderId="0"/>
    <xf numFmtId="0" fontId="13" fillId="0" borderId="0"/>
    <xf numFmtId="0" fontId="13" fillId="0" borderId="0"/>
    <xf numFmtId="0" fontId="1" fillId="0" borderId="0"/>
    <xf numFmtId="0" fontId="1" fillId="0" borderId="0"/>
    <xf numFmtId="0" fontId="89" fillId="0" borderId="0"/>
    <xf numFmtId="0" fontId="13" fillId="0" borderId="0"/>
    <xf numFmtId="0" fontId="22" fillId="0" borderId="0"/>
    <xf numFmtId="0" fontId="1" fillId="0" borderId="0"/>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 fillId="0" borderId="0"/>
    <xf numFmtId="0" fontId="13" fillId="0" borderId="0"/>
    <xf numFmtId="0" fontId="1" fillId="0" borderId="0"/>
    <xf numFmtId="0" fontId="89"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3" fillId="0" borderId="0"/>
    <xf numFmtId="0" fontId="1"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22" fillId="0" borderId="0"/>
    <xf numFmtId="0" fontId="22"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 fillId="0" borderId="0"/>
    <xf numFmtId="0" fontId="13" fillId="0" borderId="0"/>
    <xf numFmtId="0" fontId="1" fillId="0" borderId="0"/>
    <xf numFmtId="0" fontId="1" fillId="0" borderId="0"/>
    <xf numFmtId="0" fontId="13"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22"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60" fillId="0" borderId="0"/>
    <xf numFmtId="0" fontId="13" fillId="0" borderId="0"/>
    <xf numFmtId="0" fontId="13" fillId="0" borderId="0"/>
    <xf numFmtId="0" fontId="60"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alignment vertical="top"/>
    </xf>
    <xf numFmtId="0" fontId="13" fillId="0" borderId="0">
      <alignment vertical="top"/>
    </xf>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22"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90" fillId="0" borderId="0"/>
    <xf numFmtId="0" fontId="1" fillId="0" borderId="0"/>
    <xf numFmtId="0" fontId="1" fillId="0" borderId="0"/>
    <xf numFmtId="0" fontId="13" fillId="0" borderId="0"/>
    <xf numFmtId="0" fontId="1" fillId="0" borderId="0"/>
    <xf numFmtId="0" fontId="13" fillId="0" borderId="0"/>
    <xf numFmtId="0" fontId="21" fillId="0" borderId="0">
      <alignment vertical="top"/>
    </xf>
    <xf numFmtId="0" fontId="13" fillId="0" borderId="0">
      <alignment vertical="top"/>
    </xf>
    <xf numFmtId="0" fontId="21" fillId="0" borderId="0">
      <alignment vertical="top"/>
    </xf>
    <xf numFmtId="0" fontId="1" fillId="0" borderId="0"/>
    <xf numFmtId="0" fontId="13" fillId="0" borderId="0"/>
    <xf numFmtId="0" fontId="21" fillId="0" borderId="0">
      <alignment vertical="top"/>
    </xf>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21" fillId="0" borderId="0">
      <alignment vertical="top"/>
    </xf>
    <xf numFmtId="0" fontId="13" fillId="0" borderId="0">
      <alignment vertical="top"/>
    </xf>
    <xf numFmtId="0" fontId="21" fillId="0" borderId="0">
      <alignment vertical="top"/>
    </xf>
    <xf numFmtId="0" fontId="13" fillId="0" borderId="0">
      <alignment vertical="top"/>
    </xf>
    <xf numFmtId="0" fontId="1"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xf numFmtId="0" fontId="13" fillId="0" borderId="0"/>
    <xf numFmtId="0" fontId="21" fillId="0" borderId="0">
      <alignment vertical="top"/>
    </xf>
    <xf numFmtId="0" fontId="13" fillId="0" borderId="0">
      <alignment vertical="top"/>
    </xf>
    <xf numFmtId="0" fontId="21" fillId="0" borderId="0">
      <alignment vertical="top"/>
    </xf>
    <xf numFmtId="0" fontId="13" fillId="0" borderId="0">
      <alignment vertical="top"/>
    </xf>
    <xf numFmtId="0" fontId="13" fillId="0" borderId="0"/>
    <xf numFmtId="0" fontId="13" fillId="0" borderId="0">
      <alignment vertical="top"/>
    </xf>
    <xf numFmtId="0" fontId="21"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21" fillId="0" borderId="0">
      <alignment vertical="top"/>
    </xf>
    <xf numFmtId="0" fontId="1"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21" fillId="0" borderId="0">
      <alignment vertical="top"/>
    </xf>
    <xf numFmtId="0" fontId="1"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alignment vertical="top"/>
    </xf>
    <xf numFmtId="0" fontId="89" fillId="0" borderId="0"/>
    <xf numFmtId="0" fontId="1" fillId="0" borderId="0"/>
    <xf numFmtId="0" fontId="13" fillId="0" borderId="0"/>
    <xf numFmtId="0" fontId="89" fillId="0" borderId="0"/>
    <xf numFmtId="0" fontId="1" fillId="0" borderId="0"/>
    <xf numFmtId="0" fontId="13" fillId="0" borderId="0"/>
    <xf numFmtId="0" fontId="21" fillId="0" borderId="0">
      <alignment vertical="top"/>
    </xf>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alignment vertical="top"/>
    </xf>
    <xf numFmtId="0" fontId="21" fillId="0" borderId="0">
      <alignment vertical="top"/>
    </xf>
    <xf numFmtId="0" fontId="1" fillId="0" borderId="0"/>
    <xf numFmtId="0" fontId="13"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 fillId="0" borderId="0"/>
    <xf numFmtId="0" fontId="21" fillId="0" borderId="0">
      <alignment vertical="top"/>
    </xf>
    <xf numFmtId="0" fontId="1" fillId="0" borderId="0"/>
    <xf numFmtId="0" fontId="13" fillId="0" borderId="0"/>
    <xf numFmtId="0" fontId="13" fillId="0" borderId="0">
      <alignment vertical="top"/>
    </xf>
    <xf numFmtId="0" fontId="1" fillId="0" borderId="0"/>
    <xf numFmtId="0" fontId="13" fillId="0" borderId="0"/>
    <xf numFmtId="0" fontId="13" fillId="0" borderId="0"/>
    <xf numFmtId="0" fontId="13" fillId="0" borderId="0"/>
    <xf numFmtId="0" fontId="1" fillId="0" borderId="0"/>
    <xf numFmtId="0" fontId="22" fillId="0" borderId="0"/>
    <xf numFmtId="0" fontId="13" fillId="0" borderId="0"/>
    <xf numFmtId="0" fontId="13" fillId="0" borderId="0"/>
    <xf numFmtId="0" fontId="1" fillId="0" borderId="0"/>
    <xf numFmtId="0" fontId="13" fillId="0" borderId="0"/>
    <xf numFmtId="0" fontId="1" fillId="0" borderId="0"/>
    <xf numFmtId="0" fontId="1" fillId="0" borderId="0"/>
    <xf numFmtId="0" fontId="13" fillId="0" borderId="0"/>
    <xf numFmtId="0" fontId="27" fillId="0" borderId="0"/>
    <xf numFmtId="0" fontId="13" fillId="0" borderId="0"/>
    <xf numFmtId="0" fontId="27" fillId="0" borderId="0"/>
    <xf numFmtId="0" fontId="1" fillId="0" borderId="0"/>
    <xf numFmtId="0" fontId="13" fillId="0" borderId="0">
      <alignment vertical="top"/>
    </xf>
    <xf numFmtId="0" fontId="13" fillId="0" borderId="0"/>
    <xf numFmtId="0" fontId="13" fillId="0" borderId="0"/>
    <xf numFmtId="0" fontId="13" fillId="0" borderId="0"/>
    <xf numFmtId="0" fontId="1" fillId="0" borderId="0"/>
    <xf numFmtId="0" fontId="13" fillId="0" borderId="0"/>
    <xf numFmtId="0" fontId="27" fillId="0" borderId="0"/>
    <xf numFmtId="0" fontId="1" fillId="0" borderId="0"/>
    <xf numFmtId="0" fontId="27" fillId="0" borderId="0"/>
    <xf numFmtId="0" fontId="1" fillId="0" borderId="0"/>
    <xf numFmtId="0" fontId="27" fillId="0" borderId="0"/>
    <xf numFmtId="0" fontId="13" fillId="0" borderId="0"/>
    <xf numFmtId="0" fontId="27" fillId="0" borderId="0"/>
    <xf numFmtId="0" fontId="22" fillId="0" borderId="0"/>
    <xf numFmtId="0" fontId="1" fillId="0" borderId="0"/>
    <xf numFmtId="0" fontId="13" fillId="0" borderId="0">
      <alignment vertical="top"/>
    </xf>
    <xf numFmtId="0" fontId="21" fillId="0" borderId="0">
      <alignment vertical="top"/>
    </xf>
    <xf numFmtId="0" fontId="13" fillId="0" borderId="0"/>
    <xf numFmtId="0" fontId="1" fillId="0" borderId="0"/>
    <xf numFmtId="0" fontId="1" fillId="0" borderId="0"/>
    <xf numFmtId="0" fontId="13" fillId="0" borderId="0"/>
    <xf numFmtId="0" fontId="13" fillId="0" borderId="0">
      <alignment vertical="top"/>
    </xf>
    <xf numFmtId="0" fontId="21" fillId="0" borderId="0">
      <alignment vertical="top"/>
    </xf>
    <xf numFmtId="0" fontId="13" fillId="0" borderId="0">
      <alignment vertical="top"/>
    </xf>
    <xf numFmtId="0" fontId="13" fillId="0" borderId="0"/>
    <xf numFmtId="0" fontId="13" fillId="0" borderId="0">
      <alignment vertical="top"/>
    </xf>
    <xf numFmtId="0" fontId="1" fillId="0" borderId="0"/>
    <xf numFmtId="0" fontId="21" fillId="0" borderId="0">
      <alignment vertical="top"/>
    </xf>
    <xf numFmtId="0" fontId="1" fillId="0" borderId="0"/>
    <xf numFmtId="0" fontId="13" fillId="0" borderId="0"/>
    <xf numFmtId="0" fontId="13" fillId="0" borderId="0">
      <alignment vertical="top"/>
    </xf>
    <xf numFmtId="0" fontId="1" fillId="0" borderId="0"/>
    <xf numFmtId="0" fontId="90"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21" fillId="0" borderId="0">
      <alignment vertical="top"/>
    </xf>
    <xf numFmtId="0" fontId="21"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90" fillId="0" borderId="0"/>
    <xf numFmtId="0" fontId="13" fillId="0" borderId="0"/>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xf numFmtId="0" fontId="21" fillId="0" borderId="0">
      <alignment vertical="top"/>
    </xf>
    <xf numFmtId="0" fontId="1" fillId="0" borderId="0"/>
    <xf numFmtId="0" fontId="22" fillId="0" borderId="0"/>
    <xf numFmtId="0" fontId="90" fillId="0" borderId="0"/>
    <xf numFmtId="0" fontId="13" fillId="0" borderId="0"/>
    <xf numFmtId="0" fontId="13" fillId="0" borderId="0">
      <alignment vertical="top"/>
    </xf>
    <xf numFmtId="0" fontId="21" fillId="0" borderId="0">
      <alignment vertical="top"/>
    </xf>
    <xf numFmtId="0" fontId="13" fillId="0" borderId="0"/>
    <xf numFmtId="0" fontId="13" fillId="0" borderId="0"/>
    <xf numFmtId="0" fontId="1" fillId="0" borderId="0"/>
    <xf numFmtId="0" fontId="13" fillId="0" borderId="0">
      <alignment vertical="top"/>
    </xf>
    <xf numFmtId="0" fontId="21" fillId="0" borderId="0">
      <alignment vertical="top"/>
    </xf>
    <xf numFmtId="0" fontId="90" fillId="0" borderId="0"/>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22"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xf numFmtId="0" fontId="21" fillId="0" borderId="0">
      <alignment vertical="top"/>
    </xf>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xf numFmtId="0" fontId="21" fillId="0" borderId="0">
      <alignment vertical="top"/>
    </xf>
    <xf numFmtId="0" fontId="21"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 fillId="0" borderId="0"/>
    <xf numFmtId="0" fontId="13" fillId="0" borderId="0"/>
    <xf numFmtId="0" fontId="13" fillId="0" borderId="0"/>
    <xf numFmtId="0" fontId="13" fillId="0" borderId="0">
      <alignment vertical="top"/>
    </xf>
    <xf numFmtId="0" fontId="21" fillId="0" borderId="0">
      <alignment vertical="top"/>
    </xf>
    <xf numFmtId="0" fontId="13" fillId="0" borderId="0"/>
    <xf numFmtId="0" fontId="13" fillId="0" borderId="0"/>
    <xf numFmtId="0" fontId="21" fillId="0" borderId="0">
      <alignment vertical="top"/>
    </xf>
    <xf numFmtId="0" fontId="13" fillId="0" borderId="0">
      <alignment vertical="top"/>
    </xf>
    <xf numFmtId="0" fontId="13" fillId="0" borderId="0"/>
    <xf numFmtId="0" fontId="1" fillId="0" borderId="0"/>
    <xf numFmtId="0" fontId="13" fillId="0" borderId="0">
      <alignment vertical="top"/>
    </xf>
    <xf numFmtId="0" fontId="21" fillId="0" borderId="0">
      <alignment vertical="top"/>
    </xf>
    <xf numFmtId="0" fontId="13" fillId="0" borderId="0"/>
    <xf numFmtId="0" fontId="1" fillId="0" borderId="0"/>
    <xf numFmtId="0" fontId="21"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21"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xf numFmtId="0" fontId="13" fillId="0" borderId="0"/>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xf numFmtId="0" fontId="1"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0" borderId="0"/>
    <xf numFmtId="0" fontId="27"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91" fillId="0" borderId="0"/>
    <xf numFmtId="0" fontId="1" fillId="0" borderId="0"/>
    <xf numFmtId="0" fontId="13" fillId="0" borderId="0">
      <alignment vertical="top"/>
    </xf>
    <xf numFmtId="0" fontId="91" fillId="0" borderId="0"/>
    <xf numFmtId="0" fontId="1" fillId="0" borderId="0"/>
    <xf numFmtId="0" fontId="89" fillId="0" borderId="0"/>
    <xf numFmtId="0" fontId="13" fillId="0" borderId="0">
      <alignment vertical="top"/>
    </xf>
    <xf numFmtId="0" fontId="13" fillId="0" borderId="0"/>
    <xf numFmtId="0" fontId="13" fillId="0" borderId="0">
      <alignment vertical="top"/>
    </xf>
    <xf numFmtId="0" fontId="13" fillId="0" borderId="0"/>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xf numFmtId="0" fontId="1" fillId="0" borderId="0"/>
    <xf numFmtId="0" fontId="1" fillId="0" borderId="0"/>
    <xf numFmtId="0" fontId="13" fillId="0" borderId="0">
      <alignment vertical="top"/>
    </xf>
    <xf numFmtId="0" fontId="21"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3" fillId="0" borderId="0"/>
    <xf numFmtId="0" fontId="27" fillId="0" borderId="0"/>
    <xf numFmtId="0" fontId="13" fillId="0" borderId="0"/>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27" fillId="0" borderId="0"/>
    <xf numFmtId="0" fontId="13" fillId="0" borderId="0">
      <alignment vertical="top"/>
    </xf>
    <xf numFmtId="0" fontId="21" fillId="0" borderId="0">
      <alignment vertical="top"/>
    </xf>
    <xf numFmtId="0" fontId="13" fillId="0" borderId="0"/>
    <xf numFmtId="0" fontId="13" fillId="0" borderId="0">
      <alignment vertical="top"/>
    </xf>
    <xf numFmtId="0" fontId="13" fillId="0" borderId="0">
      <alignment vertical="top"/>
    </xf>
    <xf numFmtId="0" fontId="13" fillId="0" borderId="0"/>
    <xf numFmtId="0" fontId="21" fillId="0" borderId="0">
      <alignment vertical="top"/>
    </xf>
    <xf numFmtId="0" fontId="21" fillId="0" borderId="0">
      <alignment vertical="top"/>
    </xf>
    <xf numFmtId="0" fontId="13" fillId="0" borderId="0">
      <alignment vertical="top"/>
    </xf>
    <xf numFmtId="0" fontId="1" fillId="0" borderId="0"/>
    <xf numFmtId="0" fontId="21" fillId="0" borderId="0">
      <alignment vertical="top"/>
    </xf>
    <xf numFmtId="0" fontId="21" fillId="0" borderId="0">
      <alignment vertical="top"/>
    </xf>
    <xf numFmtId="0" fontId="27" fillId="0" borderId="0"/>
    <xf numFmtId="0" fontId="21" fillId="0" borderId="0">
      <alignment vertical="top"/>
    </xf>
    <xf numFmtId="0" fontId="13" fillId="0" borderId="0">
      <alignment vertical="top"/>
    </xf>
    <xf numFmtId="0" fontId="1" fillId="0" borderId="0"/>
    <xf numFmtId="0" fontId="21" fillId="0" borderId="0">
      <alignment vertical="top"/>
    </xf>
    <xf numFmtId="0" fontId="21" fillId="0" borderId="0">
      <alignment vertical="top"/>
    </xf>
    <xf numFmtId="0" fontId="13" fillId="0" borderId="0">
      <alignment vertical="top"/>
    </xf>
    <xf numFmtId="0" fontId="1" fillId="0" borderId="0"/>
    <xf numFmtId="0" fontId="21" fillId="0" borderId="0">
      <alignment vertical="top"/>
    </xf>
    <xf numFmtId="0" fontId="21" fillId="0" borderId="0">
      <alignment vertical="top"/>
    </xf>
    <xf numFmtId="0" fontId="27" fillId="0" borderId="0"/>
    <xf numFmtId="0" fontId="13" fillId="0" borderId="0"/>
    <xf numFmtId="0" fontId="13" fillId="0" borderId="0">
      <alignment vertical="top"/>
    </xf>
    <xf numFmtId="0" fontId="13" fillId="0" borderId="0"/>
    <xf numFmtId="0" fontId="13" fillId="0" borderId="0"/>
    <xf numFmtId="0" fontId="21" fillId="0" borderId="0">
      <alignment vertical="top"/>
    </xf>
    <xf numFmtId="0" fontId="13" fillId="0" borderId="0">
      <alignment vertical="top"/>
    </xf>
    <xf numFmtId="0" fontId="13" fillId="0" borderId="0"/>
    <xf numFmtId="0" fontId="27" fillId="0" borderId="0"/>
    <xf numFmtId="0" fontId="13" fillId="0" borderId="0"/>
    <xf numFmtId="0" fontId="13" fillId="0" borderId="0">
      <alignment vertical="top"/>
    </xf>
    <xf numFmtId="0" fontId="13" fillId="0" borderId="0"/>
    <xf numFmtId="0" fontId="13" fillId="0" borderId="0"/>
    <xf numFmtId="0" fontId="1"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1" fillId="0" borderId="0"/>
    <xf numFmtId="0" fontId="13" fillId="0" borderId="0"/>
    <xf numFmtId="0" fontId="21" fillId="0" borderId="0">
      <alignment vertical="top"/>
    </xf>
    <xf numFmtId="0" fontId="21" fillId="0" borderId="0">
      <alignment vertical="top"/>
    </xf>
    <xf numFmtId="0" fontId="1" fillId="0" borderId="0"/>
    <xf numFmtId="0" fontId="13" fillId="0" borderId="0"/>
    <xf numFmtId="0" fontId="21" fillId="0" borderId="0">
      <alignment vertical="top"/>
    </xf>
    <xf numFmtId="0" fontId="21" fillId="0" borderId="0">
      <alignment vertical="top"/>
    </xf>
    <xf numFmtId="0" fontId="1" fillId="0" borderId="0"/>
    <xf numFmtId="0" fontId="13" fillId="0" borderId="0"/>
    <xf numFmtId="0" fontId="21" fillId="0" borderId="0">
      <alignment vertical="top"/>
    </xf>
    <xf numFmtId="0" fontId="13" fillId="0" borderId="0"/>
    <xf numFmtId="0" fontId="21" fillId="0" borderId="0">
      <alignment vertical="top"/>
    </xf>
    <xf numFmtId="0" fontId="13" fillId="0" borderId="0"/>
    <xf numFmtId="0" fontId="21" fillId="0" borderId="0">
      <alignment vertical="top"/>
    </xf>
    <xf numFmtId="0" fontId="13" fillId="0" borderId="0"/>
    <xf numFmtId="0" fontId="21"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21" fillId="0" borderId="0">
      <alignment vertical="top"/>
    </xf>
    <xf numFmtId="0" fontId="13" fillId="0" borderId="0"/>
    <xf numFmtId="0" fontId="21" fillId="0" borderId="0">
      <alignment vertical="top"/>
    </xf>
    <xf numFmtId="0" fontId="13" fillId="0" borderId="0"/>
    <xf numFmtId="0" fontId="13" fillId="0" borderId="0"/>
    <xf numFmtId="0" fontId="21" fillId="0" borderId="0">
      <alignment vertical="top"/>
    </xf>
    <xf numFmtId="0" fontId="13" fillId="0" borderId="0"/>
    <xf numFmtId="0" fontId="21"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13" fillId="0" borderId="0">
      <alignment vertical="top"/>
    </xf>
    <xf numFmtId="0" fontId="21" fillId="0" borderId="0">
      <alignment vertical="top"/>
    </xf>
    <xf numFmtId="0" fontId="13" fillId="0" borderId="0"/>
    <xf numFmtId="0" fontId="13" fillId="0" borderId="0"/>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1" fillId="0" borderId="0">
      <alignment vertical="top"/>
    </xf>
    <xf numFmtId="0" fontId="13" fillId="0" borderId="0"/>
    <xf numFmtId="0" fontId="13" fillId="0" borderId="0"/>
    <xf numFmtId="0" fontId="13" fillId="0" borderId="0"/>
    <xf numFmtId="0" fontId="1" fillId="0" borderId="0">
      <alignment vertical="top"/>
    </xf>
    <xf numFmtId="0" fontId="1" fillId="0" borderId="0"/>
    <xf numFmtId="0" fontId="13"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alignment vertical="top"/>
    </xf>
    <xf numFmtId="0" fontId="1" fillId="0" borderId="0"/>
    <xf numFmtId="0" fontId="13" fillId="0" borderId="0"/>
    <xf numFmtId="0" fontId="13" fillId="0" borderId="0">
      <alignment vertical="top"/>
    </xf>
    <xf numFmtId="0" fontId="1" fillId="0" borderId="0"/>
    <xf numFmtId="0" fontId="13" fillId="0" borderId="0"/>
    <xf numFmtId="0" fontId="13" fillId="0" borderId="0"/>
    <xf numFmtId="0" fontId="21"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xf numFmtId="0" fontId="1" fillId="0" borderId="0"/>
    <xf numFmtId="0" fontId="13" fillId="0" borderId="0"/>
    <xf numFmtId="0" fontId="27" fillId="0" borderId="0"/>
    <xf numFmtId="0" fontId="21" fillId="0" borderId="0">
      <alignment vertical="top"/>
    </xf>
    <xf numFmtId="0" fontId="92" fillId="0" borderId="0">
      <alignment vertical="center"/>
    </xf>
    <xf numFmtId="0" fontId="92" fillId="0" borderId="0">
      <alignment vertical="center"/>
    </xf>
    <xf numFmtId="0" fontId="89" fillId="0" borderId="0"/>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13" fillId="0" borderId="0">
      <alignment vertical="top"/>
    </xf>
    <xf numFmtId="0" fontId="27" fillId="0" borderId="0"/>
    <xf numFmtId="0" fontId="22" fillId="0" borderId="0"/>
    <xf numFmtId="0" fontId="22" fillId="0" borderId="0"/>
    <xf numFmtId="0" fontId="21" fillId="0" borderId="0">
      <alignment vertical="top"/>
    </xf>
    <xf numFmtId="0" fontId="1" fillId="0" borderId="0"/>
    <xf numFmtId="0" fontId="92" fillId="0" borderId="0">
      <alignment vertical="center"/>
    </xf>
    <xf numFmtId="0" fontId="22" fillId="0" borderId="0"/>
    <xf numFmtId="0" fontId="1" fillId="0" borderId="0"/>
    <xf numFmtId="0" fontId="13" fillId="0" borderId="0"/>
    <xf numFmtId="0" fontId="13" fillId="0" borderId="0">
      <alignment vertical="top"/>
    </xf>
    <xf numFmtId="0" fontId="13" fillId="0" borderId="0"/>
    <xf numFmtId="0" fontId="13" fillId="0" borderId="0"/>
    <xf numFmtId="0" fontId="1" fillId="0" borderId="0"/>
    <xf numFmtId="0" fontId="13" fillId="0" borderId="0"/>
    <xf numFmtId="0" fontId="21" fillId="0" borderId="0">
      <alignment vertical="top"/>
    </xf>
    <xf numFmtId="0" fontId="21" fillId="0" borderId="0">
      <alignment vertical="top"/>
    </xf>
    <xf numFmtId="0" fontId="1" fillId="0" borderId="0"/>
    <xf numFmtId="0" fontId="21" fillId="0" borderId="0">
      <alignment vertical="top"/>
    </xf>
    <xf numFmtId="0" fontId="92" fillId="0" borderId="0">
      <alignment vertical="center"/>
    </xf>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27" fillId="0" borderId="0"/>
    <xf numFmtId="0" fontId="13" fillId="0" borderId="0"/>
    <xf numFmtId="0" fontId="27" fillId="0" borderId="0"/>
    <xf numFmtId="0" fontId="13" fillId="0" borderId="0"/>
    <xf numFmtId="0" fontId="13" fillId="0" borderId="0"/>
    <xf numFmtId="0" fontId="13" fillId="0" borderId="0"/>
    <xf numFmtId="0" fontId="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 fillId="0" borderId="0"/>
    <xf numFmtId="0" fontId="21" fillId="0" borderId="0"/>
    <xf numFmtId="0" fontId="13" fillId="0" borderId="0"/>
    <xf numFmtId="0" fontId="21" fillId="0" borderId="0"/>
    <xf numFmtId="0" fontId="21" fillId="0" borderId="0"/>
    <xf numFmtId="0" fontId="27"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21"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92" fillId="0" borderId="0">
      <alignment vertical="center"/>
    </xf>
    <xf numFmtId="0" fontId="13" fillId="0" borderId="0"/>
    <xf numFmtId="0" fontId="92" fillId="0" borderId="0">
      <alignment vertical="center"/>
    </xf>
    <xf numFmtId="0" fontId="21" fillId="0" borderId="0"/>
    <xf numFmtId="0" fontId="13" fillId="0" borderId="0"/>
    <xf numFmtId="0" fontId="21" fillId="0" borderId="0"/>
    <xf numFmtId="0" fontId="13" fillId="0" borderId="0">
      <alignment vertical="top"/>
    </xf>
    <xf numFmtId="0" fontId="21" fillId="0" borderId="0"/>
    <xf numFmtId="0" fontId="13" fillId="0" borderId="0"/>
    <xf numFmtId="0" fontId="1" fillId="0" borderId="0"/>
    <xf numFmtId="0" fontId="13" fillId="0" borderId="0">
      <alignment vertical="top"/>
    </xf>
    <xf numFmtId="0" fontId="21" fillId="0" borderId="0"/>
    <xf numFmtId="0" fontId="13" fillId="0" borderId="0"/>
    <xf numFmtId="0" fontId="21" fillId="0" borderId="0"/>
    <xf numFmtId="0" fontId="13" fillId="0" borderId="0"/>
    <xf numFmtId="0" fontId="21" fillId="0" borderId="0"/>
    <xf numFmtId="0" fontId="21" fillId="0" borderId="0"/>
    <xf numFmtId="0" fontId="13" fillId="0" borderId="0"/>
    <xf numFmtId="0" fontId="21" fillId="0" borderId="0"/>
    <xf numFmtId="0" fontId="13" fillId="0" borderId="0"/>
    <xf numFmtId="0" fontId="1" fillId="0" borderId="0"/>
    <xf numFmtId="0" fontId="21" fillId="0" borderId="0"/>
    <xf numFmtId="0" fontId="21" fillId="0" borderId="0">
      <alignment vertical="top"/>
    </xf>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9" fontId="93" fillId="0" borderId="0"/>
    <xf numFmtId="189" fontId="94" fillId="0" borderId="0">
      <alignment vertical="center"/>
    </xf>
    <xf numFmtId="0" fontId="1" fillId="0" borderId="0"/>
    <xf numFmtId="0" fontId="13" fillId="0" borderId="0"/>
    <xf numFmtId="0" fontId="13" fillId="0" borderId="0"/>
    <xf numFmtId="0" fontId="94" fillId="0" borderId="0">
      <alignment vertical="center"/>
    </xf>
    <xf numFmtId="0" fontId="94" fillId="0" borderId="0">
      <alignment vertical="center"/>
    </xf>
    <xf numFmtId="0" fontId="1" fillId="0" borderId="0"/>
    <xf numFmtId="0" fontId="1" fillId="0" borderId="0">
      <alignment vertical="top"/>
    </xf>
    <xf numFmtId="0" fontId="93" fillId="0" borderId="0"/>
    <xf numFmtId="0" fontId="13" fillId="0" borderId="0"/>
    <xf numFmtId="0" fontId="13" fillId="0" borderId="0"/>
    <xf numFmtId="0" fontId="1" fillId="0" borderId="0"/>
    <xf numFmtId="0" fontId="13" fillId="0" borderId="0">
      <alignment vertical="top"/>
    </xf>
    <xf numFmtId="189" fontId="93" fillId="0" borderId="0"/>
    <xf numFmtId="0" fontId="1" fillId="0" borderId="0"/>
    <xf numFmtId="0" fontId="1" fillId="0" borderId="0">
      <alignment vertical="top"/>
    </xf>
    <xf numFmtId="0" fontId="1" fillId="0" borderId="0">
      <alignment vertical="top"/>
    </xf>
    <xf numFmtId="189" fontId="94" fillId="0" borderId="0">
      <alignment vertical="center"/>
    </xf>
    <xf numFmtId="189" fontId="94" fillId="0" borderId="0">
      <alignment vertical="center"/>
    </xf>
    <xf numFmtId="0" fontId="13" fillId="0" borderId="0"/>
    <xf numFmtId="189" fontId="94" fillId="0" borderId="0">
      <alignment vertical="center"/>
    </xf>
    <xf numFmtId="189" fontId="94" fillId="0" borderId="0">
      <alignment vertical="center"/>
    </xf>
    <xf numFmtId="189" fontId="93" fillId="0" borderId="0"/>
    <xf numFmtId="189" fontId="93" fillId="0" borderId="0"/>
    <xf numFmtId="189" fontId="93" fillId="0" borderId="0"/>
    <xf numFmtId="189" fontId="94" fillId="0" borderId="0">
      <alignment vertical="center"/>
    </xf>
    <xf numFmtId="0" fontId="1" fillId="0" borderId="0"/>
    <xf numFmtId="0" fontId="1" fillId="0" borderId="0"/>
    <xf numFmtId="0" fontId="27" fillId="0" borderId="0"/>
    <xf numFmtId="189" fontId="93" fillId="0" borderId="0"/>
    <xf numFmtId="0" fontId="13" fillId="0" borderId="0"/>
    <xf numFmtId="0" fontId="1" fillId="0" borderId="0"/>
    <xf numFmtId="0" fontId="13" fillId="0" borderId="0"/>
    <xf numFmtId="0" fontId="13" fillId="0" borderId="0">
      <alignment vertical="top"/>
    </xf>
    <xf numFmtId="0" fontId="13" fillId="0" borderId="0"/>
    <xf numFmtId="0" fontId="93" fillId="0" borderId="0"/>
    <xf numFmtId="0" fontId="94" fillId="0" borderId="0">
      <alignment vertical="center"/>
    </xf>
    <xf numFmtId="0" fontId="93" fillId="0" borderId="0"/>
    <xf numFmtId="0" fontId="94" fillId="0" borderId="0">
      <alignment vertical="center"/>
    </xf>
    <xf numFmtId="0" fontId="1" fillId="0" borderId="0">
      <alignment vertical="top"/>
    </xf>
    <xf numFmtId="0" fontId="9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 fillId="0" borderId="0">
      <alignment vertical="top"/>
    </xf>
    <xf numFmtId="0" fontId="13" fillId="0" borderId="0">
      <alignment vertical="top"/>
    </xf>
    <xf numFmtId="0" fontId="13" fillId="0" borderId="0">
      <alignment vertical="top"/>
    </xf>
    <xf numFmtId="0" fontId="13" fillId="0" borderId="0"/>
    <xf numFmtId="0" fontId="21" fillId="0" borderId="0">
      <alignment vertical="top"/>
    </xf>
    <xf numFmtId="0" fontId="93" fillId="0" borderId="0"/>
    <xf numFmtId="0" fontId="13" fillId="0" borderId="0"/>
    <xf numFmtId="0" fontId="13" fillId="0" borderId="0"/>
    <xf numFmtId="0" fontId="94" fillId="0" borderId="0">
      <alignment vertical="center"/>
    </xf>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 fillId="0" borderId="0">
      <alignment vertical="top"/>
    </xf>
    <xf numFmtId="0" fontId="13" fillId="0" borderId="0"/>
    <xf numFmtId="189" fontId="93" fillId="0" borderId="0"/>
    <xf numFmtId="0" fontId="1" fillId="0" borderId="0">
      <alignment vertical="top"/>
    </xf>
    <xf numFmtId="189" fontId="94" fillId="0" borderId="0">
      <alignment vertical="center"/>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95" fillId="0" borderId="0"/>
    <xf numFmtId="0" fontId="13" fillId="0" borderId="0">
      <alignment vertical="top"/>
    </xf>
    <xf numFmtId="0" fontId="1" fillId="0" borderId="0"/>
    <xf numFmtId="0" fontId="13" fillId="0" borderId="0"/>
    <xf numFmtId="0" fontId="9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2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27" fillId="0" borderId="0"/>
    <xf numFmtId="0" fontId="27" fillId="0" borderId="0"/>
    <xf numFmtId="0" fontId="27" fillId="0" borderId="0"/>
    <xf numFmtId="0" fontId="13" fillId="0" borderId="0"/>
    <xf numFmtId="0" fontId="13" fillId="0" borderId="0"/>
    <xf numFmtId="0" fontId="13" fillId="0" borderId="0"/>
    <xf numFmtId="0" fontId="13" fillId="0" borderId="0"/>
    <xf numFmtId="0" fontId="13" fillId="0" borderId="0"/>
    <xf numFmtId="0" fontId="13" fillId="0" borderId="0"/>
    <xf numFmtId="0" fontId="91" fillId="0" borderId="0"/>
    <xf numFmtId="0" fontId="13" fillId="0" borderId="0"/>
    <xf numFmtId="0" fontId="1" fillId="0" borderId="0"/>
    <xf numFmtId="0" fontId="13" fillId="0" borderId="0"/>
    <xf numFmtId="0" fontId="76"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3" fillId="0" borderId="0"/>
    <xf numFmtId="0" fontId="13" fillId="0" borderId="0"/>
    <xf numFmtId="0" fontId="13" fillId="0" borderId="0"/>
    <xf numFmtId="0" fontId="13" fillId="0" borderId="0"/>
    <xf numFmtId="0" fontId="1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 fillId="0" borderId="0">
      <alignment vertical="top"/>
    </xf>
    <xf numFmtId="0" fontId="2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xf numFmtId="0" fontId="1" fillId="0" borderId="0">
      <alignment vertical="top"/>
    </xf>
    <xf numFmtId="0" fontId="13" fillId="0" borderId="0">
      <alignment vertical="top"/>
    </xf>
    <xf numFmtId="0" fontId="13" fillId="0" borderId="0"/>
    <xf numFmtId="0" fontId="1" fillId="0" borderId="0"/>
    <xf numFmtId="0" fontId="21"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21"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 fillId="0" borderId="0"/>
    <xf numFmtId="0" fontId="13" fillId="0" borderId="0"/>
    <xf numFmtId="0" fontId="96"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96"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91"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vertical="top"/>
    </xf>
    <xf numFmtId="0" fontId="13" fillId="0" borderId="0">
      <alignment vertical="top"/>
    </xf>
    <xf numFmtId="0" fontId="22"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22" fillId="0" borderId="0"/>
    <xf numFmtId="0" fontId="13" fillId="0" borderId="0">
      <alignment vertical="top"/>
    </xf>
    <xf numFmtId="0" fontId="22" fillId="0" borderId="0"/>
    <xf numFmtId="0" fontId="13" fillId="0" borderId="0">
      <alignment vertical="top"/>
    </xf>
    <xf numFmtId="0" fontId="13" fillId="0" borderId="0">
      <alignment vertical="top"/>
    </xf>
    <xf numFmtId="0" fontId="13" fillId="0" borderId="0"/>
    <xf numFmtId="0" fontId="13" fillId="0" borderId="0">
      <alignment vertical="top"/>
    </xf>
    <xf numFmtId="0" fontId="1" fillId="0" borderId="0">
      <alignment vertical="top"/>
    </xf>
    <xf numFmtId="0" fontId="13" fillId="0" borderId="0">
      <alignment vertical="top"/>
    </xf>
    <xf numFmtId="0" fontId="22" fillId="0" borderId="0"/>
    <xf numFmtId="0" fontId="13" fillId="0" borderId="0"/>
    <xf numFmtId="0" fontId="22"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22" fillId="0" borderId="0"/>
    <xf numFmtId="0" fontId="13" fillId="0" borderId="0"/>
    <xf numFmtId="0" fontId="1" fillId="0" borderId="0"/>
    <xf numFmtId="0" fontId="13" fillId="0" borderId="0">
      <alignment vertical="top"/>
    </xf>
    <xf numFmtId="0" fontId="13" fillId="0" borderId="0"/>
    <xf numFmtId="0" fontId="22" fillId="0" borderId="0"/>
    <xf numFmtId="0" fontId="13" fillId="0" borderId="0"/>
    <xf numFmtId="0" fontId="13" fillId="0" borderId="0">
      <alignment vertical="top"/>
    </xf>
    <xf numFmtId="0" fontId="22"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21" fillId="0" borderId="0">
      <alignment vertical="top"/>
    </xf>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xf numFmtId="0" fontId="13"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3" fillId="0" borderId="0"/>
    <xf numFmtId="0" fontId="13" fillId="0" borderId="0"/>
    <xf numFmtId="0" fontId="1" fillId="0" borderId="0"/>
    <xf numFmtId="0" fontId="1" fillId="0" borderId="0"/>
    <xf numFmtId="0" fontId="1" fillId="0" borderId="0">
      <alignment vertical="top"/>
    </xf>
    <xf numFmtId="0" fontId="1" fillId="0" borderId="0">
      <alignment vertical="top"/>
    </xf>
    <xf numFmtId="0" fontId="60" fillId="0" borderId="0"/>
    <xf numFmtId="0" fontId="13" fillId="0" borderId="0"/>
    <xf numFmtId="0" fontId="22" fillId="0" borderId="0">
      <alignment vertical="top"/>
    </xf>
    <xf numFmtId="0" fontId="13" fillId="0" borderId="0"/>
    <xf numFmtId="0" fontId="60" fillId="0" borderId="0"/>
    <xf numFmtId="0" fontId="1" fillId="0" borderId="0"/>
    <xf numFmtId="0" fontId="60" fillId="0" borderId="0"/>
    <xf numFmtId="0" fontId="13" fillId="0" borderId="0"/>
    <xf numFmtId="0" fontId="60" fillId="0" borderId="0"/>
    <xf numFmtId="0" fontId="1" fillId="0" borderId="0"/>
    <xf numFmtId="0" fontId="13" fillId="0" borderId="0"/>
    <xf numFmtId="0" fontId="13" fillId="0" borderId="0"/>
    <xf numFmtId="0" fontId="13" fillId="0" borderId="0"/>
    <xf numFmtId="0" fontId="1" fillId="0" borderId="0"/>
    <xf numFmtId="0" fontId="13" fillId="0" borderId="0"/>
    <xf numFmtId="0" fontId="1" fillId="0" borderId="0"/>
    <xf numFmtId="0" fontId="13" fillId="0" borderId="0"/>
    <xf numFmtId="0" fontId="1" fillId="0" borderId="0"/>
    <xf numFmtId="0" fontId="60"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9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73" fillId="0" borderId="0"/>
    <xf numFmtId="0" fontId="13" fillId="0" borderId="0"/>
    <xf numFmtId="0" fontId="13" fillId="0" borderId="0"/>
    <xf numFmtId="0" fontId="13" fillId="0" borderId="0">
      <alignment vertical="top"/>
    </xf>
    <xf numFmtId="0" fontId="13" fillId="0" borderId="0"/>
    <xf numFmtId="0" fontId="7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91" fillId="0" borderId="0"/>
    <xf numFmtId="0" fontId="73" fillId="0" borderId="0"/>
    <xf numFmtId="0" fontId="13" fillId="0" borderId="0"/>
    <xf numFmtId="0" fontId="97" fillId="0" borderId="0"/>
    <xf numFmtId="0" fontId="13" fillId="0" borderId="0"/>
    <xf numFmtId="0" fontId="13" fillId="0" borderId="0"/>
    <xf numFmtId="0" fontId="13" fillId="0" borderId="0"/>
    <xf numFmtId="0" fontId="73" fillId="0" borderId="0"/>
    <xf numFmtId="0" fontId="7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22"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97" fillId="0" borderId="0"/>
    <xf numFmtId="0" fontId="13" fillId="0" borderId="0"/>
    <xf numFmtId="0" fontId="13" fillId="0" borderId="0"/>
    <xf numFmtId="0" fontId="13" fillId="0" borderId="0"/>
    <xf numFmtId="0" fontId="1" fillId="0" borderId="0"/>
    <xf numFmtId="0" fontId="13" fillId="0" borderId="0"/>
    <xf numFmtId="0" fontId="13" fillId="0" borderId="0"/>
    <xf numFmtId="0" fontId="1" fillId="0" borderId="0"/>
    <xf numFmtId="0" fontId="13" fillId="0" borderId="0"/>
    <xf numFmtId="0" fontId="13" fillId="0" borderId="0">
      <alignment vertical="top"/>
    </xf>
    <xf numFmtId="0" fontId="1" fillId="0" borderId="0"/>
    <xf numFmtId="0" fontId="13"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98" fillId="0" borderId="0"/>
    <xf numFmtId="0" fontId="96" fillId="0" borderId="0"/>
    <xf numFmtId="0" fontId="13" fillId="0" borderId="0"/>
    <xf numFmtId="0" fontId="96" fillId="0" borderId="0"/>
    <xf numFmtId="0" fontId="96" fillId="0" borderId="0"/>
    <xf numFmtId="0" fontId="9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 fillId="0" borderId="0"/>
    <xf numFmtId="0" fontId="1"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21" fillId="0" borderId="0">
      <alignment vertical="top"/>
    </xf>
    <xf numFmtId="0" fontId="1" fillId="0" borderId="0"/>
    <xf numFmtId="0" fontId="1" fillId="0" borderId="0"/>
    <xf numFmtId="0" fontId="1" fillId="0" borderId="0"/>
    <xf numFmtId="0" fontId="13"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1" fillId="0" borderId="0">
      <alignment vertical="top"/>
    </xf>
    <xf numFmtId="0" fontId="13"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21" fillId="0" borderId="0">
      <alignment vertical="top"/>
    </xf>
    <xf numFmtId="0" fontId="1" fillId="0" borderId="0"/>
    <xf numFmtId="0" fontId="1" fillId="0" borderId="0"/>
    <xf numFmtId="0" fontId="1" fillId="0" borderId="0"/>
    <xf numFmtId="0" fontId="13" fillId="0" borderId="0"/>
    <xf numFmtId="0" fontId="13" fillId="0" borderId="0"/>
    <xf numFmtId="0" fontId="13" fillId="0" borderId="0">
      <alignment vertical="top"/>
    </xf>
    <xf numFmtId="0" fontId="13"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alignment vertical="top"/>
    </xf>
    <xf numFmtId="0" fontId="1" fillId="0" borderId="0">
      <alignment vertical="top"/>
    </xf>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xf numFmtId="0" fontId="1"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21" fillId="0" borderId="0">
      <alignment vertical="top"/>
    </xf>
    <xf numFmtId="0" fontId="13" fillId="0" borderId="0">
      <alignment vertical="top"/>
    </xf>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3" fillId="0" borderId="0">
      <alignment vertical="top"/>
    </xf>
    <xf numFmtId="0" fontId="13" fillId="0" borderId="0">
      <alignment vertical="top"/>
    </xf>
    <xf numFmtId="0" fontId="1" fillId="0" borderId="0">
      <alignment vertical="top"/>
    </xf>
    <xf numFmtId="0" fontId="1" fillId="0" borderId="0">
      <alignment vertical="top"/>
    </xf>
    <xf numFmtId="0" fontId="13" fillId="0" borderId="0"/>
    <xf numFmtId="0" fontId="13" fillId="0" borderId="0">
      <alignment vertical="top"/>
    </xf>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2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 fillId="0" borderId="0">
      <alignment vertical="top"/>
    </xf>
    <xf numFmtId="0" fontId="13"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22" fillId="0" borderId="0"/>
    <xf numFmtId="0" fontId="21" fillId="0" borderId="0">
      <alignment vertical="top"/>
    </xf>
    <xf numFmtId="0" fontId="21" fillId="0" borderId="0">
      <alignment vertical="top"/>
    </xf>
    <xf numFmtId="0" fontId="21" fillId="0" borderId="0">
      <alignment vertical="top"/>
    </xf>
    <xf numFmtId="0" fontId="1" fillId="0" borderId="0"/>
    <xf numFmtId="0" fontId="21" fillId="0" borderId="0">
      <alignment vertical="top"/>
    </xf>
    <xf numFmtId="0" fontId="1" fillId="0" borderId="0"/>
    <xf numFmtId="0" fontId="21" fillId="0" borderId="0">
      <alignment vertical="top"/>
    </xf>
    <xf numFmtId="0" fontId="13" fillId="0" borderId="0"/>
    <xf numFmtId="0" fontId="13" fillId="0" borderId="0"/>
    <xf numFmtId="0" fontId="21" fillId="0" borderId="0">
      <alignment vertical="top"/>
    </xf>
    <xf numFmtId="0" fontId="1" fillId="0" borderId="0"/>
    <xf numFmtId="0" fontId="13" fillId="0" borderId="0"/>
    <xf numFmtId="0" fontId="1"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3" fillId="0" borderId="0"/>
    <xf numFmtId="0" fontId="1" fillId="0" borderId="0"/>
    <xf numFmtId="0" fontId="1" fillId="0" borderId="0"/>
    <xf numFmtId="0" fontId="13" fillId="0" borderId="0"/>
    <xf numFmtId="0" fontId="13" fillId="0" borderId="0">
      <alignment vertical="top"/>
    </xf>
    <xf numFmtId="0" fontId="13" fillId="0" borderId="0">
      <alignment vertical="top"/>
    </xf>
    <xf numFmtId="0" fontId="1" fillId="0" borderId="0"/>
    <xf numFmtId="0" fontId="21"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3" fillId="0" borderId="0"/>
    <xf numFmtId="0" fontId="13" fillId="0" borderId="0"/>
    <xf numFmtId="0" fontId="13" fillId="0" borderId="0">
      <alignment vertical="top"/>
    </xf>
    <xf numFmtId="0" fontId="1" fillId="0" borderId="0"/>
    <xf numFmtId="0" fontId="22" fillId="0" borderId="0"/>
    <xf numFmtId="0" fontId="13" fillId="0" borderId="0">
      <alignment vertical="top"/>
    </xf>
    <xf numFmtId="0" fontId="21" fillId="0" borderId="0">
      <alignment vertical="top"/>
    </xf>
    <xf numFmtId="0" fontId="1" fillId="0" borderId="0"/>
    <xf numFmtId="0" fontId="1" fillId="0" borderId="0"/>
    <xf numFmtId="0" fontId="13"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95" fillId="0" borderId="0"/>
    <xf numFmtId="0" fontId="13"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3" fillId="0" borderId="0">
      <alignment vertical="top"/>
    </xf>
    <xf numFmtId="0" fontId="13" fillId="0" borderId="0">
      <alignment vertical="top"/>
    </xf>
    <xf numFmtId="0" fontId="1" fillId="0" borderId="0"/>
    <xf numFmtId="0" fontId="1" fillId="0" borderId="0"/>
    <xf numFmtId="0" fontId="13" fillId="0" borderId="0"/>
    <xf numFmtId="0" fontId="22" fillId="0" borderId="0"/>
    <xf numFmtId="0" fontId="21" fillId="0" borderId="0">
      <alignment vertical="top"/>
    </xf>
    <xf numFmtId="0" fontId="1" fillId="0" borderId="0"/>
    <xf numFmtId="0" fontId="1" fillId="0" borderId="0"/>
    <xf numFmtId="0" fontId="1" fillId="0" borderId="0"/>
    <xf numFmtId="0" fontId="13" fillId="0" borderId="0"/>
    <xf numFmtId="0" fontId="13" fillId="0" borderId="0"/>
    <xf numFmtId="0" fontId="21" fillId="0" borderId="0">
      <alignment vertical="top"/>
    </xf>
    <xf numFmtId="0" fontId="1" fillId="0" borderId="0"/>
    <xf numFmtId="0" fontId="21"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3" fillId="0" borderId="0">
      <alignment vertical="top"/>
    </xf>
    <xf numFmtId="0" fontId="13" fillId="0" borderId="0"/>
    <xf numFmtId="0" fontId="1" fillId="0" borderId="0"/>
    <xf numFmtId="0" fontId="13"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3" fillId="0" borderId="0">
      <alignment vertical="top"/>
    </xf>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3"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1" fillId="0" borderId="0">
      <alignment vertical="top"/>
    </xf>
    <xf numFmtId="0" fontId="13" fillId="0" borderId="0"/>
    <xf numFmtId="0" fontId="21" fillId="0" borderId="0">
      <alignment vertical="top"/>
    </xf>
    <xf numFmtId="0" fontId="13" fillId="0" borderId="0"/>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21" fillId="0" borderId="0">
      <alignment vertical="top"/>
    </xf>
    <xf numFmtId="0" fontId="13" fillId="0" borderId="0">
      <alignment vertical="top"/>
    </xf>
    <xf numFmtId="0" fontId="13" fillId="0" borderId="0">
      <alignment vertical="top"/>
    </xf>
    <xf numFmtId="0" fontId="13" fillId="0" borderId="0">
      <alignment vertical="top"/>
    </xf>
    <xf numFmtId="0" fontId="1" fillId="0" borderId="0"/>
    <xf numFmtId="0" fontId="21" fillId="0" borderId="0">
      <alignment vertical="top"/>
    </xf>
    <xf numFmtId="0" fontId="21" fillId="0" borderId="0">
      <alignment vertical="top"/>
    </xf>
    <xf numFmtId="0" fontId="13" fillId="0" borderId="0"/>
    <xf numFmtId="0" fontId="13" fillId="0" borderId="0">
      <alignment vertical="top"/>
    </xf>
    <xf numFmtId="0" fontId="13" fillId="0" borderId="0"/>
    <xf numFmtId="0" fontId="13" fillId="0" borderId="0"/>
    <xf numFmtId="0" fontId="13" fillId="0" borderId="0">
      <alignment vertical="top"/>
    </xf>
    <xf numFmtId="0" fontId="21" fillId="0" borderId="0">
      <alignment vertical="top"/>
    </xf>
    <xf numFmtId="0" fontId="1" fillId="0" borderId="0"/>
    <xf numFmtId="0" fontId="1" fillId="0" borderId="0"/>
    <xf numFmtId="0" fontId="13"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1"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22" fillId="0" borderId="0"/>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92" fillId="0" borderId="0">
      <alignment vertical="top"/>
    </xf>
    <xf numFmtId="0" fontId="13"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xf numFmtId="0" fontId="13" fillId="0" borderId="0"/>
    <xf numFmtId="0" fontId="13" fillId="0" borderId="0">
      <alignment vertical="top"/>
    </xf>
    <xf numFmtId="0" fontId="13" fillId="0" borderId="0"/>
    <xf numFmtId="0" fontId="21"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3" fillId="0" borderId="0"/>
    <xf numFmtId="0" fontId="21"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3"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xf numFmtId="0" fontId="13" fillId="0" borderId="0"/>
    <xf numFmtId="0" fontId="1" fillId="0" borderId="0">
      <alignment vertical="top"/>
    </xf>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 fillId="0" borderId="0"/>
    <xf numFmtId="0" fontId="1" fillId="0" borderId="0"/>
    <xf numFmtId="0" fontId="1" fillId="0" borderId="0"/>
    <xf numFmtId="0" fontId="13" fillId="0" borderId="0"/>
    <xf numFmtId="0" fontId="1" fillId="0" borderId="0">
      <alignment vertical="top"/>
    </xf>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vertical="top"/>
    </xf>
    <xf numFmtId="0" fontId="13" fillId="0" borderId="0"/>
    <xf numFmtId="0" fontId="1" fillId="0" borderId="0"/>
    <xf numFmtId="0" fontId="13" fillId="0" borderId="0"/>
    <xf numFmtId="0" fontId="1" fillId="0" borderId="0">
      <alignment vertical="top"/>
    </xf>
    <xf numFmtId="0" fontId="73" fillId="0" borderId="0"/>
    <xf numFmtId="0" fontId="1" fillId="0" borderId="0"/>
    <xf numFmtId="0" fontId="13" fillId="0" borderId="0">
      <alignment vertical="top"/>
    </xf>
    <xf numFmtId="0" fontId="1" fillId="0" borderId="0">
      <alignment vertical="top"/>
    </xf>
    <xf numFmtId="0" fontId="1" fillId="0" borderId="0">
      <alignment vertical="top"/>
    </xf>
    <xf numFmtId="0" fontId="13" fillId="0" borderId="0"/>
    <xf numFmtId="0" fontId="13" fillId="0" borderId="0"/>
    <xf numFmtId="0" fontId="13" fillId="0" borderId="0"/>
    <xf numFmtId="0" fontId="1" fillId="0" borderId="0">
      <alignment vertical="top"/>
    </xf>
    <xf numFmtId="0" fontId="1" fillId="0" borderId="0">
      <alignment vertical="top"/>
    </xf>
    <xf numFmtId="0" fontId="13" fillId="0" borderId="0">
      <alignment vertical="top"/>
    </xf>
    <xf numFmtId="0" fontId="13" fillId="0" borderId="0">
      <alignment vertical="top"/>
    </xf>
    <xf numFmtId="0" fontId="13" fillId="0" borderId="0"/>
    <xf numFmtId="0" fontId="13" fillId="0" borderId="0"/>
    <xf numFmtId="0" fontId="1" fillId="0" borderId="0">
      <alignment vertical="top"/>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alignment vertical="top"/>
    </xf>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alignment vertical="top"/>
    </xf>
    <xf numFmtId="0" fontId="13"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3" fillId="0" borderId="0"/>
    <xf numFmtId="0" fontId="1" fillId="0" borderId="0">
      <alignment vertical="top"/>
    </xf>
    <xf numFmtId="0" fontId="1" fillId="0" borderId="0">
      <alignment vertical="top"/>
    </xf>
    <xf numFmtId="0" fontId="1" fillId="0" borderId="0"/>
    <xf numFmtId="0" fontId="13" fillId="0" borderId="0"/>
    <xf numFmtId="0" fontId="1" fillId="0" borderId="0"/>
    <xf numFmtId="0" fontId="1" fillId="0" borderId="0">
      <alignment vertical="top"/>
    </xf>
    <xf numFmtId="0" fontId="1" fillId="0" borderId="0">
      <alignment vertical="top"/>
    </xf>
    <xf numFmtId="0" fontId="13" fillId="0" borderId="0"/>
    <xf numFmtId="0" fontId="1" fillId="0" borderId="0"/>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xf numFmtId="0" fontId="22" fillId="0" borderId="0"/>
    <xf numFmtId="0" fontId="1" fillId="0" borderId="0">
      <alignment vertical="top"/>
    </xf>
    <xf numFmtId="0" fontId="13" fillId="0" borderId="0"/>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xf numFmtId="0" fontId="1" fillId="0" borderId="0"/>
    <xf numFmtId="0" fontId="13" fillId="0" borderId="0">
      <alignment vertical="top"/>
    </xf>
    <xf numFmtId="0" fontId="1" fillId="0" borderId="0">
      <alignment vertical="top"/>
    </xf>
    <xf numFmtId="0" fontId="1" fillId="0" borderId="0"/>
    <xf numFmtId="0" fontId="1" fillId="0" borderId="0">
      <alignment vertical="top"/>
    </xf>
    <xf numFmtId="0" fontId="22" fillId="0" borderId="0">
      <alignment vertical="top"/>
    </xf>
    <xf numFmtId="0" fontId="1" fillId="0" borderId="0">
      <alignment vertical="top"/>
    </xf>
    <xf numFmtId="0" fontId="1" fillId="0" borderId="0">
      <alignment vertical="top"/>
    </xf>
    <xf numFmtId="0" fontId="1" fillId="0" borderId="0">
      <alignment vertical="top"/>
    </xf>
    <xf numFmtId="0" fontId="21" fillId="0" borderId="0">
      <alignment vertical="top"/>
    </xf>
    <xf numFmtId="0" fontId="13" fillId="0" borderId="0"/>
    <xf numFmtId="0" fontId="1" fillId="0" borderId="0">
      <alignment vertical="top"/>
    </xf>
    <xf numFmtId="0" fontId="13" fillId="0" borderId="0"/>
    <xf numFmtId="0" fontId="13"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 fillId="0" borderId="0"/>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3" fillId="0" borderId="0"/>
    <xf numFmtId="0" fontId="1" fillId="0" borderId="0"/>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alignment vertical="top"/>
    </xf>
    <xf numFmtId="0" fontId="1"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alignment vertical="top"/>
    </xf>
    <xf numFmtId="0" fontId="21" fillId="0" borderId="0">
      <alignment vertical="top"/>
    </xf>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13"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1" fillId="0" borderId="0"/>
    <xf numFmtId="0" fontId="1" fillId="0" borderId="0">
      <alignment vertical="top"/>
    </xf>
    <xf numFmtId="0" fontId="13" fillId="0" borderId="0"/>
    <xf numFmtId="0" fontId="13" fillId="0" borderId="0"/>
    <xf numFmtId="0" fontId="1" fillId="0" borderId="0">
      <alignment vertical="top"/>
    </xf>
    <xf numFmtId="0" fontId="1" fillId="0" borderId="0"/>
    <xf numFmtId="0" fontId="1" fillId="0" borderId="0">
      <alignment vertical="top"/>
    </xf>
    <xf numFmtId="0" fontId="13" fillId="0" borderId="0"/>
    <xf numFmtId="0" fontId="13" fillId="0" borderId="0"/>
    <xf numFmtId="0" fontId="1" fillId="0" borderId="0"/>
    <xf numFmtId="0" fontId="1" fillId="0" borderId="0">
      <alignment vertical="top"/>
    </xf>
    <xf numFmtId="0" fontId="1" fillId="0" borderId="0"/>
    <xf numFmtId="0" fontId="1" fillId="0" borderId="0"/>
    <xf numFmtId="0" fontId="1" fillId="0" borderId="0">
      <alignment vertical="top"/>
    </xf>
    <xf numFmtId="0" fontId="21" fillId="0" borderId="0">
      <alignment vertical="top"/>
    </xf>
    <xf numFmtId="0" fontId="1" fillId="0" borderId="0">
      <alignment vertical="top"/>
    </xf>
    <xf numFmtId="0" fontId="21" fillId="0" borderId="0">
      <alignment vertical="top"/>
    </xf>
    <xf numFmtId="0" fontId="13" fillId="0" borderId="0"/>
    <xf numFmtId="0" fontId="1" fillId="0" borderId="0">
      <alignment vertical="top"/>
    </xf>
    <xf numFmtId="0" fontId="1" fillId="0" borderId="0"/>
    <xf numFmtId="0" fontId="22"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xf numFmtId="0" fontId="13" fillId="0" borderId="0"/>
    <xf numFmtId="0" fontId="1" fillId="0" borderId="0"/>
    <xf numFmtId="0" fontId="60" fillId="0" borderId="0"/>
    <xf numFmtId="0" fontId="13"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60" fillId="0" borderId="0"/>
    <xf numFmtId="0" fontId="60" fillId="0" borderId="0"/>
    <xf numFmtId="0" fontId="1" fillId="0" borderId="0">
      <alignment vertical="top"/>
    </xf>
    <xf numFmtId="0" fontId="13" fillId="0" borderId="0"/>
    <xf numFmtId="0" fontId="13" fillId="0" borderId="0"/>
    <xf numFmtId="0" fontId="60" fillId="0" borderId="0"/>
    <xf numFmtId="0" fontId="1" fillId="0" borderId="0">
      <alignment vertical="top"/>
    </xf>
    <xf numFmtId="0" fontId="1" fillId="0" borderId="0">
      <alignment vertical="top"/>
    </xf>
    <xf numFmtId="0" fontId="60" fillId="0" borderId="0"/>
    <xf numFmtId="0" fontId="13" fillId="0" borderId="0"/>
    <xf numFmtId="0" fontId="60" fillId="0" borderId="0"/>
    <xf numFmtId="0" fontId="13" fillId="0" borderId="0"/>
    <xf numFmtId="0" fontId="13" fillId="0" borderId="0"/>
    <xf numFmtId="0" fontId="13" fillId="0" borderId="0"/>
    <xf numFmtId="0" fontId="93" fillId="0" borderId="0"/>
    <xf numFmtId="0" fontId="94" fillId="0" borderId="0">
      <alignment vertical="center"/>
    </xf>
    <xf numFmtId="0" fontId="13" fillId="0" borderId="0"/>
    <xf numFmtId="0" fontId="13" fillId="0" borderId="0"/>
    <xf numFmtId="0" fontId="93" fillId="0" borderId="0"/>
    <xf numFmtId="0" fontId="94" fillId="0" borderId="0">
      <alignment vertical="center"/>
    </xf>
    <xf numFmtId="0" fontId="13" fillId="0" borderId="0"/>
    <xf numFmtId="0" fontId="13" fillId="0" borderId="0"/>
    <xf numFmtId="0" fontId="13" fillId="0" borderId="0"/>
    <xf numFmtId="0" fontId="13" fillId="0" borderId="0"/>
    <xf numFmtId="0" fontId="93" fillId="0" borderId="0"/>
    <xf numFmtId="0" fontId="9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21"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21" fillId="0" borderId="0">
      <alignment vertical="top"/>
    </xf>
    <xf numFmtId="0" fontId="21" fillId="0" borderId="0">
      <alignment vertical="top"/>
    </xf>
    <xf numFmtId="0" fontId="21" fillId="0" borderId="0">
      <alignment vertical="top"/>
    </xf>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xf numFmtId="0" fontId="1" fillId="0" borderId="0"/>
    <xf numFmtId="0" fontId="21" fillId="0" borderId="0">
      <alignment vertical="top"/>
    </xf>
    <xf numFmtId="0" fontId="1" fillId="0" borderId="0"/>
    <xf numFmtId="0" fontId="1" fillId="0" borderId="0"/>
    <xf numFmtId="0" fontId="1" fillId="0" borderId="0"/>
    <xf numFmtId="0" fontId="13" fillId="0" borderId="0"/>
    <xf numFmtId="0" fontId="13" fillId="0" borderId="0"/>
    <xf numFmtId="0" fontId="21" fillId="0" borderId="0">
      <alignment vertical="top"/>
    </xf>
    <xf numFmtId="0" fontId="1" fillId="0" borderId="0"/>
    <xf numFmtId="0" fontId="21" fillId="0" borderId="0">
      <alignment vertical="top"/>
    </xf>
    <xf numFmtId="0" fontId="13"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22"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3" fillId="0" borderId="0"/>
    <xf numFmtId="0" fontId="1" fillId="0" borderId="0"/>
    <xf numFmtId="0" fontId="1" fillId="0" borderId="0"/>
    <xf numFmtId="0" fontId="1" fillId="0" borderId="0"/>
    <xf numFmtId="0" fontId="22" fillId="0" borderId="0"/>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88" fillId="0" borderId="0"/>
    <xf numFmtId="0" fontId="1" fillId="0" borderId="0"/>
    <xf numFmtId="0" fontId="13" fillId="0" borderId="0">
      <alignment vertical="top"/>
    </xf>
    <xf numFmtId="0" fontId="13" fillId="0" borderId="0"/>
    <xf numFmtId="0" fontId="1" fillId="0" borderId="0"/>
    <xf numFmtId="0" fontId="1" fillId="0" borderId="0"/>
    <xf numFmtId="0" fontId="21" fillId="0" borderId="0">
      <alignment vertical="top"/>
    </xf>
    <xf numFmtId="0" fontId="1" fillId="0" borderId="0"/>
    <xf numFmtId="0" fontId="21" fillId="0" borderId="0">
      <alignment vertical="top"/>
    </xf>
    <xf numFmtId="0" fontId="1" fillId="0" borderId="0"/>
    <xf numFmtId="0" fontId="13" fillId="0" borderId="0">
      <alignment vertical="top"/>
    </xf>
    <xf numFmtId="0" fontId="13" fillId="0" borderId="0"/>
    <xf numFmtId="0" fontId="1" fillId="0" borderId="0"/>
    <xf numFmtId="0" fontId="1" fillId="0" borderId="0"/>
    <xf numFmtId="0" fontId="13" fillId="0" borderId="0"/>
    <xf numFmtId="0" fontId="1" fillId="0" borderId="0"/>
    <xf numFmtId="0" fontId="13"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1" fillId="0" borderId="0"/>
    <xf numFmtId="0" fontId="21"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89" fillId="0" borderId="0"/>
    <xf numFmtId="0" fontId="13" fillId="0" borderId="0">
      <alignment vertical="top"/>
    </xf>
    <xf numFmtId="0" fontId="13"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21" fillId="0" borderId="0">
      <alignment vertical="top"/>
    </xf>
    <xf numFmtId="0" fontId="1" fillId="0" borderId="0"/>
    <xf numFmtId="0" fontId="1" fillId="0" borderId="0"/>
    <xf numFmtId="0" fontId="13" fillId="0" borderId="0"/>
    <xf numFmtId="0" fontId="13" fillId="0" borderId="0">
      <alignment vertical="top"/>
    </xf>
    <xf numFmtId="0" fontId="1" fillId="0" borderId="0"/>
    <xf numFmtId="0" fontId="22" fillId="0" borderId="0"/>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21" fillId="0" borderId="0">
      <alignment vertical="top"/>
    </xf>
    <xf numFmtId="0" fontId="1" fillId="0" borderId="0"/>
    <xf numFmtId="0" fontId="88" fillId="0" borderId="0"/>
    <xf numFmtId="0" fontId="21" fillId="0" borderId="0">
      <alignment vertical="top"/>
    </xf>
    <xf numFmtId="0" fontId="13" fillId="0" borderId="0"/>
    <xf numFmtId="0" fontId="1" fillId="0" borderId="0"/>
    <xf numFmtId="0" fontId="21" fillId="0" borderId="0">
      <alignment vertical="top"/>
    </xf>
    <xf numFmtId="0" fontId="1" fillId="0" borderId="0"/>
    <xf numFmtId="0" fontId="22" fillId="0" borderId="0"/>
    <xf numFmtId="0" fontId="13" fillId="0" borderId="0">
      <alignment vertical="top"/>
    </xf>
    <xf numFmtId="0" fontId="13" fillId="0" borderId="0">
      <alignment vertical="top"/>
    </xf>
    <xf numFmtId="0" fontId="13" fillId="0" borderId="0"/>
    <xf numFmtId="0" fontId="13" fillId="0" borderId="0"/>
    <xf numFmtId="0" fontId="21" fillId="0" borderId="0">
      <alignment vertical="top"/>
    </xf>
    <xf numFmtId="0" fontId="13" fillId="0" borderId="0"/>
    <xf numFmtId="0" fontId="1" fillId="0" borderId="0"/>
    <xf numFmtId="0" fontId="13" fillId="0" borderId="0"/>
    <xf numFmtId="0" fontId="1" fillId="0" borderId="0"/>
    <xf numFmtId="0" fontId="1" fillId="0" borderId="0"/>
    <xf numFmtId="0" fontId="13" fillId="0" borderId="0">
      <alignment vertical="top"/>
    </xf>
    <xf numFmtId="0" fontId="21" fillId="0" borderId="0">
      <alignment vertical="top"/>
    </xf>
    <xf numFmtId="0" fontId="21" fillId="0" borderId="0">
      <alignment vertical="top"/>
    </xf>
    <xf numFmtId="0" fontId="21"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21" fillId="0" borderId="0">
      <alignment vertical="top"/>
    </xf>
    <xf numFmtId="0" fontId="13"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21" fillId="0" borderId="0">
      <alignment vertical="top"/>
    </xf>
    <xf numFmtId="0" fontId="13" fillId="0" borderId="0">
      <alignment vertical="top"/>
    </xf>
    <xf numFmtId="0" fontId="21" fillId="0" borderId="0">
      <alignment vertical="top"/>
    </xf>
    <xf numFmtId="0" fontId="1" fillId="0" borderId="0"/>
    <xf numFmtId="0" fontId="13" fillId="0" borderId="0"/>
    <xf numFmtId="0" fontId="1" fillId="0" borderId="0"/>
    <xf numFmtId="0" fontId="13" fillId="0" borderId="0"/>
    <xf numFmtId="0" fontId="22"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13" fillId="0" borderId="0"/>
    <xf numFmtId="0" fontId="1" fillId="0" borderId="0"/>
    <xf numFmtId="0" fontId="1" fillId="0" borderId="0"/>
    <xf numFmtId="0" fontId="13" fillId="0" borderId="0"/>
    <xf numFmtId="0" fontId="1" fillId="0" borderId="0"/>
    <xf numFmtId="0" fontId="22"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88" fillId="0" borderId="0"/>
    <xf numFmtId="0" fontId="88"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 fillId="0" borderId="0"/>
    <xf numFmtId="0" fontId="13" fillId="0" borderId="0">
      <alignment vertical="top"/>
    </xf>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 fillId="0" borderId="0"/>
    <xf numFmtId="0" fontId="21" fillId="0" borderId="0">
      <alignment vertical="top"/>
    </xf>
    <xf numFmtId="0" fontId="13" fillId="0" borderId="0">
      <alignment vertical="top"/>
    </xf>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1" fillId="0" borderId="0"/>
    <xf numFmtId="0" fontId="22"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21"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21"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21" fillId="0" borderId="0">
      <alignment vertical="top"/>
    </xf>
    <xf numFmtId="0" fontId="13" fillId="0" borderId="0"/>
    <xf numFmtId="0" fontId="1" fillId="0" borderId="0"/>
    <xf numFmtId="0" fontId="1" fillId="0" borderId="0"/>
    <xf numFmtId="0" fontId="13" fillId="0" borderId="0"/>
    <xf numFmtId="0" fontId="13" fillId="0" borderId="0">
      <alignment vertical="top"/>
    </xf>
    <xf numFmtId="0" fontId="22"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88" fillId="0" borderId="0"/>
    <xf numFmtId="0" fontId="88"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xf numFmtId="0" fontId="1" fillId="0" borderId="0"/>
    <xf numFmtId="0" fontId="1" fillId="0" borderId="0"/>
    <xf numFmtId="0" fontId="21" fillId="0" borderId="0">
      <alignment vertical="top"/>
    </xf>
    <xf numFmtId="0" fontId="13" fillId="0" borderId="0">
      <alignment vertical="top"/>
    </xf>
    <xf numFmtId="0" fontId="21" fillId="0" borderId="0">
      <alignment vertical="top"/>
    </xf>
    <xf numFmtId="0" fontId="13" fillId="0" borderId="0"/>
    <xf numFmtId="0" fontId="1"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22" fillId="0" borderId="0"/>
    <xf numFmtId="0" fontId="1" fillId="0" borderId="0"/>
    <xf numFmtId="0" fontId="13" fillId="0" borderId="0">
      <alignment vertical="top"/>
    </xf>
    <xf numFmtId="0" fontId="1" fillId="0" borderId="0"/>
    <xf numFmtId="0" fontId="13" fillId="0" borderId="0">
      <alignment vertical="top"/>
    </xf>
    <xf numFmtId="0" fontId="13" fillId="0" borderId="0"/>
    <xf numFmtId="0" fontId="13" fillId="0" borderId="0"/>
    <xf numFmtId="0" fontId="21" fillId="0" borderId="0">
      <alignment vertical="top"/>
    </xf>
    <xf numFmtId="0" fontId="1" fillId="0" borderId="0"/>
    <xf numFmtId="0" fontId="1" fillId="0" borderId="0"/>
    <xf numFmtId="0" fontId="13" fillId="0" borderId="0">
      <alignment vertical="top"/>
    </xf>
    <xf numFmtId="0" fontId="1" fillId="0" borderId="0"/>
    <xf numFmtId="0" fontId="13" fillId="0" borderId="0">
      <alignment vertical="top"/>
    </xf>
    <xf numFmtId="0" fontId="13" fillId="0" borderId="0"/>
    <xf numFmtId="0" fontId="13" fillId="0" borderId="0"/>
    <xf numFmtId="0" fontId="1" fillId="0" borderId="0"/>
    <xf numFmtId="0" fontId="22" fillId="0" borderId="0"/>
    <xf numFmtId="0" fontId="13"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99"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xf numFmtId="0" fontId="22" fillId="0" borderId="0"/>
    <xf numFmtId="0" fontId="13" fillId="0" borderId="0">
      <alignment vertical="top"/>
    </xf>
    <xf numFmtId="0" fontId="22" fillId="0" borderId="0"/>
    <xf numFmtId="0" fontId="13" fillId="0" borderId="0">
      <alignment vertical="top"/>
    </xf>
    <xf numFmtId="0" fontId="13" fillId="0" borderId="0">
      <alignment vertical="top"/>
    </xf>
    <xf numFmtId="0" fontId="22" fillId="0" borderId="0"/>
    <xf numFmtId="0" fontId="13" fillId="0" borderId="0"/>
    <xf numFmtId="0" fontId="13" fillId="0" borderId="0">
      <alignment vertical="top"/>
    </xf>
    <xf numFmtId="0" fontId="13" fillId="0" borderId="0"/>
    <xf numFmtId="0" fontId="95" fillId="0" borderId="0"/>
    <xf numFmtId="0" fontId="1" fillId="0" borderId="0"/>
    <xf numFmtId="0" fontId="95" fillId="0" borderId="0"/>
    <xf numFmtId="0" fontId="13" fillId="0" borderId="0">
      <alignment vertical="top"/>
    </xf>
    <xf numFmtId="0" fontId="1" fillId="0" borderId="0"/>
    <xf numFmtId="0" fontId="95" fillId="0" borderId="0"/>
    <xf numFmtId="0" fontId="1" fillId="0" borderId="0"/>
    <xf numFmtId="0" fontId="13" fillId="0" borderId="0">
      <alignment vertical="top"/>
    </xf>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22" fillId="0" borderId="0"/>
    <xf numFmtId="0" fontId="13" fillId="0" borderId="0">
      <alignment vertical="top"/>
    </xf>
    <xf numFmtId="0" fontId="22" fillId="0" borderId="0"/>
    <xf numFmtId="0" fontId="13" fillId="0" borderId="0">
      <alignment vertical="top"/>
    </xf>
    <xf numFmtId="0" fontId="13" fillId="0" borderId="0">
      <alignment vertical="top"/>
    </xf>
    <xf numFmtId="0" fontId="22"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3" fillId="0" borderId="0">
      <alignment vertical="top"/>
    </xf>
    <xf numFmtId="0" fontId="21" fillId="0" borderId="0">
      <alignment vertical="top"/>
    </xf>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xf numFmtId="0" fontId="13" fillId="0" borderId="0"/>
    <xf numFmtId="0" fontId="1" fillId="0" borderId="0"/>
    <xf numFmtId="0" fontId="13" fillId="0" borderId="0">
      <alignment vertical="top"/>
    </xf>
    <xf numFmtId="0" fontId="1" fillId="0" borderId="0"/>
    <xf numFmtId="0" fontId="13" fillId="0" borderId="0"/>
    <xf numFmtId="0" fontId="13" fillId="0" borderId="0">
      <alignment vertical="top"/>
    </xf>
    <xf numFmtId="0" fontId="13" fillId="0" borderId="0">
      <alignment vertical="top"/>
    </xf>
    <xf numFmtId="0" fontId="13" fillId="0" borderId="0"/>
    <xf numFmtId="0" fontId="1" fillId="0" borderId="0"/>
    <xf numFmtId="0" fontId="13" fillId="0" borderId="0"/>
    <xf numFmtId="0" fontId="13" fillId="0" borderId="0"/>
    <xf numFmtId="0" fontId="1" fillId="0" borderId="0"/>
    <xf numFmtId="0" fontId="21" fillId="0" borderId="0">
      <alignment vertical="top"/>
    </xf>
    <xf numFmtId="0" fontId="1" fillId="0" borderId="0"/>
    <xf numFmtId="189"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21" fillId="0" borderId="0">
      <alignment vertical="top"/>
    </xf>
    <xf numFmtId="0" fontId="13" fillId="0" borderId="0">
      <alignment vertical="top"/>
    </xf>
    <xf numFmtId="0" fontId="1" fillId="0" borderId="0"/>
    <xf numFmtId="0" fontId="13" fillId="0" borderId="0"/>
    <xf numFmtId="0" fontId="21" fillId="0" borderId="0">
      <alignment vertical="top"/>
    </xf>
    <xf numFmtId="0" fontId="1" fillId="0" borderId="0"/>
    <xf numFmtId="0" fontId="13" fillId="0" borderId="0"/>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1" fillId="0" borderId="0"/>
    <xf numFmtId="0" fontId="13" fillId="0" borderId="0">
      <alignment vertical="top"/>
    </xf>
    <xf numFmtId="0" fontId="22"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88" fillId="0" borderId="0"/>
    <xf numFmtId="0" fontId="88"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21"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21" fillId="0" borderId="0">
      <alignment vertical="top"/>
    </xf>
    <xf numFmtId="0" fontId="21" fillId="0" borderId="0">
      <alignment vertical="top"/>
    </xf>
    <xf numFmtId="0" fontId="1" fillId="0" borderId="0"/>
    <xf numFmtId="0" fontId="13" fillId="0" borderId="0">
      <alignment vertical="top"/>
    </xf>
    <xf numFmtId="0" fontId="1" fillId="0" borderId="0"/>
    <xf numFmtId="0" fontId="13" fillId="0" borderId="0">
      <alignment vertical="top"/>
    </xf>
    <xf numFmtId="0" fontId="9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9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21"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1" fillId="0" borderId="0"/>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91" fillId="0" borderId="0"/>
    <xf numFmtId="0" fontId="91" fillId="0" borderId="0"/>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88" fillId="0" borderId="0"/>
    <xf numFmtId="0" fontId="13" fillId="0" borderId="0"/>
    <xf numFmtId="0" fontId="1" fillId="0" borderId="0"/>
    <xf numFmtId="0" fontId="88"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3" fillId="0" borderId="0"/>
    <xf numFmtId="0" fontId="1" fillId="0" borderId="0"/>
    <xf numFmtId="0" fontId="1" fillId="0" borderId="0"/>
    <xf numFmtId="0" fontId="91" fillId="0" borderId="0"/>
    <xf numFmtId="0" fontId="13" fillId="0" borderId="0">
      <alignment vertical="top"/>
    </xf>
    <xf numFmtId="0" fontId="91" fillId="0" borderId="0"/>
    <xf numFmtId="0" fontId="13" fillId="0" borderId="0"/>
    <xf numFmtId="0" fontId="1" fillId="0" borderId="0"/>
    <xf numFmtId="0" fontId="13" fillId="0" borderId="0"/>
    <xf numFmtId="0" fontId="1" fillId="0" borderId="0"/>
    <xf numFmtId="0" fontId="13" fillId="0" borderId="0">
      <alignment vertical="top"/>
    </xf>
    <xf numFmtId="0" fontId="13" fillId="0" borderId="0"/>
    <xf numFmtId="0" fontId="22" fillId="0" borderId="0"/>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88" fillId="0" borderId="0"/>
    <xf numFmtId="0" fontId="21" fillId="0" borderId="0">
      <alignment vertical="top"/>
    </xf>
    <xf numFmtId="0" fontId="13" fillId="0" borderId="0">
      <alignment vertical="top"/>
    </xf>
    <xf numFmtId="0" fontId="88"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xf numFmtId="0" fontId="21" fillId="0" borderId="0">
      <alignment vertical="top"/>
    </xf>
    <xf numFmtId="0" fontId="1" fillId="0" borderId="0"/>
    <xf numFmtId="0" fontId="13" fillId="0" borderId="0">
      <alignment vertical="top"/>
    </xf>
    <xf numFmtId="0" fontId="21"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21" fillId="0" borderId="0">
      <alignment vertical="top"/>
    </xf>
    <xf numFmtId="0" fontId="1" fillId="0" borderId="0"/>
    <xf numFmtId="0" fontId="1" fillId="0" borderId="0"/>
    <xf numFmtId="0" fontId="13" fillId="0" borderId="0"/>
    <xf numFmtId="0" fontId="1" fillId="0" borderId="0"/>
    <xf numFmtId="0" fontId="22" fillId="0" borderId="0"/>
    <xf numFmtId="0" fontId="1" fillId="0" borderId="0"/>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1" fillId="0" borderId="0"/>
    <xf numFmtId="0" fontId="13" fillId="0" borderId="0"/>
    <xf numFmtId="0" fontId="13" fillId="0" borderId="0">
      <alignment vertical="top"/>
    </xf>
    <xf numFmtId="0" fontId="1" fillId="0" borderId="0"/>
    <xf numFmtId="0" fontId="13" fillId="0" borderId="0">
      <alignment vertical="top"/>
    </xf>
    <xf numFmtId="0" fontId="13" fillId="0" borderId="0"/>
    <xf numFmtId="0" fontId="13" fillId="0" borderId="0">
      <alignment vertical="top"/>
    </xf>
    <xf numFmtId="0" fontId="1" fillId="0" borderId="0"/>
    <xf numFmtId="0" fontId="21" fillId="0" borderId="0">
      <alignment vertical="top"/>
    </xf>
    <xf numFmtId="0" fontId="13" fillId="0" borderId="0"/>
    <xf numFmtId="0" fontId="1" fillId="0" borderId="0"/>
    <xf numFmtId="0" fontId="1" fillId="0" borderId="0"/>
    <xf numFmtId="0" fontId="13" fillId="0" borderId="0"/>
    <xf numFmtId="0" fontId="1" fillId="0" borderId="0"/>
    <xf numFmtId="0" fontId="21" fillId="0" borderId="0">
      <alignment vertical="top"/>
    </xf>
    <xf numFmtId="0" fontId="13" fillId="0" borderId="0">
      <alignment vertical="top"/>
    </xf>
    <xf numFmtId="0" fontId="21" fillId="0" borderId="0">
      <alignment vertical="top"/>
    </xf>
    <xf numFmtId="0" fontId="21" fillId="0" borderId="0">
      <alignment vertical="top"/>
    </xf>
    <xf numFmtId="0" fontId="13" fillId="0" borderId="0"/>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88" fillId="0" borderId="0"/>
    <xf numFmtId="0" fontId="13" fillId="0" borderId="0">
      <alignment vertical="top"/>
    </xf>
    <xf numFmtId="0" fontId="88"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21"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alignment vertical="top"/>
    </xf>
    <xf numFmtId="0" fontId="21" fillId="0" borderId="0">
      <alignment vertical="top"/>
    </xf>
    <xf numFmtId="0" fontId="1" fillId="0" borderId="0"/>
    <xf numFmtId="0" fontId="21"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3" fillId="0" borderId="0"/>
    <xf numFmtId="0" fontId="13" fillId="0" borderId="0">
      <alignment vertical="top"/>
    </xf>
    <xf numFmtId="0" fontId="13" fillId="0" borderId="0">
      <alignment vertical="top"/>
    </xf>
    <xf numFmtId="0" fontId="13" fillId="0" borderId="0"/>
    <xf numFmtId="0" fontId="1"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88" fillId="0" borderId="0"/>
    <xf numFmtId="0" fontId="13" fillId="0" borderId="0">
      <alignment vertical="top"/>
    </xf>
    <xf numFmtId="0" fontId="88" fillId="0" borderId="0"/>
    <xf numFmtId="0" fontId="1" fillId="0" borderId="0"/>
    <xf numFmtId="0" fontId="13" fillId="0" borderId="0">
      <alignment vertical="top"/>
    </xf>
    <xf numFmtId="0" fontId="13" fillId="0" borderId="0"/>
    <xf numFmtId="0" fontId="13" fillId="0" borderId="0">
      <alignment vertical="top"/>
    </xf>
    <xf numFmtId="0" fontId="1" fillId="0" borderId="0"/>
    <xf numFmtId="0" fontId="22" fillId="0" borderId="0"/>
    <xf numFmtId="0" fontId="13" fillId="0" borderId="0">
      <alignment vertical="top"/>
    </xf>
    <xf numFmtId="0" fontId="1" fillId="0" borderId="0"/>
    <xf numFmtId="0" fontId="13" fillId="0" borderId="0">
      <alignment vertical="top"/>
    </xf>
    <xf numFmtId="0" fontId="21" fillId="0" borderId="0">
      <alignment vertical="top"/>
    </xf>
    <xf numFmtId="0" fontId="21" fillId="0" borderId="0">
      <alignment vertical="top"/>
    </xf>
    <xf numFmtId="0" fontId="21" fillId="0" borderId="0">
      <alignment vertical="top"/>
    </xf>
    <xf numFmtId="0" fontId="1" fillId="0" borderId="0"/>
    <xf numFmtId="0" fontId="13" fillId="0" borderId="0">
      <alignment vertical="top"/>
    </xf>
    <xf numFmtId="0" fontId="21" fillId="0" borderId="0">
      <alignment vertical="top"/>
    </xf>
    <xf numFmtId="0" fontId="1" fillId="0" borderId="0"/>
    <xf numFmtId="0" fontId="13" fillId="0" borderId="0"/>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xf numFmtId="0" fontId="1"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3" fillId="0" borderId="0"/>
    <xf numFmtId="0" fontId="1"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88" fillId="0" borderId="0"/>
    <xf numFmtId="0" fontId="13" fillId="0" borderId="0">
      <alignment vertical="top"/>
    </xf>
    <xf numFmtId="0" fontId="88"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21" fillId="0" borderId="0">
      <alignment vertical="top"/>
    </xf>
    <xf numFmtId="0" fontId="21" fillId="0" borderId="0">
      <alignment vertical="top"/>
    </xf>
    <xf numFmtId="0" fontId="13" fillId="0" borderId="0">
      <alignment vertical="top"/>
    </xf>
    <xf numFmtId="0" fontId="21" fillId="0" borderId="0">
      <alignment vertical="top"/>
    </xf>
    <xf numFmtId="0" fontId="1" fillId="0" borderId="0"/>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22" fillId="0" borderId="0">
      <alignment vertical="top"/>
    </xf>
    <xf numFmtId="0" fontId="13" fillId="0" borderId="0"/>
    <xf numFmtId="0" fontId="13" fillId="0" borderId="0"/>
    <xf numFmtId="0" fontId="13" fillId="0" borderId="0"/>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xf numFmtId="0" fontId="13"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3" fillId="0" borderId="0"/>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22"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3" fillId="0" borderId="0">
      <alignment vertical="top"/>
    </xf>
    <xf numFmtId="0" fontId="1" fillId="0" borderId="0">
      <alignment vertical="top"/>
    </xf>
    <xf numFmtId="0" fontId="1"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22" fillId="0" borderId="0">
      <alignment vertical="top"/>
    </xf>
    <xf numFmtId="0" fontId="22" fillId="0" borderId="0">
      <alignment vertical="top"/>
    </xf>
    <xf numFmtId="0" fontId="13" fillId="0" borderId="0"/>
    <xf numFmtId="0" fontId="13" fillId="0" borderId="0"/>
    <xf numFmtId="0" fontId="13" fillId="0" borderId="0">
      <alignment vertical="top"/>
    </xf>
    <xf numFmtId="0" fontId="13" fillId="0" borderId="0"/>
    <xf numFmtId="0" fontId="22" fillId="0" borderId="0">
      <alignment vertical="top"/>
    </xf>
    <xf numFmtId="0" fontId="13" fillId="0" borderId="0"/>
    <xf numFmtId="0" fontId="13" fillId="0" borderId="0"/>
    <xf numFmtId="0" fontId="22" fillId="0" borderId="0">
      <alignment vertical="top"/>
    </xf>
    <xf numFmtId="0" fontId="22" fillId="0" borderId="0">
      <alignment vertical="top"/>
    </xf>
    <xf numFmtId="0" fontId="13" fillId="0" borderId="0"/>
    <xf numFmtId="0" fontId="13" fillId="0" borderId="0"/>
    <xf numFmtId="0" fontId="1" fillId="0" borderId="0"/>
    <xf numFmtId="0" fontId="13" fillId="0" borderId="0">
      <alignment vertical="top"/>
    </xf>
    <xf numFmtId="0" fontId="22" fillId="0" borderId="0">
      <alignment vertical="top"/>
    </xf>
    <xf numFmtId="0" fontId="13" fillId="0" borderId="0">
      <alignment vertical="top"/>
    </xf>
    <xf numFmtId="0" fontId="1" fillId="0" borderId="0"/>
    <xf numFmtId="0" fontId="22" fillId="0" borderId="0">
      <alignment vertical="top"/>
    </xf>
    <xf numFmtId="0" fontId="13" fillId="0" borderId="0"/>
    <xf numFmtId="0" fontId="22" fillId="0" borderId="0">
      <alignment vertical="top"/>
    </xf>
    <xf numFmtId="0" fontId="13" fillId="0" borderId="0"/>
    <xf numFmtId="0" fontId="13" fillId="0" borderId="0"/>
    <xf numFmtId="0" fontId="22"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22" fillId="0" borderId="0">
      <alignment vertical="top"/>
    </xf>
    <xf numFmtId="0" fontId="13" fillId="0" borderId="0"/>
    <xf numFmtId="0" fontId="1" fillId="0" borderId="0">
      <alignment vertical="top"/>
    </xf>
    <xf numFmtId="0" fontId="22" fillId="0" borderId="0">
      <alignment vertical="top"/>
    </xf>
    <xf numFmtId="0" fontId="76" fillId="0" borderId="0"/>
    <xf numFmtId="0" fontId="13" fillId="0" borderId="0">
      <alignment vertical="top"/>
    </xf>
    <xf numFmtId="0" fontId="13" fillId="0" borderId="0"/>
    <xf numFmtId="0" fontId="76" fillId="0" borderId="0"/>
    <xf numFmtId="0" fontId="13" fillId="0" borderId="0"/>
    <xf numFmtId="0" fontId="1" fillId="0" borderId="0"/>
    <xf numFmtId="0" fontId="13" fillId="0" borderId="0"/>
    <xf numFmtId="0" fontId="1" fillId="0" borderId="0"/>
    <xf numFmtId="0" fontId="22" fillId="0" borderId="0">
      <alignment vertical="top"/>
    </xf>
    <xf numFmtId="0" fontId="1" fillId="0" borderId="0"/>
    <xf numFmtId="0" fontId="21" fillId="0" borderId="0">
      <alignment vertical="top"/>
    </xf>
    <xf numFmtId="0" fontId="21" fillId="0" borderId="0">
      <alignment vertical="top"/>
    </xf>
    <xf numFmtId="0" fontId="21" fillId="0" borderId="0">
      <alignment vertical="top"/>
    </xf>
    <xf numFmtId="0" fontId="13" fillId="0" borderId="0">
      <alignment vertical="top"/>
    </xf>
    <xf numFmtId="0" fontId="21" fillId="0" borderId="0">
      <alignment vertical="top"/>
    </xf>
    <xf numFmtId="0" fontId="13" fillId="0" borderId="0">
      <alignment vertical="top"/>
    </xf>
    <xf numFmtId="0" fontId="1" fillId="0" borderId="0"/>
    <xf numFmtId="0" fontId="1" fillId="0" borderId="0"/>
    <xf numFmtId="0" fontId="13" fillId="0" borderId="0">
      <alignment vertical="top"/>
    </xf>
    <xf numFmtId="0" fontId="1" fillId="0" borderId="0"/>
    <xf numFmtId="0" fontId="88" fillId="0" borderId="0"/>
    <xf numFmtId="0" fontId="13" fillId="0" borderId="0"/>
    <xf numFmtId="0" fontId="13" fillId="0" borderId="0">
      <alignment vertical="top"/>
    </xf>
    <xf numFmtId="0" fontId="13" fillId="0" borderId="0"/>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3" fillId="0" borderId="0">
      <alignment vertical="top"/>
    </xf>
    <xf numFmtId="0" fontId="88" fillId="0" borderId="0"/>
    <xf numFmtId="0" fontId="13" fillId="0" borderId="0"/>
    <xf numFmtId="0" fontId="1" fillId="0" borderId="0"/>
    <xf numFmtId="0" fontId="1" fillId="0" borderId="0"/>
    <xf numFmtId="0" fontId="13" fillId="0" borderId="0"/>
    <xf numFmtId="0" fontId="21" fillId="0" borderId="0">
      <alignment vertical="top"/>
    </xf>
    <xf numFmtId="0" fontId="1" fillId="0" borderId="0"/>
    <xf numFmtId="0" fontId="22" fillId="0" borderId="0"/>
    <xf numFmtId="0" fontId="13"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 fillId="0" borderId="0"/>
    <xf numFmtId="0" fontId="1" fillId="0" borderId="0"/>
    <xf numFmtId="0" fontId="13" fillId="0" borderId="0"/>
    <xf numFmtId="0" fontId="1" fillId="0" borderId="0"/>
    <xf numFmtId="0" fontId="88" fillId="0" borderId="0"/>
    <xf numFmtId="0" fontId="1" fillId="0" borderId="0"/>
    <xf numFmtId="0" fontId="13" fillId="0" borderId="0"/>
    <xf numFmtId="0" fontId="1" fillId="0" borderId="0"/>
    <xf numFmtId="0" fontId="22" fillId="0" borderId="0"/>
    <xf numFmtId="0" fontId="13" fillId="0" borderId="0">
      <alignment vertical="top"/>
    </xf>
    <xf numFmtId="0" fontId="13" fillId="0" borderId="0"/>
    <xf numFmtId="0" fontId="13"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xf numFmtId="0" fontId="1" fillId="0" borderId="0"/>
    <xf numFmtId="0" fontId="1" fillId="0" borderId="0"/>
    <xf numFmtId="0" fontId="13" fillId="0" borderId="0"/>
    <xf numFmtId="0" fontId="1" fillId="0" borderId="0"/>
    <xf numFmtId="0" fontId="88" fillId="0" borderId="0"/>
    <xf numFmtId="0" fontId="13" fillId="0" borderId="0">
      <alignment vertical="top"/>
    </xf>
    <xf numFmtId="0" fontId="13" fillId="0" borderId="0">
      <alignment vertical="top"/>
    </xf>
    <xf numFmtId="0" fontId="13" fillId="0" borderId="0"/>
    <xf numFmtId="0" fontId="1" fillId="0" borderId="0"/>
    <xf numFmtId="0" fontId="22" fillId="0" borderId="0"/>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3" fillId="0" borderId="0"/>
    <xf numFmtId="0" fontId="13"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88" fillId="0" borderId="0"/>
    <xf numFmtId="0" fontId="1" fillId="0" borderId="0"/>
    <xf numFmtId="0" fontId="13" fillId="0" borderId="0">
      <alignment vertical="top"/>
    </xf>
    <xf numFmtId="0" fontId="13" fillId="0" borderId="0"/>
    <xf numFmtId="0" fontId="13" fillId="0" borderId="0"/>
    <xf numFmtId="0" fontId="1" fillId="0" borderId="0"/>
    <xf numFmtId="0" fontId="22"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alignment vertical="top"/>
    </xf>
    <xf numFmtId="0" fontId="1" fillId="0" borderId="0"/>
    <xf numFmtId="0" fontId="13" fillId="0" borderId="0">
      <alignment vertical="top"/>
    </xf>
    <xf numFmtId="0" fontId="88"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 fillId="0" borderId="0"/>
    <xf numFmtId="0" fontId="1" fillId="0" borderId="0"/>
    <xf numFmtId="0" fontId="13" fillId="0" borderId="0">
      <alignment vertical="top"/>
    </xf>
    <xf numFmtId="0" fontId="1" fillId="0" borderId="0"/>
    <xf numFmtId="0" fontId="88" fillId="0" borderId="0"/>
    <xf numFmtId="0" fontId="1" fillId="0" borderId="0"/>
    <xf numFmtId="0" fontId="13" fillId="0" borderId="0">
      <alignment vertical="top"/>
    </xf>
    <xf numFmtId="0" fontId="13" fillId="0" borderId="0"/>
    <xf numFmtId="0" fontId="13" fillId="0" borderId="0"/>
    <xf numFmtId="0" fontId="1" fillId="0" borderId="0"/>
    <xf numFmtId="0" fontId="22"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 fillId="0" borderId="0"/>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13" fillId="0" borderId="0"/>
    <xf numFmtId="0" fontId="21" fillId="0" borderId="0">
      <alignment vertical="top"/>
    </xf>
    <xf numFmtId="0" fontId="13"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 fillId="0" borderId="0"/>
    <xf numFmtId="0" fontId="1" fillId="0" borderId="0"/>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3" fillId="0" borderId="0"/>
    <xf numFmtId="0" fontId="21" fillId="0" borderId="0">
      <alignment vertical="top"/>
    </xf>
    <xf numFmtId="0" fontId="1" fillId="0" borderId="0"/>
    <xf numFmtId="0" fontId="13" fillId="0" borderId="0">
      <alignment vertical="top"/>
    </xf>
    <xf numFmtId="0" fontId="1" fillId="0" borderId="0"/>
    <xf numFmtId="0" fontId="21" fillId="0" borderId="0">
      <alignment vertical="top"/>
    </xf>
    <xf numFmtId="0" fontId="13" fillId="0" borderId="0">
      <alignment vertical="top"/>
    </xf>
    <xf numFmtId="0" fontId="1" fillId="0" borderId="0"/>
    <xf numFmtId="0" fontId="1" fillId="0" borderId="0"/>
    <xf numFmtId="0" fontId="1" fillId="0" borderId="0"/>
    <xf numFmtId="0" fontId="21" fillId="0" borderId="0">
      <alignment vertical="top"/>
    </xf>
    <xf numFmtId="0" fontId="21"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22" fillId="0" borderId="0"/>
    <xf numFmtId="0" fontId="1" fillId="0" borderId="0"/>
    <xf numFmtId="0" fontId="22" fillId="0" borderId="0"/>
    <xf numFmtId="0" fontId="22"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13" fillId="0" borderId="0"/>
    <xf numFmtId="0" fontId="13"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22"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2"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13" fillId="0" borderId="0"/>
    <xf numFmtId="0" fontId="22" fillId="0" borderId="0"/>
    <xf numFmtId="0" fontId="13" fillId="0" borderId="0"/>
    <xf numFmtId="0" fontId="13" fillId="0" borderId="0"/>
    <xf numFmtId="0" fontId="13" fillId="0" borderId="0">
      <alignment vertical="top"/>
    </xf>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 fillId="0" borderId="0"/>
    <xf numFmtId="0" fontId="13" fillId="0" borderId="0">
      <alignment vertical="top"/>
    </xf>
    <xf numFmtId="0" fontId="13" fillId="0" borderId="0"/>
    <xf numFmtId="0" fontId="13" fillId="0" borderId="0"/>
    <xf numFmtId="0" fontId="1" fillId="0" borderId="0"/>
    <xf numFmtId="0" fontId="1" fillId="0" borderId="0"/>
    <xf numFmtId="0" fontId="1" fillId="0" borderId="0"/>
    <xf numFmtId="0" fontId="13" fillId="0" borderId="0"/>
    <xf numFmtId="0" fontId="13" fillId="0" borderId="0"/>
    <xf numFmtId="0" fontId="22" fillId="0" borderId="0"/>
    <xf numFmtId="0" fontId="1" fillId="0" borderId="0"/>
    <xf numFmtId="0" fontId="22" fillId="0" borderId="0"/>
    <xf numFmtId="0" fontId="22"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13" fillId="0" borderId="0"/>
    <xf numFmtId="0" fontId="22"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 fillId="0" borderId="0"/>
    <xf numFmtId="0" fontId="13" fillId="0" borderId="0">
      <alignment vertical="top"/>
    </xf>
    <xf numFmtId="0" fontId="22" fillId="0" borderId="0"/>
    <xf numFmtId="0" fontId="1" fillId="0" borderId="0"/>
    <xf numFmtId="0" fontId="1" fillId="0" borderId="0"/>
    <xf numFmtId="0" fontId="13" fillId="0" borderId="0">
      <alignment vertical="top"/>
    </xf>
    <xf numFmtId="0" fontId="13" fillId="0" borderId="0"/>
    <xf numFmtId="0" fontId="13" fillId="0" borderId="0">
      <alignment vertical="top"/>
    </xf>
    <xf numFmtId="0" fontId="13" fillId="0" borderId="0">
      <alignment vertical="top"/>
    </xf>
    <xf numFmtId="0" fontId="1" fillId="0" borderId="0"/>
    <xf numFmtId="0" fontId="1" fillId="0" borderId="0"/>
    <xf numFmtId="0" fontId="22" fillId="0" borderId="0"/>
    <xf numFmtId="0" fontId="13"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21" fillId="0" borderId="0">
      <alignment vertical="top"/>
    </xf>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21"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3" fillId="0" borderId="0">
      <alignment vertical="top"/>
    </xf>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 fillId="0" borderId="0"/>
    <xf numFmtId="0" fontId="1" fillId="0" borderId="0"/>
    <xf numFmtId="0" fontId="13" fillId="0" borderId="0">
      <alignment vertical="top"/>
    </xf>
    <xf numFmtId="0" fontId="1" fillId="0" borderId="0"/>
    <xf numFmtId="0" fontId="1" fillId="0" borderId="0"/>
    <xf numFmtId="0" fontId="13"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xf numFmtId="0" fontId="1"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alignment vertical="top"/>
    </xf>
    <xf numFmtId="0" fontId="1" fillId="0" borderId="0"/>
    <xf numFmtId="0" fontId="13" fillId="0" borderId="0">
      <alignment vertical="top"/>
    </xf>
    <xf numFmtId="0" fontId="88" fillId="0" borderId="0"/>
    <xf numFmtId="0" fontId="1" fillId="0" borderId="0"/>
    <xf numFmtId="0" fontId="13" fillId="0" borderId="0">
      <alignment vertical="top"/>
    </xf>
    <xf numFmtId="0" fontId="13" fillId="0" borderId="0"/>
    <xf numFmtId="0" fontId="13" fillId="0" borderId="0"/>
    <xf numFmtId="0" fontId="13" fillId="0" borderId="0"/>
    <xf numFmtId="0" fontId="21"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13"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alignment vertical="top"/>
    </xf>
    <xf numFmtId="0" fontId="1" fillId="0" borderId="0"/>
    <xf numFmtId="0" fontId="1" fillId="0" borderId="0"/>
    <xf numFmtId="0" fontId="13" fillId="0" borderId="0">
      <alignment vertical="top"/>
    </xf>
    <xf numFmtId="0" fontId="1" fillId="0" borderId="0"/>
    <xf numFmtId="0" fontId="88" fillId="0" borderId="0"/>
    <xf numFmtId="0" fontId="13" fillId="0" borderId="0"/>
    <xf numFmtId="0" fontId="13" fillId="0" borderId="0">
      <alignment vertical="top"/>
    </xf>
    <xf numFmtId="0" fontId="1" fillId="0" borderId="0"/>
    <xf numFmtId="0" fontId="13" fillId="0" borderId="0"/>
    <xf numFmtId="0" fontId="22"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alignment vertical="top"/>
    </xf>
    <xf numFmtId="0" fontId="13" fillId="0" borderId="0"/>
    <xf numFmtId="0" fontId="1" fillId="0" borderId="0"/>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21" fillId="0" borderId="0">
      <alignment vertical="top"/>
    </xf>
    <xf numFmtId="0" fontId="13" fillId="0" borderId="0">
      <alignment vertical="top"/>
    </xf>
    <xf numFmtId="0" fontId="21" fillId="0" borderId="0">
      <alignment vertical="top"/>
    </xf>
    <xf numFmtId="0" fontId="21" fillId="0" borderId="0">
      <alignment vertical="top"/>
    </xf>
    <xf numFmtId="0" fontId="21" fillId="0" borderId="0">
      <alignment vertical="top"/>
    </xf>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xf numFmtId="0" fontId="1" fillId="0" borderId="0"/>
    <xf numFmtId="0" fontId="13" fillId="0" borderId="0">
      <alignment vertical="top"/>
    </xf>
    <xf numFmtId="0" fontId="13" fillId="0" borderId="0"/>
    <xf numFmtId="0" fontId="13" fillId="0" borderId="0"/>
    <xf numFmtId="0" fontId="88" fillId="0" borderId="0"/>
    <xf numFmtId="0" fontId="1"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 fillId="0" borderId="0"/>
    <xf numFmtId="0" fontId="13" fillId="0" borderId="0">
      <alignment vertical="top"/>
    </xf>
    <xf numFmtId="0" fontId="1" fillId="0" borderId="0"/>
    <xf numFmtId="0" fontId="1"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xf numFmtId="0" fontId="13" fillId="0" borderId="0"/>
    <xf numFmtId="0" fontId="60" fillId="0" borderId="0"/>
    <xf numFmtId="0" fontId="1" fillId="0" borderId="0"/>
    <xf numFmtId="0" fontId="13" fillId="0" borderId="0"/>
    <xf numFmtId="0" fontId="13" fillId="0" borderId="0">
      <alignment vertical="top"/>
    </xf>
    <xf numFmtId="0" fontId="13" fillId="0" borderId="0">
      <alignment vertical="top"/>
    </xf>
    <xf numFmtId="0" fontId="13" fillId="0" borderId="0"/>
    <xf numFmtId="0" fontId="13"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60" fillId="0" borderId="0"/>
    <xf numFmtId="0" fontId="13" fillId="0" borderId="0"/>
    <xf numFmtId="0" fontId="60" fillId="0" borderId="0"/>
    <xf numFmtId="0" fontId="13" fillId="0" borderId="0">
      <alignment vertical="top"/>
    </xf>
    <xf numFmtId="0" fontId="13" fillId="0" borderId="0"/>
    <xf numFmtId="0" fontId="13" fillId="0" borderId="0"/>
    <xf numFmtId="0" fontId="13" fillId="0" borderId="0"/>
    <xf numFmtId="0" fontId="1" fillId="0" borderId="0"/>
    <xf numFmtId="0" fontId="13" fillId="0" borderId="0"/>
    <xf numFmtId="0" fontId="1" fillId="0" borderId="0"/>
    <xf numFmtId="0" fontId="100"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3" fillId="0" borderId="0">
      <alignment vertical="top"/>
    </xf>
    <xf numFmtId="0" fontId="1" fillId="0" borderId="0"/>
    <xf numFmtId="0" fontId="13" fillId="0" borderId="0">
      <alignment vertical="top"/>
    </xf>
    <xf numFmtId="0" fontId="1" fillId="0" borderId="0"/>
    <xf numFmtId="0" fontId="13" fillId="0" borderId="0"/>
    <xf numFmtId="0" fontId="13" fillId="0" borderId="0">
      <alignment vertical="top"/>
    </xf>
    <xf numFmtId="0" fontId="13" fillId="0" borderId="0">
      <alignment vertical="top"/>
    </xf>
    <xf numFmtId="0" fontId="1" fillId="0" borderId="0"/>
    <xf numFmtId="0" fontId="1" fillId="0" borderId="0"/>
    <xf numFmtId="0" fontId="13" fillId="0" borderId="0"/>
    <xf numFmtId="0" fontId="22" fillId="0" borderId="0"/>
    <xf numFmtId="0" fontId="13" fillId="0" borderId="0">
      <alignment vertical="top"/>
    </xf>
    <xf numFmtId="0" fontId="21"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3" fillId="0" borderId="0"/>
    <xf numFmtId="0" fontId="1" fillId="0" borderId="0"/>
    <xf numFmtId="0" fontId="13" fillId="0" borderId="0"/>
    <xf numFmtId="0" fontId="1" fillId="0" borderId="0"/>
    <xf numFmtId="0" fontId="21" fillId="0" borderId="0">
      <alignment vertical="top"/>
    </xf>
    <xf numFmtId="0" fontId="21" fillId="0" borderId="0">
      <alignment vertical="top"/>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3" fillId="0" borderId="0"/>
    <xf numFmtId="0" fontId="1"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alignment vertical="top"/>
    </xf>
    <xf numFmtId="0" fontId="1" fillId="0" borderId="0"/>
    <xf numFmtId="0" fontId="13" fillId="0" borderId="0"/>
    <xf numFmtId="0" fontId="1" fillId="0" borderId="0"/>
    <xf numFmtId="0" fontId="1" fillId="0" borderId="0"/>
    <xf numFmtId="0" fontId="13" fillId="0" borderId="0">
      <alignment vertical="top"/>
    </xf>
    <xf numFmtId="0" fontId="1" fillId="0" borderId="0"/>
    <xf numFmtId="0" fontId="13" fillId="0" borderId="0"/>
    <xf numFmtId="0" fontId="88" fillId="0" borderId="0"/>
    <xf numFmtId="0" fontId="21" fillId="0" borderId="0">
      <alignment vertical="top"/>
    </xf>
    <xf numFmtId="0" fontId="13" fillId="0" borderId="0">
      <alignment vertical="top"/>
    </xf>
    <xf numFmtId="0" fontId="13" fillId="0" borderId="0"/>
    <xf numFmtId="0" fontId="1" fillId="0" borderId="0"/>
    <xf numFmtId="0" fontId="13" fillId="0" borderId="0"/>
    <xf numFmtId="0" fontId="22"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13" fillId="0" borderId="0"/>
    <xf numFmtId="0" fontId="13" fillId="0" borderId="0">
      <alignment vertical="top"/>
    </xf>
    <xf numFmtId="0" fontId="21" fillId="0" borderId="0">
      <alignment vertical="top"/>
    </xf>
    <xf numFmtId="0" fontId="1" fillId="0" borderId="0"/>
    <xf numFmtId="0" fontId="13" fillId="0" borderId="0"/>
    <xf numFmtId="0" fontId="1" fillId="0" borderId="0"/>
    <xf numFmtId="0" fontId="13" fillId="0" borderId="0">
      <alignment vertical="top"/>
    </xf>
    <xf numFmtId="0" fontId="13" fillId="0" borderId="0"/>
    <xf numFmtId="0" fontId="13" fillId="0" borderId="0">
      <alignment vertical="top"/>
    </xf>
    <xf numFmtId="0" fontId="1"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3" fillId="0" borderId="0"/>
    <xf numFmtId="0" fontId="13" fillId="0" borderId="0">
      <alignment vertical="top"/>
    </xf>
    <xf numFmtId="0" fontId="1" fillId="0" borderId="0"/>
    <xf numFmtId="0" fontId="13" fillId="0" borderId="0"/>
    <xf numFmtId="0" fontId="13" fillId="0" borderId="0"/>
    <xf numFmtId="0" fontId="13" fillId="0" borderId="0">
      <alignment vertical="top"/>
    </xf>
    <xf numFmtId="0" fontId="13" fillId="0" borderId="0"/>
    <xf numFmtId="0" fontId="88" fillId="0" borderId="0"/>
    <xf numFmtId="0" fontId="13" fillId="0" borderId="0">
      <alignment vertical="top"/>
    </xf>
    <xf numFmtId="0" fontId="1" fillId="0" borderId="0"/>
    <xf numFmtId="0" fontId="13" fillId="0" borderId="0"/>
    <xf numFmtId="0" fontId="13" fillId="0" borderId="0"/>
    <xf numFmtId="0" fontId="21" fillId="0" borderId="0">
      <alignment vertical="top"/>
    </xf>
    <xf numFmtId="0" fontId="21" fillId="0" borderId="0">
      <alignment vertical="top"/>
    </xf>
    <xf numFmtId="0" fontId="13" fillId="0" borderId="0"/>
    <xf numFmtId="0" fontId="21" fillId="0" borderId="0">
      <alignment vertical="top"/>
    </xf>
    <xf numFmtId="0" fontId="1" fillId="0" borderId="0">
      <alignment vertical="top"/>
    </xf>
    <xf numFmtId="0" fontId="13" fillId="0" borderId="0">
      <alignment vertical="top"/>
    </xf>
    <xf numFmtId="0" fontId="1" fillId="0" borderId="0">
      <alignment vertical="top"/>
    </xf>
    <xf numFmtId="0" fontId="13" fillId="0" borderId="0">
      <alignment vertical="top"/>
    </xf>
    <xf numFmtId="0" fontId="1" fillId="0" borderId="0"/>
    <xf numFmtId="0" fontId="13" fillId="0" borderId="0"/>
    <xf numFmtId="0" fontId="13" fillId="0" borderId="0"/>
    <xf numFmtId="0" fontId="13" fillId="0" borderId="0">
      <alignment vertical="top"/>
    </xf>
    <xf numFmtId="0" fontId="13" fillId="0" borderId="0"/>
    <xf numFmtId="0" fontId="88"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 fillId="0" borderId="0">
      <alignment vertical="top"/>
    </xf>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88" fillId="0" borderId="0"/>
    <xf numFmtId="0" fontId="21" fillId="0" borderId="0">
      <alignment vertical="top"/>
    </xf>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3" fillId="0" borderId="0"/>
    <xf numFmtId="0" fontId="13" fillId="0" borderId="0">
      <alignment vertical="top"/>
    </xf>
    <xf numFmtId="0" fontId="13" fillId="0" borderId="0"/>
    <xf numFmtId="0" fontId="1" fillId="0" borderId="0"/>
    <xf numFmtId="0" fontId="21"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1" fillId="0" borderId="0"/>
    <xf numFmtId="0" fontId="2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3" fillId="0" borderId="0">
      <alignment vertical="top"/>
    </xf>
    <xf numFmtId="0" fontId="1" fillId="0" borderId="0"/>
    <xf numFmtId="0" fontId="13" fillId="0" borderId="0"/>
    <xf numFmtId="0" fontId="13" fillId="0" borderId="0"/>
    <xf numFmtId="0" fontId="13" fillId="0" borderId="0">
      <alignment vertical="top"/>
    </xf>
    <xf numFmtId="0" fontId="13" fillId="0" borderId="0"/>
    <xf numFmtId="0" fontId="88"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88"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 fillId="0" borderId="0"/>
    <xf numFmtId="0" fontId="13" fillId="0" borderId="0"/>
    <xf numFmtId="0" fontId="13" fillId="0" borderId="0"/>
    <xf numFmtId="0" fontId="13" fillId="0" borderId="0"/>
    <xf numFmtId="0" fontId="27"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27" fillId="0" borderId="0"/>
    <xf numFmtId="0" fontId="13" fillId="0" borderId="0"/>
    <xf numFmtId="0" fontId="13" fillId="0" borderId="0">
      <alignment vertical="top"/>
    </xf>
    <xf numFmtId="0" fontId="1" fillId="0" borderId="0"/>
    <xf numFmtId="0" fontId="13" fillId="0" borderId="0"/>
    <xf numFmtId="0" fontId="13" fillId="0" borderId="0">
      <alignment vertical="top"/>
    </xf>
    <xf numFmtId="0" fontId="13" fillId="0" borderId="0"/>
    <xf numFmtId="0" fontId="13" fillId="0" borderId="0"/>
    <xf numFmtId="0" fontId="1" fillId="0" borderId="0"/>
    <xf numFmtId="0" fontId="1" fillId="0" borderId="0"/>
    <xf numFmtId="0" fontId="27" fillId="0" borderId="0"/>
    <xf numFmtId="0" fontId="13" fillId="0" borderId="0"/>
    <xf numFmtId="0" fontId="1" fillId="0" borderId="0"/>
    <xf numFmtId="0" fontId="27" fillId="0" borderId="0"/>
    <xf numFmtId="0" fontId="13" fillId="0" borderId="0"/>
    <xf numFmtId="0" fontId="27" fillId="0" borderId="0"/>
    <xf numFmtId="0" fontId="13" fillId="0" borderId="0"/>
    <xf numFmtId="0" fontId="27" fillId="0" borderId="0"/>
    <xf numFmtId="0" fontId="13" fillId="0" borderId="0"/>
    <xf numFmtId="0" fontId="13" fillId="0" borderId="0"/>
    <xf numFmtId="0" fontId="13" fillId="0" borderId="0">
      <alignment vertical="top"/>
    </xf>
    <xf numFmtId="0" fontId="13" fillId="0" borderId="0">
      <alignment vertical="top"/>
    </xf>
    <xf numFmtId="0" fontId="88" fillId="0" borderId="0"/>
    <xf numFmtId="0" fontId="13" fillId="0" borderId="0"/>
    <xf numFmtId="0" fontId="13" fillId="0" borderId="0">
      <alignment vertical="top"/>
    </xf>
    <xf numFmtId="0" fontId="13" fillId="0" borderId="0"/>
    <xf numFmtId="0" fontId="1" fillId="0" borderId="0"/>
    <xf numFmtId="0" fontId="21" fillId="0" borderId="0">
      <alignment vertical="top"/>
    </xf>
    <xf numFmtId="0" fontId="1" fillId="0" borderId="0"/>
    <xf numFmtId="0" fontId="1" fillId="0" borderId="0"/>
    <xf numFmtId="0" fontId="13" fillId="0" borderId="0">
      <alignment vertical="top"/>
    </xf>
    <xf numFmtId="0" fontId="13" fillId="0" borderId="0">
      <alignment vertical="top"/>
    </xf>
    <xf numFmtId="0" fontId="1" fillId="0" borderId="0"/>
    <xf numFmtId="0" fontId="1" fillId="0" borderId="0"/>
    <xf numFmtId="0" fontId="13" fillId="0" borderId="0">
      <alignment vertical="top"/>
    </xf>
    <xf numFmtId="0" fontId="1" fillId="0" borderId="0"/>
    <xf numFmtId="0" fontId="21"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3" fillId="0" borderId="0">
      <alignment vertical="top"/>
    </xf>
    <xf numFmtId="0" fontId="1" fillId="0" borderId="0"/>
    <xf numFmtId="0" fontId="13" fillId="0" borderId="0"/>
    <xf numFmtId="0" fontId="1" fillId="0" borderId="0"/>
    <xf numFmtId="0" fontId="13" fillId="0" borderId="0"/>
    <xf numFmtId="0" fontId="1" fillId="0" borderId="0"/>
    <xf numFmtId="0" fontId="13" fillId="0" borderId="0">
      <alignment vertical="top"/>
    </xf>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3" fillId="0" borderId="0">
      <alignment vertical="top"/>
    </xf>
    <xf numFmtId="0" fontId="13" fillId="0" borderId="0"/>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13" fillId="0" borderId="0">
      <alignment vertical="top"/>
    </xf>
    <xf numFmtId="0" fontId="13" fillId="0" borderId="0"/>
    <xf numFmtId="0" fontId="1" fillId="0" borderId="0"/>
    <xf numFmtId="0" fontId="13" fillId="0" borderId="0">
      <alignment vertical="top"/>
    </xf>
    <xf numFmtId="0" fontId="13" fillId="0" borderId="0">
      <alignment vertical="top"/>
    </xf>
    <xf numFmtId="0" fontId="88" fillId="0" borderId="0"/>
    <xf numFmtId="0" fontId="13" fillId="0" borderId="0"/>
    <xf numFmtId="0" fontId="13" fillId="0" borderId="0">
      <alignment vertical="top"/>
    </xf>
    <xf numFmtId="0" fontId="13" fillId="0" borderId="0"/>
    <xf numFmtId="0" fontId="21" fillId="0" borderId="0">
      <alignment vertical="top"/>
    </xf>
    <xf numFmtId="0" fontId="13" fillId="0" borderId="0">
      <alignment vertical="top"/>
    </xf>
    <xf numFmtId="0" fontId="21" fillId="0" borderId="0">
      <alignment vertical="top"/>
    </xf>
    <xf numFmtId="0" fontId="1" fillId="0" borderId="0"/>
    <xf numFmtId="0" fontId="21" fillId="0" borderId="0">
      <alignment vertical="top"/>
    </xf>
    <xf numFmtId="0" fontId="13" fillId="0" borderId="0">
      <alignment vertical="top"/>
    </xf>
    <xf numFmtId="0" fontId="1" fillId="0" borderId="0"/>
    <xf numFmtId="0" fontId="13" fillId="0" borderId="0">
      <alignment vertical="top"/>
    </xf>
    <xf numFmtId="0" fontId="13" fillId="0" borderId="0"/>
    <xf numFmtId="0" fontId="13" fillId="0" borderId="0"/>
    <xf numFmtId="0" fontId="1" fillId="0" borderId="0"/>
    <xf numFmtId="0" fontId="88" fillId="0" borderId="0"/>
    <xf numFmtId="0" fontId="13" fillId="0" borderId="0"/>
    <xf numFmtId="0" fontId="21" fillId="0" borderId="0">
      <alignment vertical="top"/>
    </xf>
    <xf numFmtId="0" fontId="21" fillId="0" borderId="0">
      <alignment vertical="top"/>
    </xf>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xf numFmtId="0" fontId="13" fillId="0" borderId="0"/>
    <xf numFmtId="0" fontId="1" fillId="0" borderId="0"/>
    <xf numFmtId="0" fontId="13" fillId="0" borderId="0"/>
    <xf numFmtId="0" fontId="13" fillId="0" borderId="0">
      <alignment vertical="top"/>
    </xf>
    <xf numFmtId="0" fontId="13" fillId="0" borderId="0">
      <alignment vertical="top"/>
    </xf>
    <xf numFmtId="0" fontId="13" fillId="0" borderId="0"/>
    <xf numFmtId="0" fontId="13" fillId="0" borderId="0">
      <alignment vertical="top"/>
    </xf>
    <xf numFmtId="0" fontId="88" fillId="0" borderId="0"/>
    <xf numFmtId="0" fontId="13" fillId="0" borderId="0"/>
    <xf numFmtId="0" fontId="13" fillId="0" borderId="0">
      <alignment vertical="top"/>
    </xf>
    <xf numFmtId="0" fontId="13" fillId="0" borderId="0">
      <alignment vertical="top"/>
    </xf>
    <xf numFmtId="0" fontId="21" fillId="0" borderId="0">
      <alignment vertical="top"/>
    </xf>
    <xf numFmtId="0" fontId="13" fillId="0" borderId="0">
      <alignment vertical="top"/>
    </xf>
    <xf numFmtId="0" fontId="21" fillId="0" borderId="0">
      <alignment vertical="top"/>
    </xf>
    <xf numFmtId="0" fontId="13" fillId="0" borderId="0"/>
    <xf numFmtId="0" fontId="13" fillId="0" borderId="0">
      <alignment vertical="top"/>
    </xf>
    <xf numFmtId="0" fontId="13" fillId="0" borderId="0"/>
    <xf numFmtId="0" fontId="13" fillId="0" borderId="0"/>
    <xf numFmtId="0" fontId="21" fillId="0" borderId="0">
      <alignment vertical="top"/>
    </xf>
    <xf numFmtId="0" fontId="13" fillId="0" borderId="0"/>
    <xf numFmtId="0" fontId="13" fillId="0" borderId="0"/>
    <xf numFmtId="0" fontId="1" fillId="0" borderId="0"/>
    <xf numFmtId="0" fontId="13" fillId="0" borderId="0">
      <alignment vertical="top"/>
    </xf>
    <xf numFmtId="0" fontId="13" fillId="0" borderId="0"/>
    <xf numFmtId="0" fontId="13" fillId="0" borderId="0"/>
    <xf numFmtId="0" fontId="13" fillId="0" borderId="0">
      <alignment vertical="top"/>
    </xf>
    <xf numFmtId="0" fontId="88" fillId="0" borderId="0"/>
    <xf numFmtId="0" fontId="13" fillId="0" borderId="0">
      <alignment vertical="top"/>
    </xf>
    <xf numFmtId="0" fontId="13" fillId="0" borderId="0"/>
    <xf numFmtId="0" fontId="21" fillId="0" borderId="0">
      <alignment vertical="top"/>
    </xf>
    <xf numFmtId="0" fontId="21" fillId="0" borderId="0">
      <alignment vertical="top"/>
    </xf>
    <xf numFmtId="0" fontId="13" fillId="0" borderId="0"/>
    <xf numFmtId="0" fontId="13" fillId="0" borderId="0">
      <alignment vertical="top"/>
    </xf>
    <xf numFmtId="0" fontId="21" fillId="0" borderId="0">
      <alignment vertical="top"/>
    </xf>
    <xf numFmtId="0" fontId="21" fillId="0" borderId="0">
      <alignment vertical="top"/>
    </xf>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88" fillId="0" borderId="0"/>
    <xf numFmtId="0" fontId="13" fillId="0" borderId="0"/>
    <xf numFmtId="0" fontId="1" fillId="0" borderId="0"/>
    <xf numFmtId="0" fontId="22" fillId="0" borderId="0"/>
    <xf numFmtId="0" fontId="13" fillId="0" borderId="0"/>
    <xf numFmtId="0" fontId="21" fillId="0" borderId="0">
      <alignment vertical="top"/>
    </xf>
    <xf numFmtId="0" fontId="13" fillId="0" borderId="0"/>
    <xf numFmtId="0" fontId="13" fillId="0" borderId="0"/>
    <xf numFmtId="0" fontId="13" fillId="0" borderId="0">
      <alignment vertical="top"/>
    </xf>
    <xf numFmtId="0" fontId="13" fillId="0" borderId="0">
      <alignment vertical="top"/>
    </xf>
    <xf numFmtId="0" fontId="21" fillId="0" borderId="0">
      <alignment vertical="top"/>
    </xf>
    <xf numFmtId="0" fontId="21" fillId="0" borderId="0">
      <alignment vertical="top"/>
    </xf>
    <xf numFmtId="0" fontId="13" fillId="0" borderId="0"/>
    <xf numFmtId="0" fontId="1" fillId="0" borderId="0"/>
    <xf numFmtId="0" fontId="13"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xf numFmtId="0" fontId="13" fillId="0" borderId="0"/>
    <xf numFmtId="0" fontId="13" fillId="0" borderId="0"/>
    <xf numFmtId="0" fontId="13" fillId="0" borderId="0">
      <alignment vertical="top"/>
    </xf>
    <xf numFmtId="0" fontId="88" fillId="0" borderId="0"/>
    <xf numFmtId="0" fontId="13" fillId="0" borderId="0">
      <alignment vertical="top"/>
    </xf>
    <xf numFmtId="0" fontId="13" fillId="0" borderId="0"/>
    <xf numFmtId="0" fontId="13" fillId="0" borderId="0">
      <alignment vertical="top"/>
    </xf>
    <xf numFmtId="0" fontId="13" fillId="0" borderId="0"/>
    <xf numFmtId="0" fontId="13" fillId="0" borderId="0">
      <alignment vertical="top"/>
    </xf>
    <xf numFmtId="0" fontId="1" fillId="0" borderId="0"/>
    <xf numFmtId="0" fontId="1" fillId="0" borderId="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6" borderId="41"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22" fillId="36" borderId="41" applyNumberFormat="0" applyFont="0" applyAlignment="0" applyProtection="0"/>
    <xf numFmtId="0" fontId="13" fillId="34" borderId="38" applyNumberFormat="0" applyFont="0" applyAlignment="0" applyProtection="0"/>
    <xf numFmtId="0" fontId="13" fillId="0" borderId="0"/>
    <xf numFmtId="0" fontId="22" fillId="36" borderId="41" applyNumberFormat="0" applyFont="0" applyAlignment="0" applyProtection="0"/>
    <xf numFmtId="0" fontId="13" fillId="0" borderId="0"/>
    <xf numFmtId="0" fontId="13" fillId="34" borderId="38" applyNumberFormat="0" applyFont="0" applyAlignment="0" applyProtection="0"/>
    <xf numFmtId="0" fontId="22" fillId="36" borderId="41"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6" borderId="41"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22" fillId="36" borderId="41" applyNumberFormat="0" applyFont="0" applyAlignment="0" applyProtection="0"/>
    <xf numFmtId="0" fontId="22" fillId="36" borderId="41" applyNumberFormat="0" applyFont="0" applyAlignment="0" applyProtection="0"/>
    <xf numFmtId="0" fontId="13" fillId="0" borderId="0"/>
    <xf numFmtId="0" fontId="13" fillId="0" borderId="0"/>
    <xf numFmtId="0" fontId="22" fillId="36" borderId="41" applyNumberFormat="0" applyFont="0" applyAlignment="0" applyProtection="0"/>
    <xf numFmtId="0" fontId="13" fillId="0" borderId="0"/>
    <xf numFmtId="0" fontId="22" fillId="36" borderId="41" applyNumberFormat="0" applyFont="0" applyAlignment="0" applyProtection="0"/>
    <xf numFmtId="0" fontId="22" fillId="36" borderId="41" applyNumberFormat="0" applyFont="0" applyAlignment="0" applyProtection="0"/>
    <xf numFmtId="0" fontId="13" fillId="0" borderId="0"/>
    <xf numFmtId="0" fontId="13" fillId="0" borderId="0"/>
    <xf numFmtId="0" fontId="22" fillId="36" borderId="41" applyNumberFormat="0" applyFont="0" applyAlignment="0" applyProtection="0"/>
    <xf numFmtId="0" fontId="13" fillId="0" borderId="0"/>
    <xf numFmtId="0" fontId="22" fillId="36" borderId="41" applyNumberFormat="0" applyFont="0" applyAlignment="0" applyProtection="0"/>
    <xf numFmtId="0" fontId="13" fillId="0" borderId="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13" fillId="0" borderId="0"/>
    <xf numFmtId="0" fontId="22" fillId="36" borderId="41"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13" fillId="0" borderId="0">
      <alignment vertical="top"/>
    </xf>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 fillId="36" borderId="41"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 fillId="36" borderId="41"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0" borderId="0">
      <alignment vertical="top"/>
    </xf>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13" fillId="34" borderId="38" applyNumberFormat="0" applyFon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61" fillId="31" borderId="39" applyNumberFormat="0" applyAlignment="0" applyProtection="0"/>
    <xf numFmtId="0" fontId="22" fillId="0" borderId="0"/>
    <xf numFmtId="10" fontId="13" fillId="0" borderId="0" applyFont="0" applyFill="0" applyBorder="0" applyAlignment="0" applyProtection="0"/>
    <xf numFmtId="10"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0" fontId="13" fillId="0" borderId="0">
      <alignment vertical="top"/>
    </xf>
    <xf numFmtId="9" fontId="1" fillId="0" borderId="0" applyFont="0" applyFill="0" applyBorder="0" applyAlignment="0" applyProtection="0"/>
    <xf numFmtId="0" fontId="13" fillId="0" borderId="0">
      <alignment vertical="top"/>
    </xf>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0" fontId="22" fillId="0" borderId="0"/>
    <xf numFmtId="0" fontId="13" fillId="0" borderId="0">
      <alignment vertical="top"/>
    </xf>
    <xf numFmtId="0" fontId="13" fillId="0" borderId="0">
      <alignment vertical="top"/>
    </xf>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22" fillId="0" borderId="0" applyFont="0" applyFill="0" applyBorder="0" applyAlignment="0" applyProtection="0"/>
    <xf numFmtId="0" fontId="13" fillId="0" borderId="0">
      <alignment vertical="top"/>
    </xf>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0" fontId="13" fillId="0" borderId="0"/>
    <xf numFmtId="9" fontId="1" fillId="0" borderId="0" applyFont="0" applyFill="0" applyBorder="0" applyAlignment="0" applyProtection="0"/>
    <xf numFmtId="9" fontId="1" fillId="0" borderId="0" applyFont="0" applyFill="0" applyBorder="0" applyAlignment="0" applyProtection="0"/>
    <xf numFmtId="0" fontId="13" fillId="0" borderId="0">
      <alignment vertical="top"/>
    </xf>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22" fillId="0" borderId="0"/>
    <xf numFmtId="9" fontId="1" fillId="0" borderId="0" applyFont="0" applyFill="0" applyBorder="0" applyAlignment="0" applyProtection="0"/>
    <xf numFmtId="0" fontId="13" fillId="0" borderId="0">
      <alignment vertical="top"/>
    </xf>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 fillId="0" borderId="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22" fillId="0" borderId="0" applyFont="0" applyFill="0" applyBorder="0" applyAlignment="0" applyProtection="0"/>
    <xf numFmtId="0" fontId="13" fillId="0" borderId="0"/>
    <xf numFmtId="0" fontId="22" fillId="0" borderId="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0" fontId="13" fillId="0" borderId="0">
      <alignment vertical="top"/>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22" fillId="0" borderId="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0" fontId="22" fillId="0" borderId="0"/>
    <xf numFmtId="0" fontId="13" fillId="0" borderId="0">
      <alignment vertical="top"/>
    </xf>
    <xf numFmtId="9" fontId="1" fillId="0" borderId="0" applyFont="0" applyFill="0" applyBorder="0" applyAlignment="0" applyProtection="0"/>
    <xf numFmtId="9" fontId="91" fillId="0" borderId="0" applyFont="0" applyFill="0" applyBorder="0" applyAlignment="0" applyProtection="0"/>
    <xf numFmtId="9" fontId="13" fillId="0" borderId="0" applyFont="0" applyFill="0" applyBorder="0" applyAlignment="0" applyProtection="0"/>
    <xf numFmtId="0" fontId="13" fillId="0" borderId="0">
      <alignment vertical="top"/>
    </xf>
    <xf numFmtId="9" fontId="9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0" fontId="2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1" fillId="0" borderId="0" applyFont="0"/>
    <xf numFmtId="44" fontId="13" fillId="0" borderId="0" applyNumberFormat="0">
      <alignment horizontal="left"/>
    </xf>
    <xf numFmtId="0" fontId="102" fillId="0" borderId="0" applyNumberFormat="0" applyFill="0" applyBorder="0" applyAlignment="0" applyProtection="0">
      <alignment vertical="top"/>
      <protection locked="0"/>
    </xf>
    <xf numFmtId="0" fontId="93" fillId="0" borderId="0"/>
    <xf numFmtId="0" fontId="21" fillId="0" borderId="0">
      <alignment vertical="top"/>
    </xf>
    <xf numFmtId="0" fontId="13" fillId="0" borderId="0"/>
    <xf numFmtId="0" fontId="21" fillId="0" borderId="0">
      <alignment vertical="top"/>
    </xf>
    <xf numFmtId="0" fontId="21" fillId="0" borderId="0">
      <alignment vertical="top"/>
    </xf>
    <xf numFmtId="0" fontId="21" fillId="0" borderId="0">
      <alignment vertical="top"/>
    </xf>
    <xf numFmtId="0" fontId="21" fillId="0" borderId="0">
      <alignment vertical="top"/>
    </xf>
    <xf numFmtId="0" fontId="13" fillId="0" borderId="0"/>
    <xf numFmtId="0" fontId="21" fillId="0" borderId="0">
      <alignment vertical="top"/>
    </xf>
    <xf numFmtId="0" fontId="13" fillId="0" borderId="0"/>
    <xf numFmtId="0" fontId="21" fillId="0" borderId="0">
      <alignment vertical="top"/>
    </xf>
    <xf numFmtId="0" fontId="12" fillId="0" borderId="0"/>
    <xf numFmtId="0" fontId="103" fillId="14" borderId="1" applyFill="0" applyBorder="0">
      <alignment horizontal="center" vertical="center"/>
    </xf>
    <xf numFmtId="0" fontId="104" fillId="0" borderId="1" applyFont="0">
      <alignment horizontal="center" vertical="center" wrapText="1"/>
    </xf>
    <xf numFmtId="40" fontId="105"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63" fillId="0" borderId="40" applyNumberFormat="0" applyFill="0" applyAlignment="0" applyProtection="0"/>
    <xf numFmtId="0" fontId="22" fillId="0" borderId="0"/>
    <xf numFmtId="190" fontId="13" fillId="0" borderId="0" applyFont="0" applyFill="0" applyBorder="0" applyAlignment="0" applyProtection="0"/>
    <xf numFmtId="180" fontId="13"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2" fillId="0" borderId="0"/>
    <xf numFmtId="165" fontId="1" fillId="0" borderId="0" applyFont="0" applyFill="0" applyBorder="0" applyAlignment="0" applyProtection="0"/>
    <xf numFmtId="0" fontId="13" fillId="0" borderId="0"/>
  </cellStyleXfs>
  <cellXfs count="975">
    <xf numFmtId="0" fontId="0" fillId="0" borderId="0" xfId="0"/>
    <xf numFmtId="0" fontId="2" fillId="2" borderId="0" xfId="0" applyFont="1" applyFill="1" applyAlignment="1" applyProtection="1">
      <alignment horizontal="center"/>
      <protection locked="0"/>
    </xf>
    <xf numFmtId="0" fontId="2" fillId="2" borderId="0" xfId="0" applyFont="1" applyFill="1" applyProtection="1">
      <protection locked="0"/>
    </xf>
    <xf numFmtId="0" fontId="2" fillId="2" borderId="0" xfId="0" applyFont="1" applyFill="1" applyAlignment="1" applyProtection="1">
      <alignment horizontal="center" vertical="center"/>
      <protection locked="0"/>
    </xf>
    <xf numFmtId="0" fontId="3" fillId="0" borderId="1" xfId="0" applyFont="1" applyBorder="1" applyProtection="1">
      <protection locked="0"/>
    </xf>
    <xf numFmtId="0" fontId="3" fillId="0" borderId="1" xfId="0" applyFont="1" applyBorder="1" applyProtection="1"/>
    <xf numFmtId="0" fontId="3" fillId="3" borderId="1" xfId="0" applyFont="1" applyFill="1" applyBorder="1" applyAlignment="1" applyProtection="1">
      <alignment horizontal="center"/>
    </xf>
    <xf numFmtId="4" fontId="4" fillId="0" borderId="0" xfId="0" applyNumberFormat="1" applyFont="1" applyProtection="1">
      <protection locked="0"/>
    </xf>
    <xf numFmtId="0" fontId="2" fillId="0" borderId="0" xfId="0" applyFont="1" applyProtection="1">
      <protection locked="0"/>
    </xf>
    <xf numFmtId="4" fontId="5" fillId="0" borderId="0" xfId="0" applyNumberFormat="1" applyFont="1" applyProtection="1">
      <protection locked="0"/>
    </xf>
    <xf numFmtId="4" fontId="3" fillId="0" borderId="0" xfId="0" applyNumberFormat="1" applyFont="1" applyAlignment="1" applyProtection="1">
      <alignment horizontal="center"/>
      <protection locked="0"/>
    </xf>
    <xf numFmtId="2" fontId="6" fillId="0" borderId="0" xfId="0" applyNumberFormat="1" applyFont="1" applyFill="1" applyProtection="1">
      <protection locked="0"/>
    </xf>
    <xf numFmtId="4" fontId="7" fillId="3" borderId="0" xfId="0" applyNumberFormat="1" applyFont="1" applyFill="1" applyProtection="1">
      <protection locked="0"/>
    </xf>
    <xf numFmtId="2" fontId="2" fillId="0" borderId="0" xfId="0" applyNumberFormat="1" applyFont="1" applyProtection="1">
      <protection locked="0"/>
    </xf>
    <xf numFmtId="0" fontId="8" fillId="0" borderId="0" xfId="0" applyFont="1" applyProtection="1">
      <protection locked="0"/>
    </xf>
    <xf numFmtId="4" fontId="10" fillId="0" borderId="0" xfId="0" applyNumberFormat="1" applyFont="1" applyProtection="1">
      <protection locked="0"/>
    </xf>
    <xf numFmtId="4" fontId="2" fillId="0" borderId="0" xfId="0" applyNumberFormat="1" applyFont="1" applyAlignment="1" applyProtection="1">
      <alignment horizontal="center"/>
      <protection locked="0"/>
    </xf>
    <xf numFmtId="0" fontId="6" fillId="0" borderId="0" xfId="0" applyFont="1" applyFill="1" applyProtection="1">
      <protection locked="0"/>
    </xf>
    <xf numFmtId="4" fontId="11" fillId="0" borderId="0" xfId="0" applyNumberFormat="1" applyFont="1" applyFill="1" applyProtection="1">
      <protection locked="0"/>
    </xf>
    <xf numFmtId="0" fontId="12" fillId="0" borderId="0" xfId="0" applyFont="1" applyProtection="1">
      <protection locked="0"/>
    </xf>
    <xf numFmtId="4" fontId="3" fillId="0" borderId="0" xfId="0" applyNumberFormat="1" applyFont="1" applyProtection="1">
      <protection locked="0"/>
    </xf>
    <xf numFmtId="2" fontId="3" fillId="0" borderId="0" xfId="0" applyNumberFormat="1" applyFont="1" applyProtection="1">
      <protection locked="0"/>
    </xf>
    <xf numFmtId="0" fontId="3" fillId="0" borderId="1" xfId="0" applyFont="1" applyBorder="1" applyAlignment="1" applyProtection="1">
      <alignment vertical="center"/>
      <protection locked="0"/>
    </xf>
    <xf numFmtId="0" fontId="3" fillId="0" borderId="0" xfId="0" applyFont="1" applyAlignment="1" applyProtection="1">
      <alignment vertical="center"/>
      <protection locked="0"/>
    </xf>
    <xf numFmtId="4" fontId="8" fillId="0" borderId="0" xfId="0" applyNumberFormat="1" applyFont="1" applyProtection="1">
      <protection locked="0"/>
    </xf>
    <xf numFmtId="0" fontId="3" fillId="0" borderId="0" xfId="0" applyFont="1" applyAlignment="1" applyProtection="1">
      <alignment horizontal="center"/>
      <protection locked="0"/>
    </xf>
    <xf numFmtId="0" fontId="2"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Protection="1"/>
    <xf numFmtId="0" fontId="2" fillId="2" borderId="0" xfId="0" applyFont="1" applyFill="1" applyBorder="1" applyAlignment="1" applyProtection="1">
      <protection locked="0"/>
    </xf>
    <xf numFmtId="0" fontId="2" fillId="2" borderId="0" xfId="0" applyFont="1" applyFill="1" applyBorder="1" applyAlignment="1" applyProtection="1">
      <alignment horizontal="center" vertical="center"/>
      <protection locked="0"/>
    </xf>
    <xf numFmtId="2" fontId="2" fillId="0" borderId="0" xfId="0" applyNumberFormat="1" applyFont="1" applyBorder="1" applyProtection="1">
      <protection locked="0"/>
    </xf>
    <xf numFmtId="0" fontId="2" fillId="0" borderId="0" xfId="0" applyFont="1" applyBorder="1" applyProtection="1">
      <protection locked="0"/>
    </xf>
    <xf numFmtId="0" fontId="2" fillId="0" borderId="0" xfId="2" applyFont="1" applyProtection="1"/>
    <xf numFmtId="0" fontId="2" fillId="0" borderId="0" xfId="3" applyFont="1" applyAlignment="1" applyProtection="1">
      <alignment vertical="center" wrapText="1"/>
    </xf>
    <xf numFmtId="0" fontId="2" fillId="0" borderId="0" xfId="0" applyFont="1" applyProtection="1"/>
    <xf numFmtId="0" fontId="2" fillId="0" borderId="0" xfId="2" applyFont="1" applyAlignment="1" applyProtection="1">
      <alignment horizontal="center" vertical="center" wrapText="1"/>
    </xf>
    <xf numFmtId="0" fontId="2" fillId="0" borderId="0" xfId="3" applyFont="1" applyAlignment="1" applyProtection="1">
      <alignment horizontal="center" vertical="center" wrapText="1"/>
    </xf>
    <xf numFmtId="0" fontId="2" fillId="0" borderId="1" xfId="0" applyFont="1" applyBorder="1" applyAlignment="1" applyProtection="1">
      <alignment horizontal="center"/>
    </xf>
    <xf numFmtId="0" fontId="2" fillId="0" borderId="1" xfId="0" applyFont="1" applyBorder="1" applyProtection="1"/>
    <xf numFmtId="0" fontId="3" fillId="0" borderId="1" xfId="0" applyFont="1" applyBorder="1" applyAlignment="1" applyProtection="1">
      <alignment horizontal="center"/>
    </xf>
    <xf numFmtId="17" fontId="3" fillId="0" borderId="1" xfId="0" applyNumberFormat="1" applyFont="1" applyBorder="1" applyAlignment="1" applyProtection="1">
      <alignment horizontal="center"/>
    </xf>
    <xf numFmtId="2" fontId="3" fillId="0" borderId="1" xfId="0" applyNumberFormat="1" applyFont="1" applyBorder="1" applyProtection="1"/>
    <xf numFmtId="0" fontId="3" fillId="0" borderId="0" xfId="2" applyFont="1" applyProtection="1"/>
    <xf numFmtId="0" fontId="3" fillId="0" borderId="0" xfId="3" applyFont="1" applyAlignment="1" applyProtection="1">
      <alignment horizontal="center" vertical="center" wrapText="1"/>
    </xf>
    <xf numFmtId="0" fontId="3" fillId="0" borderId="0" xfId="3" applyFont="1" applyAlignment="1" applyProtection="1">
      <alignment vertical="center" wrapText="1"/>
    </xf>
    <xf numFmtId="2" fontId="2" fillId="0" borderId="1" xfId="0" applyNumberFormat="1" applyFont="1" applyBorder="1" applyProtection="1"/>
    <xf numFmtId="2" fontId="3" fillId="0" borderId="0" xfId="2" applyNumberFormat="1" applyFont="1" applyProtection="1"/>
    <xf numFmtId="0" fontId="3" fillId="0" borderId="0" xfId="2" applyFont="1" applyAlignment="1" applyProtection="1"/>
    <xf numFmtId="0" fontId="2" fillId="0" borderId="0" xfId="3" applyFont="1" applyAlignment="1" applyProtection="1">
      <alignment vertical="center" wrapText="1"/>
      <protection locked="0"/>
    </xf>
    <xf numFmtId="0" fontId="2" fillId="0" borderId="0" xfId="3" applyFont="1" applyAlignment="1" applyProtection="1">
      <alignment horizontal="center" vertical="center" wrapText="1"/>
      <protection locked="0"/>
    </xf>
    <xf numFmtId="2" fontId="3" fillId="5" borderId="1" xfId="2" applyNumberFormat="1" applyFont="1" applyFill="1" applyBorder="1" applyAlignment="1" applyProtection="1">
      <alignment horizontal="center" vertical="center"/>
      <protection locked="0"/>
    </xf>
    <xf numFmtId="0" fontId="3" fillId="0" borderId="0" xfId="3" applyFont="1" applyAlignment="1" applyProtection="1">
      <alignment horizontal="center" vertical="center" wrapText="1"/>
      <protection locked="0"/>
    </xf>
    <xf numFmtId="0" fontId="3" fillId="0" borderId="0" xfId="3" applyFont="1" applyAlignment="1" applyProtection="1">
      <alignment vertical="center" wrapText="1"/>
      <protection locked="0"/>
    </xf>
    <xf numFmtId="2" fontId="2" fillId="5" borderId="1" xfId="2" applyNumberFormat="1" applyFont="1" applyFill="1" applyBorder="1" applyAlignment="1" applyProtection="1">
      <alignment horizontal="center" vertical="center"/>
    </xf>
    <xf numFmtId="0" fontId="3" fillId="0" borderId="0" xfId="2" applyFont="1" applyProtection="1">
      <protection locked="0"/>
    </xf>
    <xf numFmtId="2" fontId="3" fillId="0" borderId="0" xfId="2" applyNumberFormat="1" applyFont="1" applyProtection="1">
      <protection locked="0"/>
    </xf>
    <xf numFmtId="0" fontId="2" fillId="0" borderId="0" xfId="2" applyFont="1" applyProtection="1">
      <protection locked="0"/>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6" xfId="0" applyFont="1" applyBorder="1" applyAlignment="1" applyProtection="1">
      <alignment horizontal="center"/>
    </xf>
    <xf numFmtId="0" fontId="2" fillId="0" borderId="6" xfId="0" applyFont="1" applyBorder="1" applyProtection="1"/>
    <xf numFmtId="2" fontId="2" fillId="0" borderId="6" xfId="0" applyNumberFormat="1" applyFont="1" applyBorder="1" applyProtection="1"/>
    <xf numFmtId="0" fontId="2" fillId="0" borderId="6" xfId="0" applyFont="1" applyBorder="1" applyProtection="1">
      <protection locked="0"/>
    </xf>
    <xf numFmtId="0" fontId="2" fillId="0" borderId="1" xfId="3" applyFont="1" applyBorder="1" applyAlignment="1" applyProtection="1">
      <alignment horizontal="left" vertical="center" wrapText="1"/>
    </xf>
    <xf numFmtId="0" fontId="2" fillId="0" borderId="1" xfId="3" applyFont="1" applyBorder="1" applyAlignment="1" applyProtection="1">
      <alignment horizontal="left" vertical="center" wrapText="1"/>
      <protection locked="0"/>
    </xf>
    <xf numFmtId="0" fontId="2" fillId="0" borderId="1" xfId="3" applyFont="1" applyBorder="1" applyAlignment="1" applyProtection="1">
      <alignment horizontal="center" vertical="center" wrapText="1"/>
      <protection locked="0"/>
    </xf>
    <xf numFmtId="2" fontId="2" fillId="0" borderId="1" xfId="3" applyNumberFormat="1" applyFont="1" applyBorder="1" applyAlignment="1" applyProtection="1">
      <alignment vertical="center" wrapText="1"/>
    </xf>
    <xf numFmtId="2" fontId="2" fillId="0" borderId="1" xfId="3" applyNumberFormat="1" applyFont="1" applyBorder="1" applyAlignment="1" applyProtection="1">
      <alignment vertical="center" wrapText="1"/>
      <protection locked="0"/>
    </xf>
    <xf numFmtId="2" fontId="2" fillId="0" borderId="1" xfId="3" applyNumberFormat="1" applyFont="1" applyFill="1" applyBorder="1" applyAlignment="1" applyProtection="1">
      <alignment vertical="center" wrapText="1"/>
      <protection locked="0"/>
    </xf>
    <xf numFmtId="2" fontId="2" fillId="0" borderId="4" xfId="3" applyNumberFormat="1" applyFont="1" applyBorder="1" applyAlignment="1" applyProtection="1">
      <alignment vertical="center" wrapText="1"/>
      <protection locked="0"/>
    </xf>
    <xf numFmtId="2" fontId="2" fillId="0" borderId="4" xfId="3" applyNumberFormat="1" applyFont="1" applyFill="1" applyBorder="1" applyAlignment="1" applyProtection="1">
      <alignment vertical="center" wrapText="1"/>
      <protection locked="0"/>
    </xf>
    <xf numFmtId="2" fontId="2" fillId="0" borderId="4" xfId="3" applyNumberFormat="1" applyFont="1" applyBorder="1" applyAlignment="1" applyProtection="1">
      <alignment vertical="center" wrapText="1"/>
    </xf>
    <xf numFmtId="0" fontId="2" fillId="3" borderId="5" xfId="3" applyFont="1" applyFill="1" applyBorder="1" applyAlignment="1" applyProtection="1">
      <alignment horizontal="left" vertical="center" wrapText="1"/>
    </xf>
    <xf numFmtId="2" fontId="2" fillId="0" borderId="5" xfId="3" applyNumberFormat="1" applyFont="1" applyBorder="1" applyAlignment="1" applyProtection="1">
      <alignment vertical="center" wrapText="1"/>
      <protection locked="0"/>
    </xf>
    <xf numFmtId="2" fontId="2" fillId="0" borderId="5" xfId="3" applyNumberFormat="1" applyFont="1" applyFill="1" applyBorder="1" applyAlignment="1" applyProtection="1">
      <alignment vertical="center" wrapText="1"/>
      <protection locked="0"/>
    </xf>
    <xf numFmtId="2" fontId="2" fillId="0" borderId="21" xfId="3" applyNumberFormat="1" applyFont="1" applyBorder="1" applyAlignment="1" applyProtection="1">
      <alignment vertical="center" wrapText="1"/>
    </xf>
    <xf numFmtId="2" fontId="2" fillId="0" borderId="22" xfId="3" applyNumberFormat="1" applyFont="1" applyBorder="1" applyAlignment="1" applyProtection="1">
      <alignment vertical="center" wrapText="1"/>
    </xf>
    <xf numFmtId="2" fontId="2" fillId="0" borderId="21" xfId="3" applyNumberFormat="1" applyFont="1" applyFill="1" applyBorder="1" applyAlignment="1" applyProtection="1">
      <alignment vertical="center" wrapText="1"/>
    </xf>
    <xf numFmtId="0" fontId="2" fillId="0" borderId="6" xfId="3" applyFont="1" applyBorder="1" applyAlignment="1" applyProtection="1">
      <alignment horizontal="center" vertical="center" wrapText="1"/>
    </xf>
    <xf numFmtId="0" fontId="2" fillId="0" borderId="6" xfId="3" applyFont="1" applyBorder="1" applyAlignment="1" applyProtection="1">
      <alignment horizontal="left" vertical="center" wrapText="1"/>
    </xf>
    <xf numFmtId="0" fontId="2" fillId="0" borderId="6" xfId="3" applyFont="1" applyBorder="1" applyAlignment="1" applyProtection="1">
      <alignment horizontal="left" vertical="center" wrapText="1"/>
      <protection locked="0"/>
    </xf>
    <xf numFmtId="2" fontId="2" fillId="0" borderId="6" xfId="3" applyNumberFormat="1" applyFont="1" applyFill="1" applyBorder="1" applyAlignment="1" applyProtection="1">
      <alignment vertical="center" wrapText="1"/>
      <protection locked="0"/>
    </xf>
    <xf numFmtId="2" fontId="2" fillId="0" borderId="6" xfId="3" applyNumberFormat="1" applyFont="1" applyBorder="1" applyAlignment="1" applyProtection="1">
      <alignment vertical="center" wrapText="1"/>
    </xf>
    <xf numFmtId="0" fontId="2" fillId="0" borderId="1" xfId="3" applyFont="1" applyBorder="1" applyAlignment="1" applyProtection="1">
      <alignment horizontal="center" vertical="center" wrapText="1"/>
    </xf>
    <xf numFmtId="0" fontId="2" fillId="0" borderId="4" xfId="3" applyFont="1" applyBorder="1" applyAlignment="1" applyProtection="1">
      <alignment horizontal="center" vertical="center" wrapText="1"/>
    </xf>
    <xf numFmtId="0" fontId="2" fillId="0" borderId="4" xfId="3" applyFont="1" applyBorder="1" applyAlignment="1" applyProtection="1">
      <alignment horizontal="left" vertical="center" wrapText="1"/>
    </xf>
    <xf numFmtId="2" fontId="15" fillId="0" borderId="4" xfId="3" applyNumberFormat="1" applyFont="1" applyBorder="1" applyAlignment="1" applyProtection="1">
      <alignment vertical="center" wrapText="1"/>
      <protection locked="0"/>
    </xf>
    <xf numFmtId="2" fontId="2" fillId="0" borderId="0" xfId="3" applyNumberFormat="1" applyFont="1" applyAlignment="1" applyProtection="1">
      <alignment vertical="center" wrapText="1"/>
      <protection locked="0"/>
    </xf>
    <xf numFmtId="0" fontId="2" fillId="0" borderId="0" xfId="3" applyFont="1" applyAlignment="1" applyProtection="1">
      <alignment horizontal="right" vertical="center" wrapText="1"/>
      <protection locked="0"/>
    </xf>
    <xf numFmtId="0" fontId="2"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2" fillId="0" borderId="1" xfId="0" applyFont="1" applyBorder="1" applyAlignment="1" applyProtection="1">
      <alignment wrapText="1"/>
    </xf>
    <xf numFmtId="0" fontId="2" fillId="0" borderId="0" xfId="0" applyFont="1" applyBorder="1" applyAlignment="1" applyProtection="1">
      <alignment horizontal="center" vertical="center"/>
      <protection locked="0"/>
    </xf>
    <xf numFmtId="0" fontId="12" fillId="3" borderId="1" xfId="0" applyFont="1" applyFill="1" applyBorder="1" applyAlignment="1" applyProtection="1">
      <alignment horizontal="left"/>
    </xf>
    <xf numFmtId="0" fontId="2" fillId="0" borderId="1" xfId="0" applyFont="1" applyBorder="1" applyAlignment="1" applyProtection="1">
      <alignment horizontal="center"/>
      <protection locked="0"/>
    </xf>
    <xf numFmtId="2" fontId="2" fillId="0" borderId="1" xfId="0" applyNumberFormat="1" applyFont="1" applyBorder="1" applyProtection="1">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2" fontId="2" fillId="0" borderId="1" xfId="0" applyNumberFormat="1" applyFont="1" applyBorder="1" applyAlignment="1" applyProtection="1">
      <alignment vertical="center"/>
      <protection locked="0"/>
    </xf>
    <xf numFmtId="0" fontId="2" fillId="0" borderId="24"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right" vertical="center"/>
      <protection locked="0"/>
    </xf>
    <xf numFmtId="2" fontId="2" fillId="0" borderId="0" xfId="0" applyNumberFormat="1"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 fillId="0" borderId="0" xfId="0" applyFont="1"/>
    <xf numFmtId="0" fontId="2"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Border="1"/>
    <xf numFmtId="0" fontId="19" fillId="0" borderId="1" xfId="0" applyFont="1" applyBorder="1" applyAlignment="1">
      <alignment vertical="center" wrapText="1"/>
    </xf>
    <xf numFmtId="0" fontId="19" fillId="0" borderId="1" xfId="0" applyFont="1" applyBorder="1" applyAlignment="1">
      <alignment horizontal="left" vertical="center" wrapText="1"/>
    </xf>
    <xf numFmtId="2" fontId="19" fillId="0" borderId="1" xfId="0" applyNumberFormat="1" applyFont="1" applyBorder="1" applyAlignment="1">
      <alignment vertical="center" wrapText="1"/>
    </xf>
    <xf numFmtId="2" fontId="19" fillId="0" borderId="1" xfId="0" applyNumberFormat="1" applyFont="1" applyBorder="1" applyAlignment="1">
      <alignment horizontal="right" vertical="center" wrapText="1"/>
    </xf>
    <xf numFmtId="0" fontId="3" fillId="5" borderId="1" xfId="0" applyFont="1" applyFill="1" applyBorder="1" applyAlignment="1">
      <alignment horizontal="center" vertical="center"/>
    </xf>
    <xf numFmtId="0" fontId="19" fillId="5" borderId="1" xfId="0" applyFont="1" applyFill="1" applyBorder="1" applyAlignment="1">
      <alignment horizontal="center" vertical="center" wrapText="1"/>
    </xf>
    <xf numFmtId="2" fontId="19" fillId="0" borderId="4" xfId="0" applyNumberFormat="1" applyFont="1" applyBorder="1" applyAlignment="1">
      <alignment vertical="center" wrapText="1"/>
    </xf>
    <xf numFmtId="0" fontId="19" fillId="0" borderId="4" xfId="0" applyFont="1" applyBorder="1" applyAlignment="1">
      <alignment horizontal="left" vertical="center" wrapText="1"/>
    </xf>
    <xf numFmtId="2" fontId="19" fillId="0" borderId="4" xfId="0" applyNumberFormat="1" applyFont="1" applyBorder="1" applyAlignment="1">
      <alignment horizontal="right" vertical="center" wrapText="1"/>
    </xf>
    <xf numFmtId="0" fontId="3" fillId="5" borderId="4" xfId="0" applyFont="1" applyFill="1" applyBorder="1" applyAlignment="1">
      <alignment horizontal="center" vertical="center"/>
    </xf>
    <xf numFmtId="0" fontId="19" fillId="5" borderId="1" xfId="0" applyFont="1" applyFill="1" applyBorder="1" applyAlignment="1">
      <alignment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2" fontId="19" fillId="5" borderId="1" xfId="0" applyNumberFormat="1" applyFont="1" applyFill="1" applyBorder="1" applyAlignment="1">
      <alignment vertical="center" wrapText="1"/>
    </xf>
    <xf numFmtId="2" fontId="3" fillId="5" borderId="1" xfId="0" applyNumberFormat="1" applyFont="1" applyFill="1" applyBorder="1" applyAlignment="1">
      <alignment horizontal="right" vertical="center"/>
    </xf>
    <xf numFmtId="0" fontId="19" fillId="0" borderId="1" xfId="0" applyFont="1" applyBorder="1" applyAlignment="1">
      <alignment vertical="center"/>
    </xf>
    <xf numFmtId="0" fontId="19" fillId="0" borderId="1" xfId="0" applyFont="1" applyBorder="1" applyAlignment="1">
      <alignment horizontal="left" vertical="center"/>
    </xf>
    <xf numFmtId="2" fontId="19" fillId="0" borderId="1" xfId="0" applyNumberFormat="1" applyFont="1" applyBorder="1" applyAlignment="1">
      <alignment vertical="center"/>
    </xf>
    <xf numFmtId="2" fontId="3" fillId="0" borderId="1" xfId="0" applyNumberFormat="1" applyFont="1" applyBorder="1" applyAlignment="1">
      <alignment horizontal="righ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3" fillId="0" borderId="0" xfId="0" applyFont="1" applyAlignment="1">
      <alignment vertical="top"/>
    </xf>
    <xf numFmtId="2" fontId="3" fillId="0" borderId="0" xfId="0" applyNumberFormat="1" applyFont="1" applyAlignment="1">
      <alignment vertical="top"/>
    </xf>
    <xf numFmtId="0" fontId="3" fillId="0" borderId="0" xfId="0" applyFont="1" applyBorder="1"/>
    <xf numFmtId="0" fontId="18" fillId="0" borderId="1" xfId="0" applyFont="1" applyBorder="1" applyAlignment="1">
      <alignment horizontal="center" vertical="center" wrapText="1"/>
    </xf>
    <xf numFmtId="0" fontId="18" fillId="5" borderId="1" xfId="0" applyFont="1" applyFill="1" applyBorder="1" applyAlignment="1">
      <alignment horizontal="center" vertical="center" wrapText="1"/>
    </xf>
    <xf numFmtId="0" fontId="3" fillId="5" borderId="1" xfId="4" applyFont="1" applyFill="1" applyBorder="1" applyAlignment="1">
      <alignment horizontal="center" vertical="center" wrapText="1"/>
    </xf>
    <xf numFmtId="2" fontId="3" fillId="5" borderId="1" xfId="4" applyNumberFormat="1" applyFont="1" applyFill="1" applyBorder="1" applyAlignment="1">
      <alignment horizontal="center" vertical="center" wrapText="1"/>
    </xf>
    <xf numFmtId="0" fontId="3" fillId="5" borderId="1" xfId="5" applyFont="1" applyFill="1" applyBorder="1" applyAlignment="1">
      <alignment horizontal="center" vertical="center"/>
    </xf>
    <xf numFmtId="2" fontId="3" fillId="5" borderId="1" xfId="5" applyNumberFormat="1" applyFont="1" applyFill="1" applyBorder="1" applyAlignment="1">
      <alignment horizontal="center" vertical="center" wrapText="1"/>
    </xf>
    <xf numFmtId="2" fontId="19" fillId="5" borderId="1" xfId="0" applyNumberFormat="1" applyFont="1" applyFill="1" applyBorder="1" applyAlignment="1">
      <alignment vertical="center"/>
    </xf>
    <xf numFmtId="0" fontId="3" fillId="5" borderId="1" xfId="5" applyFont="1" applyFill="1" applyBorder="1" applyAlignment="1">
      <alignment horizontal="center" vertical="center" wrapText="1"/>
    </xf>
    <xf numFmtId="0" fontId="3" fillId="5" borderId="1" xfId="0" applyFont="1" applyFill="1" applyBorder="1" applyAlignment="1">
      <alignment vertical="center"/>
    </xf>
    <xf numFmtId="0" fontId="20" fillId="5" borderId="1" xfId="6" applyFont="1" applyFill="1" applyBorder="1" applyAlignment="1">
      <alignment vertical="center" wrapText="1"/>
    </xf>
    <xf numFmtId="0" fontId="20" fillId="5" borderId="1" xfId="6" applyFont="1" applyFill="1" applyBorder="1" applyAlignment="1">
      <alignment vertical="center"/>
    </xf>
    <xf numFmtId="0" fontId="20" fillId="5" borderId="1" xfId="6" applyFont="1" applyFill="1" applyBorder="1" applyAlignment="1">
      <alignment horizontal="center" vertical="center" wrapText="1"/>
    </xf>
    <xf numFmtId="0" fontId="20" fillId="5" borderId="1" xfId="6" applyFont="1" applyFill="1" applyBorder="1" applyAlignment="1">
      <alignment horizontal="center" vertical="center"/>
    </xf>
    <xf numFmtId="0" fontId="20" fillId="5" borderId="1" xfId="0" applyFont="1" applyFill="1" applyBorder="1" applyAlignment="1">
      <alignment horizontal="center" vertical="center" wrapText="1"/>
    </xf>
    <xf numFmtId="0" fontId="3" fillId="5" borderId="0" xfId="0" applyFont="1" applyFill="1" applyAlignment="1">
      <alignment vertical="top"/>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3" fillId="0" borderId="1" xfId="0" applyFont="1" applyBorder="1" applyAlignment="1">
      <alignment vertical="center"/>
    </xf>
    <xf numFmtId="43" fontId="3" fillId="0" borderId="1" xfId="7" applyFont="1" applyBorder="1"/>
    <xf numFmtId="43" fontId="3" fillId="0" borderId="1" xfId="7" applyFont="1" applyBorder="1" applyAlignment="1">
      <alignment vertical="center"/>
    </xf>
    <xf numFmtId="0" fontId="3" fillId="0" borderId="0" xfId="0" applyFont="1" applyAlignment="1">
      <alignment vertical="center"/>
    </xf>
    <xf numFmtId="43" fontId="2" fillId="0" borderId="1" xfId="7" applyFont="1" applyBorder="1" applyAlignment="1">
      <alignment vertical="center"/>
    </xf>
    <xf numFmtId="0" fontId="2"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wrapText="1"/>
    </xf>
    <xf numFmtId="0" fontId="2"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wrapText="1"/>
    </xf>
    <xf numFmtId="0" fontId="2" fillId="0" borderId="0" xfId="0" applyFont="1" applyAlignment="1">
      <alignment wrapText="1"/>
    </xf>
    <xf numFmtId="0" fontId="2" fillId="0" borderId="0" xfId="0" applyFont="1" applyAlignment="1">
      <alignment horizontal="left"/>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hidden="1"/>
    </xf>
    <xf numFmtId="0" fontId="2" fillId="7" borderId="1" xfId="0" applyFont="1" applyFill="1" applyBorder="1" applyAlignment="1" applyProtection="1">
      <alignment horizontal="center" vertical="center" wrapText="1"/>
      <protection hidden="1"/>
    </xf>
    <xf numFmtId="0" fontId="23" fillId="7" borderId="1" xfId="0" applyFont="1" applyFill="1" applyBorder="1" applyAlignment="1" applyProtection="1">
      <alignment horizontal="center" vertical="center" wrapText="1"/>
      <protection hidden="1"/>
    </xf>
    <xf numFmtId="0" fontId="2" fillId="7"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protection hidden="1"/>
    </xf>
    <xf numFmtId="0" fontId="3" fillId="0" borderId="1" xfId="0" applyFont="1" applyBorder="1" applyAlignment="1" applyProtection="1">
      <alignment horizontal="left" vertical="center" wrapText="1"/>
      <protection hidden="1"/>
    </xf>
    <xf numFmtId="2" fontId="2" fillId="0" borderId="1" xfId="0" applyNumberFormat="1" applyFont="1" applyBorder="1" applyAlignment="1" applyProtection="1">
      <alignment horizontal="right" vertical="center" wrapText="1"/>
      <protection locked="0"/>
    </xf>
    <xf numFmtId="2" fontId="23" fillId="7" borderId="1" xfId="0" applyNumberFormat="1" applyFont="1" applyFill="1" applyBorder="1" applyAlignment="1" applyProtection="1">
      <alignment horizontal="right" vertical="center" wrapText="1"/>
      <protection hidden="1"/>
    </xf>
    <xf numFmtId="2" fontId="2" fillId="0" borderId="1" xfId="0" applyNumberFormat="1" applyFont="1" applyBorder="1" applyAlignment="1" applyProtection="1">
      <alignment horizontal="right" vertical="center" wrapText="1"/>
      <protection hidden="1"/>
    </xf>
    <xf numFmtId="2" fontId="2" fillId="7" borderId="1" xfId="0" applyNumberFormat="1" applyFont="1" applyFill="1" applyBorder="1" applyAlignment="1" applyProtection="1">
      <alignment horizontal="center" vertical="center" wrapText="1"/>
      <protection hidden="1"/>
    </xf>
    <xf numFmtId="166" fontId="2" fillId="0" borderId="1" xfId="0" applyNumberFormat="1" applyFont="1" applyBorder="1" applyAlignment="1" applyProtection="1">
      <alignment horizontal="center" vertical="center" wrapText="1"/>
      <protection hidden="1"/>
    </xf>
    <xf numFmtId="0" fontId="2" fillId="0" borderId="1" xfId="0" applyFont="1" applyBorder="1" applyAlignment="1" applyProtection="1">
      <alignment horizontal="right" vertical="center" wrapText="1"/>
      <protection hidden="1"/>
    </xf>
    <xf numFmtId="2" fontId="2" fillId="7" borderId="1" xfId="0" applyNumberFormat="1"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2" fillId="0" borderId="0" xfId="0" applyNumberFormat="1" applyFont="1" applyFill="1" applyAlignment="1" applyProtection="1">
      <alignment horizontal="center"/>
      <protection hidden="1"/>
    </xf>
    <xf numFmtId="0" fontId="2" fillId="0" borderId="0" xfId="0" applyFont="1" applyFill="1" applyAlignment="1"/>
    <xf numFmtId="0" fontId="3" fillId="0" borderId="0" xfId="0" applyNumberFormat="1" applyFont="1" applyFill="1" applyAlignment="1" applyProtection="1">
      <alignment horizontal="center"/>
      <protection hidden="1"/>
    </xf>
    <xf numFmtId="0" fontId="2" fillId="0" borderId="0" xfId="0" applyNumberFormat="1" applyFont="1" applyFill="1" applyAlignment="1" applyProtection="1">
      <alignment horizontal="left"/>
      <protection hidden="1"/>
    </xf>
    <xf numFmtId="0" fontId="2" fillId="0" borderId="0" xfId="0" applyNumberFormat="1" applyFont="1" applyFill="1" applyAlignment="1" applyProtection="1">
      <protection hidden="1"/>
    </xf>
    <xf numFmtId="0" fontId="3" fillId="0" borderId="0" xfId="0" applyFont="1" applyFill="1" applyBorder="1" applyAlignment="1"/>
    <xf numFmtId="0" fontId="3" fillId="0" borderId="0" xfId="0" applyFont="1" applyFill="1" applyBorder="1" applyAlignment="1">
      <alignment horizontal="center" vertical="center"/>
    </xf>
    <xf numFmtId="3" fontId="24" fillId="0" borderId="0" xfId="0" applyNumberFormat="1" applyFont="1" applyFill="1" applyBorder="1" applyAlignment="1" applyProtection="1">
      <alignment horizontal="center"/>
      <protection hidden="1"/>
    </xf>
    <xf numFmtId="3" fontId="24" fillId="0" borderId="0" xfId="0" applyNumberFormat="1" applyFont="1" applyFill="1" applyBorder="1" applyAlignment="1" applyProtection="1">
      <alignment horizontal="left"/>
      <protection hidden="1"/>
    </xf>
    <xf numFmtId="0" fontId="2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right" vertical="center"/>
      <protection hidden="1"/>
    </xf>
    <xf numFmtId="0" fontId="15" fillId="0" borderId="0" xfId="0" applyFont="1" applyFill="1" applyBorder="1" applyAlignment="1" applyProtection="1">
      <alignment horizontal="center" vertical="center"/>
      <protection hidden="1"/>
    </xf>
    <xf numFmtId="0" fontId="3" fillId="0" borderId="0" xfId="0" applyFont="1" applyFill="1" applyBorder="1" applyAlignment="1" applyProtection="1">
      <protection hidden="1"/>
    </xf>
    <xf numFmtId="168" fontId="25" fillId="0" borderId="0" xfId="0" applyNumberFormat="1" applyFont="1" applyFill="1" applyBorder="1" applyAlignment="1" applyProtection="1">
      <alignment horizontal="center" vertical="center"/>
      <protection hidden="1"/>
    </xf>
    <xf numFmtId="0" fontId="3" fillId="0" borderId="0" xfId="0" applyFont="1" applyFill="1" applyBorder="1" applyAlignment="1" applyProtection="1">
      <protection locked="0"/>
    </xf>
    <xf numFmtId="0" fontId="2"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hidden="1"/>
    </xf>
    <xf numFmtId="0" fontId="3" fillId="0" borderId="4" xfId="0" applyFont="1" applyBorder="1" applyAlignment="1" applyProtection="1">
      <alignment vertical="center"/>
      <protection hidden="1"/>
    </xf>
    <xf numFmtId="4" fontId="3" fillId="0" borderId="1" xfId="0" applyNumberFormat="1" applyFont="1" applyFill="1" applyBorder="1" applyAlignment="1" applyProtection="1">
      <alignment horizontal="right" vertical="center" wrapText="1"/>
      <protection hidden="1"/>
    </xf>
    <xf numFmtId="4" fontId="20" fillId="0" borderId="1" xfId="0" applyNumberFormat="1" applyFont="1" applyFill="1" applyBorder="1" applyAlignment="1" applyProtection="1">
      <alignment horizontal="right"/>
      <protection hidden="1"/>
    </xf>
    <xf numFmtId="4" fontId="3" fillId="0" borderId="1" xfId="0" applyNumberFormat="1" applyFont="1" applyFill="1" applyBorder="1" applyAlignment="1" applyProtection="1">
      <alignment horizontal="right" vertical="center"/>
      <protection locked="0"/>
    </xf>
    <xf numFmtId="4" fontId="3" fillId="0" borderId="1" xfId="8" applyNumberFormat="1" applyFont="1" applyFill="1" applyBorder="1" applyAlignment="1" applyProtection="1">
      <alignment horizontal="right" vertical="center"/>
      <protection hidden="1"/>
    </xf>
    <xf numFmtId="0" fontId="3" fillId="0" borderId="0" xfId="0" applyFont="1" applyFill="1" applyBorder="1" applyAlignment="1" applyProtection="1">
      <alignment horizontal="center" vertical="center"/>
      <protection locked="0"/>
    </xf>
    <xf numFmtId="0" fontId="3" fillId="0" borderId="0" xfId="0" applyFont="1" applyFill="1" applyAlignment="1"/>
    <xf numFmtId="4" fontId="18" fillId="8" borderId="1" xfId="8" applyNumberFormat="1" applyFont="1" applyFill="1" applyBorder="1" applyAlignment="1" applyProtection="1">
      <alignment horizontal="right" vertical="center"/>
      <protection hidden="1"/>
    </xf>
    <xf numFmtId="0" fontId="18" fillId="8" borderId="0" xfId="0" applyFont="1" applyFill="1" applyBorder="1" applyAlignment="1" applyProtection="1">
      <protection locked="0"/>
    </xf>
    <xf numFmtId="0" fontId="18" fillId="8" borderId="0" xfId="0" applyFont="1" applyFill="1" applyBorder="1" applyAlignment="1" applyProtection="1">
      <alignment horizontal="center" vertical="center"/>
      <protection locked="0"/>
    </xf>
    <xf numFmtId="4" fontId="18" fillId="0" borderId="1" xfId="8" applyNumberFormat="1" applyFont="1" applyFill="1" applyBorder="1" applyAlignment="1" applyProtection="1">
      <alignment horizontal="right" vertical="center"/>
      <protection hidden="1"/>
    </xf>
    <xf numFmtId="0" fontId="18" fillId="0" borderId="0" xfId="0" applyFont="1" applyFill="1" applyBorder="1" applyAlignment="1" applyProtection="1">
      <protection locked="0"/>
    </xf>
    <xf numFmtId="0" fontId="18" fillId="0" borderId="0" xfId="0" applyFont="1" applyFill="1" applyBorder="1" applyAlignment="1" applyProtection="1">
      <alignment horizontal="center" vertical="center"/>
      <protection locked="0"/>
    </xf>
    <xf numFmtId="0" fontId="15" fillId="0" borderId="0" xfId="0" applyNumberFormat="1" applyFont="1" applyFill="1" applyAlignment="1" applyProtection="1">
      <alignment horizontal="center"/>
      <protection hidden="1"/>
    </xf>
    <xf numFmtId="0" fontId="15" fillId="0" borderId="0" xfId="0" applyNumberFormat="1" applyFont="1" applyFill="1" applyAlignment="1" applyProtection="1">
      <alignment horizontal="left"/>
      <protection hidden="1"/>
    </xf>
    <xf numFmtId="1" fontId="26" fillId="0" borderId="0" xfId="0" applyNumberFormat="1" applyFont="1" applyFill="1" applyBorder="1" applyAlignment="1" applyProtection="1">
      <alignment horizontal="center"/>
      <protection hidden="1"/>
    </xf>
    <xf numFmtId="2" fontId="26" fillId="0" borderId="0" xfId="0" applyNumberFormat="1" applyFont="1" applyFill="1" applyBorder="1" applyAlignment="1" applyProtection="1">
      <alignment horizontal="right"/>
      <protection hidden="1"/>
    </xf>
    <xf numFmtId="0" fontId="26" fillId="0" borderId="0" xfId="0" applyFont="1" applyFill="1" applyBorder="1" applyAlignment="1" applyProtection="1">
      <alignment horizontal="center"/>
      <protection hidden="1"/>
    </xf>
    <xf numFmtId="0" fontId="3" fillId="0" borderId="0" xfId="0" applyNumberFormat="1" applyFont="1" applyFill="1" applyAlignment="1" applyProtection="1">
      <alignment horizontal="center"/>
      <protection locked="0"/>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right"/>
      <protection locked="0"/>
    </xf>
    <xf numFmtId="1" fontId="3" fillId="0" borderId="0" xfId="0" applyNumberFormat="1" applyFont="1" applyFill="1" applyBorder="1" applyAlignment="1" applyProtection="1">
      <alignment horizontal="right"/>
      <protection locked="0"/>
    </xf>
    <xf numFmtId="0" fontId="2" fillId="0" borderId="0" xfId="0" applyNumberFormat="1" applyFont="1" applyFill="1" applyAlignment="1" applyProtection="1">
      <alignment horizontal="right"/>
      <protection hidden="1"/>
    </xf>
    <xf numFmtId="0" fontId="3"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applyAlignment="1">
      <alignment horizontal="right"/>
    </xf>
    <xf numFmtId="0" fontId="2" fillId="0" borderId="0" xfId="9" applyFont="1" applyBorder="1" applyAlignment="1">
      <alignment horizontal="center" vertical="center" wrapText="1"/>
    </xf>
    <xf numFmtId="0" fontId="2" fillId="0" borderId="0" xfId="9" applyFont="1" applyBorder="1" applyAlignment="1"/>
    <xf numFmtId="0" fontId="2" fillId="0" borderId="0" xfId="9" applyFont="1" applyBorder="1" applyAlignment="1">
      <alignment horizontal="left" wrapText="1"/>
    </xf>
    <xf numFmtId="0" fontId="2" fillId="0" borderId="0" xfId="9" applyFont="1" applyBorder="1" applyAlignment="1">
      <alignment horizontal="left"/>
    </xf>
    <xf numFmtId="0" fontId="2" fillId="0" borderId="0" xfId="9" applyFont="1" applyBorder="1" applyAlignment="1">
      <alignment horizontal="center"/>
    </xf>
    <xf numFmtId="0" fontId="2" fillId="0" borderId="1" xfId="9" applyFont="1" applyBorder="1" applyAlignment="1">
      <alignment horizontal="center" vertical="center" wrapText="1"/>
    </xf>
    <xf numFmtId="0" fontId="2" fillId="0" borderId="1" xfId="9" applyFont="1" applyBorder="1" applyAlignment="1"/>
    <xf numFmtId="2" fontId="2" fillId="0" borderId="1" xfId="9" applyNumberFormat="1" applyFont="1" applyBorder="1" applyAlignment="1"/>
    <xf numFmtId="0" fontId="3" fillId="0" borderId="0" xfId="9" applyFont="1" applyBorder="1" applyAlignment="1"/>
    <xf numFmtId="0" fontId="2" fillId="0" borderId="1" xfId="9" applyFont="1" applyBorder="1" applyAlignment="1">
      <alignment wrapText="1"/>
    </xf>
    <xf numFmtId="0" fontId="2" fillId="0" borderId="0" xfId="10" applyFont="1"/>
    <xf numFmtId="0" fontId="2" fillId="0" borderId="0" xfId="3" applyFont="1" applyBorder="1" applyAlignment="1">
      <alignment horizontal="center" wrapText="1"/>
    </xf>
    <xf numFmtId="0" fontId="3" fillId="0" borderId="0" xfId="10" applyFont="1"/>
    <xf numFmtId="0" fontId="3" fillId="0" borderId="1" xfId="10" applyFont="1" applyFill="1" applyBorder="1" applyAlignment="1">
      <alignment vertical="center" wrapText="1"/>
    </xf>
    <xf numFmtId="0" fontId="3" fillId="0" borderId="1" xfId="10" applyFont="1" applyFill="1" applyBorder="1" applyAlignment="1">
      <alignment horizontal="center" vertical="center" wrapText="1"/>
    </xf>
    <xf numFmtId="2" fontId="3" fillId="0" borderId="1" xfId="10" applyNumberFormat="1" applyFont="1" applyFill="1" applyBorder="1" applyAlignment="1">
      <alignment vertical="center"/>
    </xf>
    <xf numFmtId="0" fontId="2" fillId="0" borderId="0" xfId="10" applyFont="1" applyAlignment="1">
      <alignment vertical="center"/>
    </xf>
    <xf numFmtId="0" fontId="2" fillId="0" borderId="0" xfId="3" applyFont="1" applyBorder="1" applyAlignment="1">
      <alignment horizontal="center" vertical="center" wrapText="1"/>
    </xf>
    <xf numFmtId="0" fontId="2" fillId="0" borderId="0" xfId="0" applyFont="1" applyBorder="1" applyAlignment="1">
      <alignment horizontal="center"/>
    </xf>
    <xf numFmtId="0" fontId="2" fillId="0" borderId="1" xfId="10" applyFont="1" applyBorder="1" applyAlignment="1">
      <alignment horizontal="center" vertical="center" wrapText="1"/>
    </xf>
    <xf numFmtId="0" fontId="2" fillId="0" borderId="1" xfId="10" applyFont="1" applyFill="1" applyBorder="1" applyAlignment="1">
      <alignment horizontal="center" vertical="center" wrapText="1"/>
    </xf>
    <xf numFmtId="0" fontId="3" fillId="0" borderId="1" xfId="10" applyFont="1" applyFill="1" applyBorder="1" applyAlignment="1">
      <alignment horizontal="center" vertical="center"/>
    </xf>
    <xf numFmtId="2" fontId="3" fillId="0" borderId="1" xfId="10" applyNumberFormat="1" applyFont="1" applyFill="1" applyBorder="1" applyAlignment="1">
      <alignment horizontal="right" vertical="center"/>
    </xf>
    <xf numFmtId="2" fontId="3" fillId="5" borderId="1" xfId="10" applyNumberFormat="1" applyFont="1" applyFill="1" applyBorder="1" applyAlignment="1">
      <alignment vertical="center"/>
    </xf>
    <xf numFmtId="2" fontId="3" fillId="5" borderId="1" xfId="10" applyNumberFormat="1" applyFont="1" applyFill="1" applyBorder="1" applyAlignment="1">
      <alignment horizontal="right" vertical="center"/>
    </xf>
    <xf numFmtId="0" fontId="3" fillId="5" borderId="1" xfId="10" applyFont="1" applyFill="1" applyBorder="1" applyAlignment="1">
      <alignment horizontal="center" vertical="center"/>
    </xf>
    <xf numFmtId="0" fontId="3" fillId="5" borderId="1" xfId="10" applyFont="1" applyFill="1" applyBorder="1" applyAlignment="1">
      <alignment vertical="center" wrapText="1"/>
    </xf>
    <xf numFmtId="0" fontId="3" fillId="5" borderId="1" xfId="10" applyFont="1" applyFill="1" applyBorder="1" applyAlignment="1">
      <alignment horizontal="center" vertical="center" wrapText="1"/>
    </xf>
    <xf numFmtId="0" fontId="3" fillId="5" borderId="0" xfId="10" applyFont="1" applyFill="1"/>
    <xf numFmtId="0" fontId="3" fillId="5" borderId="0" xfId="0" applyFont="1" applyFill="1"/>
    <xf numFmtId="2" fontId="2" fillId="0" borderId="1" xfId="10" applyNumberFormat="1" applyFont="1" applyFill="1" applyBorder="1" applyAlignment="1">
      <alignment horizontal="right"/>
    </xf>
    <xf numFmtId="0" fontId="3" fillId="0" borderId="0" xfId="10" applyFont="1" applyFill="1"/>
    <xf numFmtId="0" fontId="2" fillId="0" borderId="1" xfId="0" applyFont="1" applyBorder="1" applyAlignment="1">
      <alignment horizontal="center"/>
    </xf>
    <xf numFmtId="0" fontId="3" fillId="0" borderId="0" xfId="0" applyFont="1" applyProtection="1">
      <protection locked="0"/>
    </xf>
    <xf numFmtId="0" fontId="2" fillId="0" borderId="1" xfId="0" applyFont="1" applyBorder="1" applyProtection="1">
      <protection locked="0"/>
    </xf>
    <xf numFmtId="0" fontId="3" fillId="0" borderId="1" xfId="0" applyFont="1" applyBorder="1" applyProtection="1">
      <protection locked="0"/>
    </xf>
    <xf numFmtId="0" fontId="2" fillId="0" borderId="0" xfId="0" applyFont="1"/>
    <xf numFmtId="0" fontId="2" fillId="0" borderId="1" xfId="0" applyFont="1" applyBorder="1"/>
    <xf numFmtId="0" fontId="3" fillId="0" borderId="1" xfId="0" applyFont="1" applyBorder="1"/>
    <xf numFmtId="0" fontId="3" fillId="0" borderId="0" xfId="0" applyFont="1"/>
    <xf numFmtId="0" fontId="2" fillId="0" borderId="0" xfId="0" applyFont="1" applyAlignment="1">
      <alignment vertical="center"/>
    </xf>
    <xf numFmtId="0" fontId="29" fillId="2" borderId="1" xfId="0" applyFont="1" applyFill="1" applyBorder="1" applyAlignment="1" applyProtection="1">
      <protection locked="0"/>
    </xf>
    <xf numFmtId="0" fontId="29" fillId="0" borderId="1" xfId="0" applyFont="1" applyBorder="1" applyAlignment="1" applyProtection="1">
      <protection locked="0"/>
    </xf>
    <xf numFmtId="2" fontId="29" fillId="0" borderId="1" xfId="0" applyNumberFormat="1" applyFont="1" applyBorder="1" applyAlignment="1" applyProtection="1">
      <protection locked="0"/>
    </xf>
    <xf numFmtId="0" fontId="29" fillId="10" borderId="1" xfId="0" applyFont="1" applyFill="1" applyBorder="1" applyAlignment="1" applyProtection="1">
      <protection locked="0"/>
    </xf>
    <xf numFmtId="4" fontId="29" fillId="4" borderId="1" xfId="0" applyNumberFormat="1" applyFont="1" applyFill="1" applyBorder="1" applyAlignment="1" applyProtection="1">
      <alignment horizontal="right" vertical="center"/>
      <protection locked="0"/>
    </xf>
    <xf numFmtId="166" fontId="29" fillId="2" borderId="1" xfId="0" applyNumberFormat="1" applyFont="1" applyFill="1" applyBorder="1" applyAlignment="1" applyProtection="1">
      <alignment vertical="center" wrapText="1"/>
      <protection locked="0"/>
    </xf>
    <xf numFmtId="0" fontId="29" fillId="2" borderId="1" xfId="0" applyFont="1" applyFill="1" applyBorder="1" applyAlignment="1" applyProtection="1">
      <alignment vertical="center"/>
      <protection locked="0"/>
    </xf>
    <xf numFmtId="2" fontId="28" fillId="2" borderId="1" xfId="0" applyNumberFormat="1" applyFont="1" applyFill="1" applyBorder="1" applyAlignment="1" applyProtection="1">
      <protection locked="0"/>
    </xf>
    <xf numFmtId="2" fontId="28" fillId="2" borderId="1" xfId="0" applyNumberFormat="1" applyFont="1" applyFill="1" applyBorder="1" applyAlignment="1" applyProtection="1">
      <alignment horizontal="right" vertical="center"/>
      <protection locked="0"/>
    </xf>
    <xf numFmtId="3" fontId="28" fillId="4" borderId="1" xfId="0" applyNumberFormat="1" applyFont="1" applyFill="1" applyBorder="1" applyAlignment="1" applyProtection="1">
      <protection locked="0"/>
    </xf>
    <xf numFmtId="2" fontId="29" fillId="4" borderId="1" xfId="1" applyNumberFormat="1" applyFont="1" applyFill="1" applyBorder="1" applyAlignment="1" applyProtection="1">
      <alignment horizontal="right" vertical="center"/>
      <protection locked="0"/>
    </xf>
    <xf numFmtId="3" fontId="29" fillId="4" borderId="1" xfId="0" applyNumberFormat="1" applyFont="1" applyFill="1" applyBorder="1" applyAlignment="1" applyProtection="1">
      <alignment horizontal="right" vertical="center"/>
      <protection locked="0"/>
    </xf>
    <xf numFmtId="2" fontId="29" fillId="0" borderId="1" xfId="0" applyNumberFormat="1" applyFont="1" applyBorder="1" applyAlignment="1" applyProtection="1">
      <alignment vertical="center"/>
      <protection locked="0"/>
    </xf>
    <xf numFmtId="0" fontId="29" fillId="0" borderId="1" xfId="0" applyFont="1" applyBorder="1" applyAlignment="1" applyProtection="1">
      <alignment vertical="center"/>
      <protection locked="0"/>
    </xf>
    <xf numFmtId="0" fontId="2" fillId="0" borderId="0" xfId="0" applyFont="1"/>
    <xf numFmtId="0" fontId="0" fillId="0" borderId="0" xfId="0" applyProtection="1">
      <protection locked="0"/>
    </xf>
    <xf numFmtId="0" fontId="2" fillId="2" borderId="1" xfId="0" applyFont="1" applyFill="1" applyBorder="1" applyAlignment="1" applyProtection="1">
      <alignment horizontal="center" vertical="center"/>
      <protection locked="0"/>
    </xf>
    <xf numFmtId="2" fontId="35" fillId="0" borderId="0" xfId="0" applyNumberFormat="1" applyFont="1" applyProtection="1">
      <protection locked="0"/>
    </xf>
    <xf numFmtId="2" fontId="33" fillId="0" borderId="0" xfId="0" applyNumberFormat="1" applyFont="1" applyProtection="1">
      <protection locked="0"/>
    </xf>
    <xf numFmtId="2" fontId="0" fillId="0" borderId="0" xfId="0" applyNumberFormat="1" applyProtection="1">
      <protection locked="0"/>
    </xf>
    <xf numFmtId="0" fontId="3" fillId="0" borderId="0" xfId="0" applyFont="1" applyAlignment="1" applyProtection="1">
      <alignment horizontal="left"/>
      <protection locked="0"/>
    </xf>
    <xf numFmtId="0" fontId="2" fillId="0" borderId="0" xfId="0" applyFont="1" applyFill="1"/>
    <xf numFmtId="0" fontId="3" fillId="0" borderId="4" xfId="0" applyFont="1" applyBorder="1" applyAlignment="1">
      <alignment horizontal="center" vertical="center"/>
    </xf>
    <xf numFmtId="0" fontId="3" fillId="0" borderId="0" xfId="0" applyFont="1" applyFill="1"/>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pplyProtection="1">
      <alignment horizontal="center" wrapText="1"/>
      <protection locked="0"/>
    </xf>
    <xf numFmtId="0" fontId="2" fillId="0" borderId="0" xfId="0" applyFont="1" applyAlignment="1"/>
    <xf numFmtId="0" fontId="3" fillId="0" borderId="0" xfId="0" applyFont="1" applyProtection="1">
      <protection locked="0"/>
    </xf>
    <xf numFmtId="0" fontId="3" fillId="0" borderId="0" xfId="0" applyFont="1"/>
    <xf numFmtId="0" fontId="31" fillId="0" borderId="1" xfId="0" applyFont="1" applyBorder="1" applyAlignment="1" applyProtection="1">
      <protection locked="0"/>
    </xf>
    <xf numFmtId="0" fontId="3" fillId="0" borderId="0" xfId="20" applyFont="1" applyProtection="1">
      <protection locked="0"/>
    </xf>
    <xf numFmtId="0" fontId="41" fillId="0" borderId="0" xfId="20" applyFont="1" applyAlignment="1" applyProtection="1">
      <alignment vertical="center"/>
      <protection locked="0"/>
    </xf>
    <xf numFmtId="0" fontId="40" fillId="0" borderId="8" xfId="20" applyFont="1" applyBorder="1" applyAlignment="1" applyProtection="1">
      <alignment vertical="center"/>
      <protection locked="0"/>
    </xf>
    <xf numFmtId="0" fontId="8" fillId="2" borderId="4" xfId="20" applyFont="1" applyFill="1" applyBorder="1" applyAlignment="1" applyProtection="1">
      <alignment horizontal="center" vertical="center" wrapText="1"/>
    </xf>
    <xf numFmtId="0" fontId="42" fillId="2" borderId="1" xfId="20" applyFont="1" applyFill="1" applyBorder="1" applyAlignment="1" applyProtection="1">
      <alignment horizontal="center" vertical="center"/>
    </xf>
    <xf numFmtId="17" fontId="42" fillId="2" borderId="1" xfId="20" applyNumberFormat="1" applyFont="1" applyFill="1" applyBorder="1" applyAlignment="1" applyProtection="1">
      <alignment horizontal="center" vertical="center"/>
    </xf>
    <xf numFmtId="2" fontId="43" fillId="0" borderId="1" xfId="20" applyNumberFormat="1" applyFont="1" applyBorder="1" applyAlignment="1" applyProtection="1">
      <alignment vertical="center"/>
      <protection locked="0"/>
    </xf>
    <xf numFmtId="2" fontId="43" fillId="2" borderId="1" xfId="20" applyNumberFormat="1" applyFont="1" applyFill="1" applyBorder="1" applyAlignment="1" applyProtection="1">
      <alignment vertical="center"/>
    </xf>
    <xf numFmtId="2" fontId="43" fillId="4" borderId="1" xfId="20" applyNumberFormat="1" applyFont="1" applyFill="1" applyBorder="1" applyAlignment="1" applyProtection="1">
      <alignment vertical="center"/>
      <protection locked="0"/>
    </xf>
    <xf numFmtId="1" fontId="43" fillId="2" borderId="1" xfId="20" applyNumberFormat="1" applyFont="1" applyFill="1" applyBorder="1" applyAlignment="1" applyProtection="1">
      <alignment vertical="center"/>
    </xf>
    <xf numFmtId="0" fontId="42" fillId="4" borderId="1" xfId="20" applyFont="1" applyFill="1" applyBorder="1" applyAlignment="1" applyProtection="1">
      <alignment horizontal="center" vertical="center" wrapText="1"/>
      <protection locked="0"/>
    </xf>
    <xf numFmtId="2" fontId="44" fillId="2" borderId="1" xfId="20" applyNumberFormat="1" applyFont="1" applyFill="1" applyBorder="1" applyAlignment="1" applyProtection="1">
      <alignment vertical="center"/>
    </xf>
    <xf numFmtId="1" fontId="44" fillId="2" borderId="1" xfId="20" applyNumberFormat="1" applyFont="1" applyFill="1" applyBorder="1" applyAlignment="1" applyProtection="1">
      <alignment vertical="center"/>
    </xf>
    <xf numFmtId="2" fontId="41" fillId="2" borderId="1" xfId="20" applyNumberFormat="1" applyFont="1" applyFill="1" applyBorder="1" applyAlignment="1" applyProtection="1">
      <alignment vertical="center"/>
    </xf>
    <xf numFmtId="0" fontId="3" fillId="0" borderId="0" xfId="2" applyFont="1" applyAlignment="1" applyProtection="1">
      <alignment horizontal="center"/>
      <protection locked="0"/>
    </xf>
    <xf numFmtId="0" fontId="39" fillId="0" borderId="0" xfId="0" applyFont="1" applyAlignment="1">
      <alignment wrapText="1"/>
    </xf>
    <xf numFmtId="0" fontId="45" fillId="0" borderId="0" xfId="0" applyFont="1" applyAlignment="1"/>
    <xf numFmtId="0" fontId="38" fillId="0" borderId="1" xfId="0" applyFont="1" applyBorder="1" applyAlignment="1">
      <alignment vertical="center" wrapText="1"/>
    </xf>
    <xf numFmtId="0" fontId="38" fillId="0" borderId="1" xfId="0" applyFont="1" applyBorder="1" applyAlignment="1">
      <alignment horizontal="center"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39" fillId="0" borderId="1" xfId="0" applyFont="1" applyBorder="1" applyAlignment="1">
      <alignment wrapText="1"/>
    </xf>
    <xf numFmtId="0" fontId="2" fillId="0" borderId="0" xfId="0" applyFont="1" applyAlignment="1">
      <alignment horizontal="center"/>
    </xf>
    <xf numFmtId="0" fontId="2" fillId="0" borderId="0" xfId="0" applyFont="1" applyAlignment="1" applyProtection="1">
      <protection locked="0"/>
    </xf>
    <xf numFmtId="2" fontId="2" fillId="3" borderId="1" xfId="0" applyNumberFormat="1" applyFont="1"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40" fillId="0" borderId="0" xfId="20" applyFont="1" applyAlignment="1" applyProtection="1">
      <alignment vertical="center"/>
      <protection locked="0"/>
    </xf>
    <xf numFmtId="0" fontId="2" fillId="0" borderId="2" xfId="0" applyFont="1" applyBorder="1" applyAlignment="1"/>
    <xf numFmtId="0" fontId="2" fillId="0" borderId="3" xfId="0" applyFont="1" applyBorder="1" applyAlignment="1"/>
    <xf numFmtId="0" fontId="65" fillId="0" borderId="0" xfId="0" applyFont="1" applyProtection="1">
      <protection locked="0"/>
    </xf>
    <xf numFmtId="0" fontId="9" fillId="0" borderId="1" xfId="0" applyFont="1" applyBorder="1" applyAlignment="1" applyProtection="1">
      <alignment horizontal="center" vertical="center" wrapText="1"/>
      <protection locked="0"/>
    </xf>
    <xf numFmtId="0" fontId="66" fillId="0" borderId="0" xfId="0" applyFont="1" applyProtection="1">
      <protection locked="0"/>
    </xf>
    <xf numFmtId="0" fontId="67" fillId="0" borderId="0" xfId="0" applyFont="1" applyProtection="1">
      <protection locked="0"/>
    </xf>
    <xf numFmtId="0" fontId="66" fillId="0" borderId="0" xfId="0" applyFont="1" applyBorder="1" applyAlignment="1" applyProtection="1">
      <alignment horizontal="center"/>
      <protection locked="0"/>
    </xf>
    <xf numFmtId="0" fontId="2" fillId="2" borderId="1" xfId="0" applyFont="1" applyFill="1" applyBorder="1" applyAlignment="1" applyProtection="1">
      <alignment horizontal="center"/>
    </xf>
    <xf numFmtId="0" fontId="3" fillId="2" borderId="1" xfId="0" applyFont="1" applyFill="1" applyBorder="1" applyAlignment="1" applyProtection="1">
      <alignment horizontal="center"/>
    </xf>
    <xf numFmtId="0" fontId="3" fillId="2" borderId="1" xfId="0" applyFont="1" applyFill="1" applyBorder="1" applyProtection="1"/>
    <xf numFmtId="0" fontId="3" fillId="2" borderId="1" xfId="0" applyFont="1" applyFill="1" applyBorder="1" applyAlignment="1" applyProtection="1">
      <alignment horizontal="center" vertical="center"/>
    </xf>
    <xf numFmtId="2" fontId="3" fillId="3" borderId="1" xfId="0" applyNumberFormat="1" applyFont="1" applyFill="1" applyBorder="1" applyProtection="1"/>
    <xf numFmtId="0" fontId="3" fillId="2" borderId="1" xfId="0" applyFont="1" applyFill="1" applyBorder="1" applyAlignment="1" applyProtection="1">
      <alignment horizontal="left" vertical="center"/>
    </xf>
    <xf numFmtId="0" fontId="3" fillId="3" borderId="2" xfId="0" applyFont="1" applyFill="1" applyBorder="1" applyProtection="1"/>
    <xf numFmtId="0" fontId="3" fillId="3" borderId="3" xfId="0" applyFont="1" applyFill="1" applyBorder="1" applyAlignment="1" applyProtection="1">
      <alignment horizontal="left" vertical="center"/>
    </xf>
    <xf numFmtId="2" fontId="2" fillId="3" borderId="1" xfId="0" applyNumberFormat="1" applyFont="1" applyFill="1" applyBorder="1" applyProtection="1"/>
    <xf numFmtId="2" fontId="2" fillId="2" borderId="1" xfId="0" applyNumberFormat="1" applyFont="1" applyFill="1" applyBorder="1" applyProtection="1"/>
    <xf numFmtId="0" fontId="3" fillId="3" borderId="1" xfId="0" applyFont="1" applyFill="1" applyBorder="1" applyProtection="1"/>
    <xf numFmtId="0" fontId="3" fillId="2" borderId="1" xfId="0" applyFont="1" applyFill="1" applyBorder="1" applyAlignment="1" applyProtection="1">
      <alignment vertical="center"/>
    </xf>
    <xf numFmtId="2" fontId="3" fillId="3" borderId="1" xfId="0" applyNumberFormat="1" applyFont="1" applyFill="1" applyBorder="1" applyAlignment="1" applyProtection="1">
      <alignment vertical="center"/>
    </xf>
    <xf numFmtId="2" fontId="3" fillId="0" borderId="1" xfId="0" applyNumberFormat="1" applyFont="1" applyBorder="1" applyAlignment="1" applyProtection="1">
      <alignment vertical="center"/>
    </xf>
    <xf numFmtId="166" fontId="3" fillId="2" borderId="1" xfId="0" applyNumberFormat="1" applyFont="1" applyFill="1" applyBorder="1" applyAlignment="1" applyProtection="1">
      <alignment vertical="center" wrapText="1"/>
    </xf>
    <xf numFmtId="0" fontId="2"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2" fontId="2" fillId="3" borderId="1" xfId="0" applyNumberFormat="1" applyFont="1" applyFill="1" applyBorder="1" applyAlignment="1" applyProtection="1">
      <alignment vertical="center"/>
    </xf>
    <xf numFmtId="2" fontId="2" fillId="2" borderId="1" xfId="0" applyNumberFormat="1" applyFont="1" applyFill="1" applyBorder="1" applyAlignment="1" applyProtection="1">
      <alignment vertical="center"/>
    </xf>
    <xf numFmtId="0" fontId="2" fillId="3" borderId="1" xfId="0" applyFont="1" applyFill="1" applyBorder="1" applyProtection="1"/>
    <xf numFmtId="0" fontId="3" fillId="2" borderId="1" xfId="0" applyFont="1" applyFill="1" applyBorder="1" applyAlignment="1" applyProtection="1">
      <alignment vertical="center" wrapText="1"/>
    </xf>
    <xf numFmtId="2" fontId="3" fillId="3" borderId="1" xfId="0" applyNumberFormat="1" applyFont="1" applyFill="1" applyBorder="1" applyAlignment="1" applyProtection="1">
      <alignment horizontal="right"/>
    </xf>
    <xf numFmtId="2" fontId="2" fillId="3" borderId="1" xfId="0" applyNumberFormat="1" applyFont="1" applyFill="1" applyBorder="1" applyAlignment="1" applyProtection="1">
      <alignment horizontal="right"/>
    </xf>
    <xf numFmtId="0" fontId="2" fillId="11" borderId="0" xfId="0" applyFont="1" applyFill="1" applyBorder="1" applyProtection="1"/>
    <xf numFmtId="0" fontId="2" fillId="4" borderId="1" xfId="0" applyFont="1" applyFill="1" applyBorder="1" applyProtection="1">
      <protection locked="0"/>
    </xf>
    <xf numFmtId="2" fontId="69" fillId="0" borderId="1" xfId="0" applyNumberFormat="1" applyFont="1" applyFill="1" applyBorder="1" applyProtection="1"/>
    <xf numFmtId="0" fontId="2" fillId="0" borderId="1" xfId="0" applyFont="1" applyBorder="1" applyProtection="1"/>
    <xf numFmtId="0" fontId="2" fillId="0" borderId="1" xfId="0" applyFont="1" applyBorder="1" applyAlignment="1" applyProtection="1">
      <alignment horizontal="center" vertical="center" wrapText="1"/>
    </xf>
    <xf numFmtId="0" fontId="3" fillId="0" borderId="0" xfId="0" applyFont="1" applyProtection="1">
      <protection locked="0"/>
    </xf>
    <xf numFmtId="0" fontId="2" fillId="0" borderId="0" xfId="0" applyFont="1" applyProtection="1">
      <protection locked="0"/>
    </xf>
    <xf numFmtId="0" fontId="41" fillId="2" borderId="1" xfId="20" applyFont="1" applyFill="1" applyBorder="1" applyAlignment="1" applyProtection="1">
      <alignment vertical="center"/>
    </xf>
    <xf numFmtId="0" fontId="2" fillId="0" borderId="0" xfId="0" applyFont="1" applyAlignment="1" applyProtection="1">
      <alignment horizontal="center" vertical="center"/>
      <protection locked="0"/>
    </xf>
    <xf numFmtId="0" fontId="2" fillId="0" borderId="1" xfId="0" applyFont="1" applyBorder="1" applyProtection="1">
      <protection locked="0"/>
    </xf>
    <xf numFmtId="0" fontId="2" fillId="0" borderId="1" xfId="0" applyFont="1" applyBorder="1" applyAlignment="1" applyProtection="1">
      <alignment horizontal="center" vertical="center"/>
      <protection locked="0"/>
    </xf>
    <xf numFmtId="0" fontId="3" fillId="0" borderId="1" xfId="0" applyFont="1" applyBorder="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3"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1" xfId="0" applyFont="1" applyBorder="1"/>
    <xf numFmtId="0" fontId="2" fillId="0" borderId="1" xfId="0" applyFont="1" applyBorder="1" applyAlignment="1">
      <alignment horizontal="center" vertical="center"/>
    </xf>
    <xf numFmtId="0" fontId="29" fillId="2" borderId="1" xfId="0" applyFont="1" applyFill="1" applyBorder="1" applyAlignment="1" applyProtection="1">
      <alignment vertical="center"/>
    </xf>
    <xf numFmtId="0" fontId="2" fillId="0" borderId="0" xfId="2" applyFont="1" applyAlignment="1" applyProtection="1">
      <alignment horizontal="center"/>
    </xf>
    <xf numFmtId="0" fontId="2" fillId="5" borderId="1" xfId="2" applyFont="1" applyFill="1" applyBorder="1" applyAlignment="1" applyProtection="1">
      <alignment horizontal="center" vertical="center"/>
    </xf>
    <xf numFmtId="0" fontId="42" fillId="2" borderId="1" xfId="20" applyFont="1" applyFill="1" applyBorder="1" applyAlignment="1" applyProtection="1">
      <alignment vertical="center"/>
      <protection locked="0"/>
    </xf>
    <xf numFmtId="2" fontId="43" fillId="2" borderId="1" xfId="20" applyNumberFormat="1" applyFont="1" applyFill="1" applyBorder="1" applyAlignment="1" applyProtection="1">
      <alignment vertical="center"/>
      <protection locked="0"/>
    </xf>
    <xf numFmtId="1" fontId="0" fillId="0" borderId="0" xfId="0" applyNumberFormat="1" applyProtection="1">
      <protection locked="0"/>
    </xf>
    <xf numFmtId="0" fontId="27" fillId="0" borderId="0" xfId="20" applyProtection="1">
      <protection locked="0"/>
    </xf>
    <xf numFmtId="0" fontId="36" fillId="0" borderId="0" xfId="20" applyFont="1" applyProtection="1">
      <protection locked="0"/>
    </xf>
    <xf numFmtId="2" fontId="27" fillId="0" borderId="0" xfId="20" applyNumberFormat="1" applyProtection="1">
      <protection locked="0"/>
    </xf>
    <xf numFmtId="0" fontId="2" fillId="0" borderId="19" xfId="0" applyFont="1" applyBorder="1" applyAlignment="1" applyProtection="1"/>
    <xf numFmtId="0" fontId="2" fillId="0" borderId="20" xfId="0" applyFont="1" applyBorder="1" applyAlignment="1" applyProtection="1"/>
    <xf numFmtId="0" fontId="2" fillId="0" borderId="21" xfId="0" applyFont="1" applyBorder="1" applyProtection="1"/>
    <xf numFmtId="0" fontId="2" fillId="0" borderId="22" xfId="0" applyFont="1" applyBorder="1" applyProtection="1"/>
    <xf numFmtId="0" fontId="2" fillId="0" borderId="5"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3" fillId="0" borderId="1" xfId="0" applyFont="1" applyBorder="1" applyAlignment="1" applyProtection="1">
      <alignment vertical="center"/>
    </xf>
    <xf numFmtId="0" fontId="3" fillId="0" borderId="1" xfId="3" applyFont="1" applyBorder="1" applyAlignment="1" applyProtection="1">
      <alignment horizontal="left" vertical="center" wrapText="1"/>
    </xf>
    <xf numFmtId="0" fontId="3" fillId="0" borderId="1" xfId="0" applyFont="1" applyBorder="1" applyAlignment="1" applyProtection="1">
      <alignment horizontal="center" vertical="center"/>
    </xf>
    <xf numFmtId="2" fontId="2" fillId="0" borderId="1" xfId="0" applyNumberFormat="1" applyFont="1" applyBorder="1" applyAlignment="1" applyProtection="1">
      <alignment vertical="center"/>
    </xf>
    <xf numFmtId="0" fontId="3" fillId="0" borderId="1" xfId="0" applyFont="1" applyBorder="1" applyProtection="1"/>
    <xf numFmtId="0" fontId="2" fillId="0" borderId="1" xfId="0" applyFont="1" applyBorder="1" applyAlignment="1" applyProtection="1">
      <alignment horizontal="center"/>
      <protection locked="0"/>
    </xf>
    <xf numFmtId="0" fontId="3" fillId="0" borderId="0" xfId="0" applyFont="1" applyProtection="1">
      <protection locked="0"/>
    </xf>
    <xf numFmtId="2" fontId="3" fillId="0" borderId="1" xfId="0" applyNumberFormat="1" applyFont="1" applyBorder="1" applyAlignment="1" applyProtection="1">
      <alignment vertical="center"/>
      <protection locked="0"/>
    </xf>
    <xf numFmtId="0" fontId="16" fillId="6" borderId="1" xfId="0" applyFont="1" applyFill="1" applyBorder="1" applyAlignment="1" applyProtection="1">
      <alignment vertical="center"/>
      <protection locked="0"/>
    </xf>
    <xf numFmtId="2" fontId="16" fillId="6" borderId="1" xfId="0" applyNumberFormat="1" applyFont="1" applyFill="1" applyBorder="1" applyAlignment="1" applyProtection="1">
      <alignment horizontal="right" vertical="center"/>
      <protection locked="0"/>
    </xf>
    <xf numFmtId="2" fontId="16" fillId="6" borderId="1" xfId="0" applyNumberFormat="1" applyFont="1" applyFill="1" applyBorder="1" applyAlignment="1" applyProtection="1">
      <alignment vertical="center"/>
      <protection locked="0"/>
    </xf>
    <xf numFmtId="167" fontId="2" fillId="0" borderId="1" xfId="0" applyNumberFormat="1" applyFont="1" applyBorder="1" applyAlignment="1" applyProtection="1">
      <alignment horizontal="center" vertical="center" wrapText="1"/>
    </xf>
    <xf numFmtId="0" fontId="3" fillId="0" borderId="1" xfId="0" applyFont="1" applyBorder="1" applyAlignment="1" applyProtection="1">
      <alignment horizontal="right" vertical="center"/>
    </xf>
    <xf numFmtId="0" fontId="2" fillId="0" borderId="1" xfId="0" applyFont="1" applyBorder="1" applyAlignment="1" applyProtection="1">
      <alignment horizontal="right" vertical="center"/>
    </xf>
    <xf numFmtId="2" fontId="2" fillId="0" borderId="1" xfId="0" applyNumberFormat="1" applyFont="1" applyBorder="1" applyAlignment="1" applyProtection="1">
      <alignment horizontal="right" vertical="center"/>
    </xf>
    <xf numFmtId="0" fontId="2" fillId="0" borderId="0" xfId="3" applyFont="1" applyAlignment="1" applyProtection="1">
      <alignment wrapText="1"/>
      <protection locked="0"/>
    </xf>
    <xf numFmtId="0" fontId="2" fillId="0" borderId="0" xfId="10" applyFont="1" applyProtection="1">
      <protection locked="0"/>
    </xf>
    <xf numFmtId="0" fontId="2" fillId="0" borderId="0" xfId="3" applyFont="1" applyBorder="1" applyAlignment="1" applyProtection="1">
      <alignment horizontal="center" wrapText="1"/>
      <protection locked="0"/>
    </xf>
    <xf numFmtId="0" fontId="2" fillId="0" borderId="0" xfId="3" applyFont="1" applyBorder="1" applyAlignment="1" applyProtection="1">
      <alignment wrapText="1"/>
      <protection locked="0"/>
    </xf>
    <xf numFmtId="0" fontId="3" fillId="0" borderId="0" xfId="10" applyFont="1" applyProtection="1">
      <protection locked="0"/>
    </xf>
    <xf numFmtId="0" fontId="8" fillId="0" borderId="1" xfId="10" applyFont="1" applyBorder="1" applyAlignment="1" applyProtection="1">
      <alignment horizontal="center" vertical="center" wrapText="1"/>
      <protection locked="0"/>
    </xf>
    <xf numFmtId="0" fontId="3" fillId="0" borderId="1" xfId="10" applyFont="1" applyBorder="1" applyAlignment="1" applyProtection="1">
      <alignment horizontal="center" vertical="center"/>
      <protection locked="0"/>
    </xf>
    <xf numFmtId="0" fontId="3" fillId="0" borderId="1" xfId="10" applyFont="1" applyFill="1" applyBorder="1" applyAlignment="1" applyProtection="1">
      <alignment vertical="center" wrapText="1"/>
      <protection locked="0"/>
    </xf>
    <xf numFmtId="0" fontId="3" fillId="0" borderId="1" xfId="10" applyFont="1" applyFill="1" applyBorder="1" applyAlignment="1" applyProtection="1">
      <alignment horizontal="center" vertical="center" wrapText="1"/>
      <protection locked="0"/>
    </xf>
    <xf numFmtId="2" fontId="3" fillId="0" borderId="1" xfId="10" applyNumberFormat="1" applyFont="1" applyBorder="1" applyAlignment="1" applyProtection="1">
      <alignment vertical="center"/>
      <protection locked="0"/>
    </xf>
    <xf numFmtId="2" fontId="3" fillId="0" borderId="1" xfId="10" applyNumberFormat="1" applyFont="1" applyFill="1" applyBorder="1" applyAlignment="1" applyProtection="1">
      <alignment vertical="center"/>
      <protection locked="0"/>
    </xf>
    <xf numFmtId="1" fontId="2" fillId="0" borderId="1" xfId="10" applyNumberFormat="1" applyFont="1" applyBorder="1" applyAlignment="1" applyProtection="1">
      <alignment horizontal="center"/>
      <protection locked="0"/>
    </xf>
    <xf numFmtId="2" fontId="2" fillId="0" borderId="1" xfId="10" applyNumberFormat="1" applyFont="1" applyBorder="1" applyAlignment="1" applyProtection="1">
      <alignment horizontal="right"/>
      <protection locked="0"/>
    </xf>
    <xf numFmtId="2" fontId="2" fillId="0" borderId="1" xfId="10" applyNumberFormat="1" applyFont="1" applyBorder="1" applyAlignment="1" applyProtection="1">
      <alignment horizontal="center"/>
      <protection locked="0"/>
    </xf>
    <xf numFmtId="2" fontId="2" fillId="0" borderId="1" xfId="10" applyNumberFormat="1" applyFont="1" applyBorder="1" applyAlignment="1" applyProtection="1">
      <alignment vertical="center"/>
      <protection locked="0"/>
    </xf>
    <xf numFmtId="2" fontId="2" fillId="35" borderId="1" xfId="0" applyNumberFormat="1" applyFont="1" applyFill="1" applyBorder="1" applyProtection="1"/>
    <xf numFmtId="2" fontId="10" fillId="4" borderId="1" xfId="0" applyNumberFormat="1" applyFont="1" applyFill="1" applyBorder="1" applyProtection="1"/>
    <xf numFmtId="0" fontId="2" fillId="2" borderId="6" xfId="0" applyFont="1" applyFill="1" applyBorder="1" applyAlignment="1" applyProtection="1">
      <alignment horizontal="center" vertical="center" wrapText="1"/>
    </xf>
    <xf numFmtId="0" fontId="2" fillId="2" borderId="6" xfId="38" applyFont="1" applyFill="1" applyBorder="1" applyAlignment="1" applyProtection="1">
      <alignment horizontal="center"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2" fillId="2" borderId="1" xfId="0" applyFont="1" applyFill="1" applyBorder="1" applyAlignment="1" applyProtection="1">
      <alignment vertical="center"/>
    </xf>
    <xf numFmtId="0" fontId="2" fillId="0" borderId="1" xfId="0" applyFont="1" applyBorder="1" applyProtection="1"/>
    <xf numFmtId="0" fontId="3"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1" xfId="0" applyFont="1" applyBorder="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3" fillId="0" borderId="0" xfId="0" applyFont="1" applyAlignment="1" applyProtection="1">
      <alignment vertical="center" wrapText="1"/>
      <protection locked="0"/>
    </xf>
    <xf numFmtId="0" fontId="2" fillId="0" borderId="1" xfId="0" applyFont="1" applyBorder="1" applyProtection="1"/>
    <xf numFmtId="0" fontId="2" fillId="0" borderId="1" xfId="0" applyFont="1" applyBorder="1" applyAlignment="1" applyProtection="1">
      <alignment horizontal="center" vertical="center" wrapText="1"/>
    </xf>
    <xf numFmtId="0" fontId="3" fillId="0" borderId="0" xfId="0" applyFont="1" applyProtection="1">
      <protection locked="0"/>
    </xf>
    <xf numFmtId="0" fontId="2" fillId="0" borderId="0" xfId="0" applyFont="1" applyProtection="1">
      <protection locked="0"/>
    </xf>
    <xf numFmtId="0" fontId="3" fillId="0" borderId="1" xfId="0" applyFont="1" applyBorder="1" applyProtection="1">
      <protection locked="0"/>
    </xf>
    <xf numFmtId="0" fontId="2" fillId="0" borderId="1" xfId="0" applyFont="1" applyBorder="1" applyAlignment="1" applyProtection="1">
      <alignment horizontal="center"/>
    </xf>
    <xf numFmtId="0" fontId="3" fillId="0" borderId="1" xfId="0" applyFont="1" applyBorder="1"/>
    <xf numFmtId="0" fontId="3" fillId="0" borderId="4" xfId="0" applyFont="1" applyBorder="1" applyAlignment="1" applyProtection="1">
      <alignment horizontal="center"/>
      <protection hidden="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protection hidden="1"/>
    </xf>
    <xf numFmtId="0" fontId="2" fillId="0" borderId="0" xfId="0" applyFont="1" applyAlignment="1" applyProtection="1">
      <alignment horizontal="center" vertical="top"/>
      <protection locked="0"/>
    </xf>
    <xf numFmtId="0" fontId="2" fillId="0" borderId="0" xfId="0" applyFont="1" applyBorder="1" applyProtection="1"/>
    <xf numFmtId="0" fontId="2" fillId="4" borderId="1" xfId="0" applyFont="1" applyFill="1" applyBorder="1" applyAlignment="1" applyProtection="1">
      <alignment horizontal="center" vertical="center" wrapText="1"/>
    </xf>
    <xf numFmtId="0" fontId="44" fillId="2" borderId="1" xfId="20" applyFont="1" applyFill="1" applyBorder="1" applyAlignment="1" applyProtection="1">
      <alignment horizontal="center" vertical="center" wrapText="1"/>
    </xf>
    <xf numFmtId="0" fontId="1" fillId="0" borderId="0" xfId="0" applyFont="1" applyProtection="1">
      <protection locked="0"/>
    </xf>
    <xf numFmtId="0" fontId="41" fillId="0" borderId="8" xfId="20" applyFont="1" applyBorder="1" applyAlignment="1" applyProtection="1">
      <alignment vertical="center"/>
      <protection locked="0"/>
    </xf>
    <xf numFmtId="2" fontId="3" fillId="0" borderId="1" xfId="0" applyNumberFormat="1" applyFont="1" applyFill="1" applyBorder="1"/>
    <xf numFmtId="2" fontId="2" fillId="0" borderId="1" xfId="0" applyNumberFormat="1" applyFont="1" applyFill="1" applyBorder="1"/>
    <xf numFmtId="0" fontId="2" fillId="4" borderId="0" xfId="0" applyFont="1" applyFill="1" applyAlignment="1" applyProtection="1">
      <alignment vertical="center"/>
      <protection locked="0"/>
    </xf>
    <xf numFmtId="0" fontId="2" fillId="4" borderId="1" xfId="0" applyFont="1" applyFill="1" applyBorder="1" applyAlignment="1" applyProtection="1">
      <alignment horizontal="center"/>
      <protection locked="0"/>
    </xf>
    <xf numFmtId="0" fontId="2" fillId="4" borderId="1" xfId="0" applyFont="1" applyFill="1" applyBorder="1" applyProtection="1">
      <protection locked="0"/>
    </xf>
    <xf numFmtId="169" fontId="2" fillId="4" borderId="1" xfId="0" applyNumberFormat="1" applyFont="1" applyFill="1" applyBorder="1" applyAlignment="1" applyProtection="1">
      <alignment horizontal="center"/>
      <protection locked="0"/>
    </xf>
    <xf numFmtId="0" fontId="2"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protection locked="0"/>
    </xf>
    <xf numFmtId="0" fontId="3" fillId="4" borderId="1" xfId="0" applyFont="1" applyFill="1" applyBorder="1" applyProtection="1">
      <protection locked="0"/>
    </xf>
    <xf numFmtId="0" fontId="3" fillId="4" borderId="1" xfId="0" applyFont="1" applyFill="1" applyBorder="1" applyAlignment="1" applyProtection="1">
      <alignment horizontal="right"/>
      <protection locked="0"/>
    </xf>
    <xf numFmtId="0" fontId="8" fillId="4" borderId="1" xfId="0" applyFont="1" applyFill="1" applyBorder="1" applyProtection="1">
      <protection locked="0"/>
    </xf>
    <xf numFmtId="0" fontId="29" fillId="4" borderId="1" xfId="0" applyFont="1" applyFill="1" applyBorder="1" applyAlignment="1" applyProtection="1">
      <alignment vertical="center"/>
      <protection locked="0"/>
    </xf>
    <xf numFmtId="0" fontId="3" fillId="4" borderId="1" xfId="0" applyFont="1" applyFill="1" applyBorder="1" applyAlignment="1" applyProtection="1">
      <alignment vertical="center"/>
      <protection locked="0"/>
    </xf>
    <xf numFmtId="0" fontId="12" fillId="4" borderId="1" xfId="0" applyFont="1" applyFill="1" applyBorder="1" applyAlignment="1" applyProtection="1">
      <alignment horizontal="right" wrapText="1"/>
      <protection locked="0"/>
    </xf>
    <xf numFmtId="0" fontId="2" fillId="4" borderId="0" xfId="0" applyFont="1" applyFill="1" applyAlignment="1" applyProtection="1">
      <alignment horizontal="left"/>
      <protection locked="0"/>
    </xf>
    <xf numFmtId="0" fontId="2" fillId="4" borderId="0" xfId="0" applyFont="1" applyFill="1" applyProtection="1">
      <protection locked="0"/>
    </xf>
    <xf numFmtId="0" fontId="2" fillId="4" borderId="0" xfId="0" applyFont="1" applyFill="1" applyAlignment="1" applyProtection="1">
      <alignment horizontal="center"/>
      <protection locked="0"/>
    </xf>
    <xf numFmtId="0" fontId="2" fillId="4" borderId="0" xfId="0" applyFont="1" applyFill="1" applyAlignment="1" applyProtection="1">
      <protection locked="0"/>
    </xf>
    <xf numFmtId="0" fontId="2" fillId="4" borderId="0" xfId="0" applyFont="1" applyFill="1" applyAlignment="1" applyProtection="1">
      <alignment horizontal="center" vertical="center"/>
      <protection locked="0"/>
    </xf>
    <xf numFmtId="0" fontId="2" fillId="4" borderId="1" xfId="0" applyFont="1" applyFill="1" applyBorder="1" applyAlignment="1" applyProtection="1">
      <alignment vertical="center"/>
      <protection hidden="1"/>
    </xf>
    <xf numFmtId="0" fontId="2" fillId="4" borderId="1" xfId="0" applyFont="1" applyFill="1" applyBorder="1" applyAlignment="1" applyProtection="1">
      <alignment horizontal="center" vertical="center"/>
      <protection hidden="1"/>
    </xf>
    <xf numFmtId="0" fontId="29" fillId="4" borderId="1" xfId="0" applyFont="1" applyFill="1" applyBorder="1" applyAlignment="1" applyProtection="1">
      <alignment vertical="center"/>
      <protection hidden="1"/>
    </xf>
    <xf numFmtId="0" fontId="12" fillId="4" borderId="1" xfId="0" applyFont="1" applyFill="1" applyBorder="1" applyAlignment="1" applyProtection="1">
      <alignment horizontal="left" vertical="center"/>
      <protection hidden="1"/>
    </xf>
    <xf numFmtId="2" fontId="3" fillId="4" borderId="1" xfId="0" applyNumberFormat="1" applyFont="1" applyFill="1" applyBorder="1" applyAlignment="1" applyProtection="1">
      <alignment horizontal="right" vertical="center"/>
      <protection hidden="1"/>
    </xf>
    <xf numFmtId="0" fontId="28" fillId="4" borderId="1" xfId="0" applyFont="1" applyFill="1" applyBorder="1" applyAlignment="1" applyProtection="1">
      <alignment vertical="center"/>
      <protection hidden="1"/>
    </xf>
    <xf numFmtId="0" fontId="8" fillId="4" borderId="1" xfId="0" applyFont="1" applyFill="1" applyBorder="1" applyAlignment="1" applyProtection="1">
      <alignment horizontal="left" vertical="center"/>
      <protection hidden="1"/>
    </xf>
    <xf numFmtId="2" fontId="2" fillId="4" borderId="1" xfId="0" applyNumberFormat="1" applyFont="1" applyFill="1" applyBorder="1" applyAlignment="1" applyProtection="1">
      <alignment horizontal="right" vertical="center"/>
      <protection hidden="1"/>
    </xf>
    <xf numFmtId="0" fontId="2" fillId="4" borderId="0" xfId="0" applyFont="1" applyFill="1" applyAlignment="1" applyProtection="1">
      <alignment vertical="center"/>
      <protection hidden="1"/>
    </xf>
    <xf numFmtId="0" fontId="2" fillId="4" borderId="0" xfId="0" applyFont="1" applyFill="1" applyAlignment="1" applyProtection="1">
      <alignment horizontal="center" vertical="center"/>
      <protection hidden="1"/>
    </xf>
    <xf numFmtId="2" fontId="2" fillId="4" borderId="1" xfId="0" applyNumberFormat="1" applyFont="1" applyFill="1" applyBorder="1" applyAlignment="1" applyProtection="1">
      <alignment vertical="center"/>
      <protection hidden="1"/>
    </xf>
    <xf numFmtId="0" fontId="3"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3" fillId="0" borderId="1" xfId="0"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1" fontId="28" fillId="2" borderId="1" xfId="0" applyNumberFormat="1" applyFont="1" applyFill="1" applyBorder="1" applyAlignment="1" applyProtection="1">
      <alignment horizontal="right" vertical="center"/>
      <protection locked="0"/>
    </xf>
    <xf numFmtId="0" fontId="18" fillId="0" borderId="0" xfId="0" applyFont="1" applyFill="1" applyProtection="1">
      <protection locked="0"/>
    </xf>
    <xf numFmtId="0" fontId="2" fillId="0" borderId="1" xfId="0" applyFont="1" applyBorder="1" applyAlignment="1" applyProtection="1">
      <alignment wrapText="1"/>
      <protection locked="0"/>
    </xf>
    <xf numFmtId="17" fontId="3" fillId="0" borderId="1" xfId="0" applyNumberFormat="1" applyFont="1" applyBorder="1" applyAlignment="1" applyProtection="1">
      <alignment horizontal="center"/>
      <protection locked="0"/>
    </xf>
    <xf numFmtId="2" fontId="3" fillId="0" borderId="1" xfId="0" applyNumberFormat="1" applyFont="1" applyBorder="1" applyProtection="1">
      <protection locked="0"/>
    </xf>
    <xf numFmtId="17" fontId="3" fillId="0" borderId="1" xfId="0" applyNumberFormat="1" applyFont="1" applyBorder="1" applyAlignment="1" applyProtection="1">
      <alignment horizontal="center"/>
      <protection hidden="1"/>
    </xf>
    <xf numFmtId="0" fontId="3" fillId="0" borderId="1" xfId="0" applyFont="1" applyBorder="1" applyProtection="1">
      <protection hidden="1"/>
    </xf>
    <xf numFmtId="2" fontId="3" fillId="0" borderId="1" xfId="0" applyNumberFormat="1" applyFont="1" applyBorder="1" applyProtection="1">
      <protection hidden="1"/>
    </xf>
    <xf numFmtId="0" fontId="3" fillId="0" borderId="0" xfId="0" applyFont="1" applyAlignment="1" applyProtection="1">
      <alignment horizontal="center" wrapText="1"/>
      <protection locked="0"/>
    </xf>
    <xf numFmtId="0" fontId="3" fillId="4" borderId="0" xfId="0" applyFont="1" applyFill="1" applyAlignment="1" applyProtection="1">
      <alignment wrapText="1"/>
      <protection locked="0"/>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wrapText="1"/>
      <protection locked="0"/>
    </xf>
    <xf numFmtId="2" fontId="28" fillId="2" borderId="1" xfId="0" applyNumberFormat="1" applyFont="1" applyFill="1" applyBorder="1" applyAlignment="1" applyProtection="1">
      <alignment horizontal="center"/>
      <protection locked="0"/>
    </xf>
    <xf numFmtId="2" fontId="28" fillId="2" borderId="1" xfId="0" applyNumberFormat="1" applyFont="1" applyFill="1" applyBorder="1" applyAlignment="1" applyProtection="1">
      <alignment vertical="center"/>
      <protection locked="0"/>
    </xf>
    <xf numFmtId="2" fontId="28" fillId="2" borderId="1" xfId="0" applyNumberFormat="1" applyFont="1" applyFill="1" applyBorder="1" applyAlignment="1" applyProtection="1">
      <alignment horizontal="center" vertical="center"/>
      <protection locked="0"/>
    </xf>
    <xf numFmtId="2" fontId="29" fillId="2" borderId="1" xfId="0" applyNumberFormat="1" applyFont="1" applyFill="1" applyBorder="1" applyAlignment="1" applyProtection="1">
      <protection locked="0"/>
    </xf>
    <xf numFmtId="2" fontId="29" fillId="2" borderId="1" xfId="1" applyNumberFormat="1" applyFont="1" applyFill="1" applyBorder="1" applyAlignment="1" applyProtection="1">
      <protection locked="0"/>
    </xf>
    <xf numFmtId="2" fontId="29" fillId="2" borderId="1" xfId="0" applyNumberFormat="1" applyFont="1" applyFill="1" applyBorder="1" applyAlignment="1" applyProtection="1">
      <alignment horizontal="right" vertical="center"/>
      <protection locked="0"/>
    </xf>
    <xf numFmtId="4" fontId="29" fillId="2" borderId="1" xfId="0" applyNumberFormat="1" applyFont="1" applyFill="1" applyBorder="1" applyAlignment="1" applyProtection="1">
      <alignment horizontal="right" vertical="center"/>
      <protection locked="0"/>
    </xf>
    <xf numFmtId="2" fontId="29" fillId="2" borderId="1" xfId="1" applyNumberFormat="1" applyFont="1" applyFill="1" applyBorder="1" applyAlignment="1" applyProtection="1">
      <alignment horizontal="right" vertical="center"/>
      <protection locked="0"/>
    </xf>
    <xf numFmtId="4" fontId="29" fillId="2" borderId="2" xfId="0" applyNumberFormat="1" applyFont="1" applyFill="1" applyBorder="1" applyAlignment="1" applyProtection="1">
      <alignment horizontal="right" vertical="center"/>
      <protection locked="0"/>
    </xf>
    <xf numFmtId="0" fontId="29" fillId="3" borderId="1" xfId="0" applyFont="1" applyFill="1" applyBorder="1" applyAlignment="1" applyProtection="1">
      <protection locked="0"/>
    </xf>
    <xf numFmtId="1" fontId="28" fillId="2" borderId="1" xfId="0" applyNumberFormat="1" applyFont="1" applyFill="1" applyBorder="1" applyAlignment="1" applyProtection="1">
      <protection locked="0"/>
    </xf>
    <xf numFmtId="4" fontId="28" fillId="10" borderId="1" xfId="0" applyNumberFormat="1" applyFont="1" applyFill="1" applyBorder="1" applyAlignment="1" applyProtection="1">
      <alignment horizontal="right" vertical="center"/>
      <protection locked="0"/>
    </xf>
    <xf numFmtId="2" fontId="28" fillId="2" borderId="2" xfId="0" applyNumberFormat="1" applyFont="1" applyFill="1" applyBorder="1" applyAlignment="1" applyProtection="1">
      <protection locked="0"/>
    </xf>
    <xf numFmtId="2" fontId="29" fillId="2" borderId="1" xfId="0" applyNumberFormat="1" applyFont="1" applyFill="1" applyBorder="1" applyAlignment="1" applyProtection="1">
      <alignment horizontal="center"/>
      <protection locked="0"/>
    </xf>
    <xf numFmtId="2" fontId="29" fillId="10" borderId="1" xfId="0" applyNumberFormat="1" applyFont="1" applyFill="1" applyBorder="1" applyAlignment="1" applyProtection="1">
      <protection locked="0"/>
    </xf>
    <xf numFmtId="2" fontId="29" fillId="2" borderId="2" xfId="0" applyNumberFormat="1" applyFont="1" applyFill="1" applyBorder="1" applyAlignment="1" applyProtection="1">
      <protection locked="0"/>
    </xf>
    <xf numFmtId="2" fontId="29" fillId="3" borderId="1" xfId="0" applyNumberFormat="1" applyFont="1" applyFill="1" applyBorder="1" applyAlignment="1" applyProtection="1">
      <protection locked="0"/>
    </xf>
    <xf numFmtId="1" fontId="29" fillId="55" borderId="1" xfId="0" applyNumberFormat="1" applyFont="1" applyFill="1" applyBorder="1" applyAlignment="1" applyProtection="1">
      <protection locked="0"/>
    </xf>
    <xf numFmtId="2" fontId="29" fillId="9" borderId="1" xfId="0" applyNumberFormat="1" applyFont="1" applyFill="1" applyBorder="1" applyAlignment="1" applyProtection="1">
      <protection locked="0"/>
    </xf>
    <xf numFmtId="0" fontId="31" fillId="0" borderId="0" xfId="0" applyFont="1" applyAlignment="1" applyProtection="1">
      <protection locked="0"/>
    </xf>
    <xf numFmtId="4" fontId="29" fillId="0" borderId="1" xfId="0" applyNumberFormat="1" applyFont="1" applyBorder="1" applyAlignment="1" applyProtection="1">
      <protection locked="0"/>
    </xf>
    <xf numFmtId="0" fontId="29" fillId="2" borderId="2" xfId="0" applyFont="1" applyFill="1" applyBorder="1" applyAlignment="1" applyProtection="1">
      <protection locked="0"/>
    </xf>
    <xf numFmtId="4" fontId="29" fillId="3" borderId="1" xfId="0" applyNumberFormat="1" applyFont="1" applyFill="1" applyBorder="1" applyAlignment="1" applyProtection="1">
      <protection locked="0"/>
    </xf>
    <xf numFmtId="0" fontId="29" fillId="3" borderId="2" xfId="0" applyFont="1" applyFill="1" applyBorder="1" applyAlignment="1" applyProtection="1">
      <protection locked="0"/>
    </xf>
    <xf numFmtId="3" fontId="29" fillId="3" borderId="1" xfId="0" applyNumberFormat="1" applyFont="1" applyFill="1" applyBorder="1" applyAlignment="1" applyProtection="1">
      <protection locked="0"/>
    </xf>
    <xf numFmtId="3" fontId="29" fillId="3" borderId="1" xfId="0" applyNumberFormat="1" applyFont="1" applyFill="1" applyBorder="1" applyAlignment="1" applyProtection="1">
      <alignment horizontal="right" vertical="center"/>
      <protection locked="0"/>
    </xf>
    <xf numFmtId="2" fontId="29" fillId="3" borderId="1" xfId="0" applyNumberFormat="1" applyFont="1" applyFill="1" applyBorder="1" applyAlignment="1" applyProtection="1">
      <alignment horizontal="right" vertical="center"/>
      <protection locked="0"/>
    </xf>
    <xf numFmtId="4" fontId="29" fillId="3" borderId="1" xfId="0" applyNumberFormat="1" applyFont="1" applyFill="1" applyBorder="1" applyAlignment="1" applyProtection="1">
      <alignment horizontal="right" vertical="center"/>
      <protection locked="0"/>
    </xf>
    <xf numFmtId="2" fontId="28" fillId="3" borderId="1" xfId="0" applyNumberFormat="1" applyFont="1" applyFill="1" applyBorder="1" applyAlignment="1" applyProtection="1">
      <alignment horizontal="right" vertical="center"/>
      <protection locked="0"/>
    </xf>
    <xf numFmtId="4" fontId="29" fillId="3" borderId="2" xfId="0" applyNumberFormat="1" applyFont="1" applyFill="1" applyBorder="1" applyAlignment="1" applyProtection="1">
      <alignment horizontal="right" vertical="center"/>
      <protection locked="0"/>
    </xf>
    <xf numFmtId="0" fontId="28" fillId="9" borderId="1" xfId="0" applyFont="1" applyFill="1" applyBorder="1" applyAlignment="1" applyProtection="1">
      <alignment horizontal="center" vertical="center" wrapText="1"/>
      <protection locked="0"/>
    </xf>
    <xf numFmtId="0" fontId="28" fillId="9" borderId="3" xfId="0" applyFont="1" applyFill="1" applyBorder="1" applyAlignment="1" applyProtection="1">
      <alignment horizontal="center" vertical="center"/>
      <protection locked="0"/>
    </xf>
    <xf numFmtId="0" fontId="28" fillId="9" borderId="1" xfId="0" applyFont="1" applyFill="1" applyBorder="1" applyAlignment="1" applyProtection="1">
      <alignment horizontal="center" vertical="center"/>
      <protection locked="0"/>
    </xf>
    <xf numFmtId="0" fontId="28" fillId="9" borderId="2" xfId="0" applyFont="1" applyFill="1" applyBorder="1" applyAlignment="1" applyProtection="1">
      <alignment horizontal="center" vertical="center"/>
      <protection locked="0"/>
    </xf>
    <xf numFmtId="0" fontId="29" fillId="9" borderId="1" xfId="0" applyFont="1" applyFill="1" applyBorder="1" applyAlignment="1" applyProtection="1">
      <protection locked="0"/>
    </xf>
    <xf numFmtId="0" fontId="3" fillId="9" borderId="1" xfId="0" applyFont="1" applyFill="1" applyBorder="1" applyAlignment="1" applyProtection="1">
      <protection locked="0"/>
    </xf>
    <xf numFmtId="0" fontId="29" fillId="9" borderId="2" xfId="0" applyFont="1" applyFill="1" applyBorder="1" applyAlignment="1" applyProtection="1">
      <protection locked="0"/>
    </xf>
    <xf numFmtId="0" fontId="29" fillId="2" borderId="3" xfId="0" applyFont="1" applyFill="1" applyBorder="1" applyAlignment="1" applyProtection="1">
      <alignment horizontal="center"/>
      <protection locked="0"/>
    </xf>
    <xf numFmtId="166" fontId="29" fillId="2"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protection locked="0"/>
    </xf>
    <xf numFmtId="0" fontId="28" fillId="2" borderId="3" xfId="0" applyFont="1" applyFill="1" applyBorder="1" applyAlignment="1" applyProtection="1">
      <alignment horizontal="center"/>
      <protection locked="0"/>
    </xf>
    <xf numFmtId="0" fontId="28" fillId="2" borderId="1" xfId="0" applyFont="1" applyFill="1" applyBorder="1" applyAlignment="1" applyProtection="1">
      <protection locked="0"/>
    </xf>
    <xf numFmtId="0" fontId="28" fillId="2" borderId="1"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3" fillId="2" borderId="1" xfId="0" applyFont="1" applyFill="1" applyBorder="1" applyAlignment="1" applyProtection="1">
      <protection locked="0"/>
    </xf>
    <xf numFmtId="166" fontId="5" fillId="2"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protection locked="0"/>
    </xf>
    <xf numFmtId="0" fontId="28" fillId="2" borderId="26" xfId="0" applyFont="1" applyFill="1" applyBorder="1" applyAlignment="1" applyProtection="1">
      <alignment horizontal="left" vertical="center"/>
      <protection locked="0"/>
    </xf>
    <xf numFmtId="0" fontId="28" fillId="2" borderId="3"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protection locked="0"/>
    </xf>
    <xf numFmtId="0" fontId="3" fillId="3" borderId="1" xfId="0" applyFont="1" applyFill="1" applyBorder="1" applyAlignment="1" applyProtection="1">
      <protection locked="0"/>
    </xf>
    <xf numFmtId="0" fontId="29" fillId="3" borderId="26" xfId="0" applyFont="1" applyFill="1" applyBorder="1" applyAlignment="1" applyProtection="1">
      <protection locked="0"/>
    </xf>
    <xf numFmtId="0" fontId="29" fillId="3" borderId="3" xfId="0" applyFont="1" applyFill="1" applyBorder="1" applyAlignment="1" applyProtection="1">
      <protection locked="0"/>
    </xf>
    <xf numFmtId="0" fontId="29" fillId="3" borderId="1"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29" fillId="2" borderId="1" xfId="0" applyFont="1" applyFill="1" applyBorder="1" applyAlignment="1" applyProtection="1">
      <alignment vertical="center" wrapText="1"/>
      <protection locked="0"/>
    </xf>
    <xf numFmtId="0" fontId="29" fillId="2" borderId="1" xfId="0" applyFont="1" applyFill="1" applyBorder="1" applyAlignment="1" applyProtection="1">
      <alignment horizontal="left" vertical="center" wrapText="1"/>
      <protection locked="0"/>
    </xf>
    <xf numFmtId="0" fontId="30" fillId="0" borderId="1" xfId="0" applyFont="1" applyBorder="1" applyAlignment="1" applyProtection="1">
      <protection locked="0"/>
    </xf>
    <xf numFmtId="0" fontId="28" fillId="2" borderId="26" xfId="0" applyFont="1" applyFill="1" applyBorder="1" applyAlignment="1" applyProtection="1">
      <alignment horizontal="center"/>
      <protection locked="0"/>
    </xf>
    <xf numFmtId="0" fontId="28" fillId="2" borderId="1" xfId="0" applyFont="1" applyFill="1" applyBorder="1" applyAlignment="1" applyProtection="1">
      <alignment horizontal="left"/>
      <protection locked="0"/>
    </xf>
    <xf numFmtId="0" fontId="28" fillId="2" borderId="26" xfId="0" applyFont="1" applyFill="1" applyBorder="1" applyAlignment="1" applyProtection="1">
      <alignment horizontal="left"/>
      <protection locked="0"/>
    </xf>
    <xf numFmtId="0" fontId="29" fillId="2" borderId="3" xfId="0"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29" fillId="2" borderId="1" xfId="0" applyFont="1" applyFill="1" applyBorder="1" applyAlignment="1" applyProtection="1">
      <alignment wrapText="1"/>
      <protection locked="0"/>
    </xf>
    <xf numFmtId="0" fontId="28" fillId="2" borderId="26" xfId="0" applyFont="1" applyFill="1" applyBorder="1" applyAlignment="1" applyProtection="1">
      <protection locked="0"/>
    </xf>
    <xf numFmtId="0" fontId="28" fillId="2" borderId="3" xfId="0" applyFont="1" applyFill="1" applyBorder="1" applyAlignment="1" applyProtection="1">
      <protection locked="0"/>
    </xf>
    <xf numFmtId="0" fontId="2" fillId="2" borderId="1" xfId="0" applyFont="1" applyFill="1" applyBorder="1" applyAlignment="1" applyProtection="1">
      <protection locked="0"/>
    </xf>
    <xf numFmtId="0" fontId="106" fillId="0" borderId="0" xfId="0" applyFont="1" applyBorder="1" applyAlignment="1" applyProtection="1">
      <alignment horizontal="left" vertical="center"/>
      <protection locked="0"/>
    </xf>
    <xf numFmtId="0" fontId="107" fillId="0" borderId="0" xfId="0" applyFont="1" applyBorder="1" applyAlignment="1" applyProtection="1">
      <alignment horizontal="center" vertical="center"/>
      <protection locked="0"/>
    </xf>
    <xf numFmtId="0" fontId="107" fillId="56" borderId="0" xfId="0" applyFont="1" applyFill="1" applyBorder="1" applyAlignment="1" applyProtection="1">
      <alignment horizontal="center" vertical="center"/>
      <protection locked="0"/>
    </xf>
    <xf numFmtId="0" fontId="0" fillId="57" borderId="0" xfId="0" applyFill="1" applyBorder="1" applyAlignment="1" applyProtection="1">
      <protection locked="0"/>
    </xf>
    <xf numFmtId="0" fontId="107" fillId="0" borderId="0" xfId="0" applyFont="1" applyBorder="1" applyAlignment="1" applyProtection="1">
      <alignment vertical="center"/>
      <protection locked="0"/>
    </xf>
    <xf numFmtId="0" fontId="36"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center"/>
      <protection locked="0"/>
    </xf>
    <xf numFmtId="0" fontId="0" fillId="56" borderId="0" xfId="0" applyFill="1" applyBorder="1" applyAlignment="1" applyProtection="1">
      <alignment horizontal="center"/>
      <protection locked="0"/>
    </xf>
    <xf numFmtId="0" fontId="0" fillId="0" borderId="0" xfId="0" applyBorder="1" applyProtection="1">
      <protection locked="0"/>
    </xf>
    <xf numFmtId="166" fontId="108" fillId="5" borderId="1" xfId="32075" applyNumberFormat="1" applyFont="1" applyFill="1" applyBorder="1" applyAlignment="1" applyProtection="1">
      <alignment horizontal="center" vertical="center"/>
      <protection locked="0"/>
    </xf>
    <xf numFmtId="0" fontId="0" fillId="0" borderId="0" xfId="0" applyAlignment="1" applyProtection="1">
      <alignment horizontal="center" wrapText="1"/>
      <protection locked="0"/>
    </xf>
    <xf numFmtId="0" fontId="0" fillId="0" borderId="0" xfId="0" applyAlignment="1" applyProtection="1">
      <alignment wrapText="1"/>
      <protection locked="0"/>
    </xf>
    <xf numFmtId="0" fontId="112" fillId="4" borderId="1" xfId="0" applyFont="1" applyFill="1" applyBorder="1" applyAlignment="1" applyProtection="1">
      <alignment horizontal="center" vertical="center" wrapText="1" shrinkToFit="1"/>
      <protection locked="0"/>
    </xf>
    <xf numFmtId="0" fontId="111" fillId="0" borderId="2" xfId="0" applyFont="1" applyBorder="1" applyAlignment="1" applyProtection="1">
      <alignment horizontal="center" vertical="center"/>
      <protection locked="0"/>
    </xf>
    <xf numFmtId="0" fontId="113" fillId="0" borderId="1" xfId="0" applyFont="1" applyBorder="1" applyAlignment="1" applyProtection="1">
      <alignment horizontal="center" vertical="center" wrapText="1"/>
      <protection locked="0"/>
    </xf>
    <xf numFmtId="0" fontId="111" fillId="0" borderId="1" xfId="0" applyFont="1" applyBorder="1" applyAlignment="1" applyProtection="1">
      <alignment horizontal="center" vertical="center" wrapText="1"/>
      <protection locked="0"/>
    </xf>
    <xf numFmtId="0" fontId="112" fillId="4" borderId="2" xfId="0" applyFont="1" applyFill="1" applyBorder="1" applyAlignment="1" applyProtection="1">
      <alignment horizontal="center" vertical="center" wrapText="1" shrinkToFit="1"/>
      <protection locked="0"/>
    </xf>
    <xf numFmtId="165" fontId="0" fillId="56" borderId="1" xfId="32074" applyFont="1" applyFill="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165" fontId="0" fillId="56" borderId="1" xfId="32074" applyFont="1" applyFill="1" applyBorder="1" applyAlignment="1" applyProtection="1">
      <alignment horizontal="center"/>
      <protection locked="0"/>
    </xf>
    <xf numFmtId="0" fontId="34" fillId="9" borderId="1" xfId="0" applyFont="1" applyFill="1" applyBorder="1" applyAlignment="1" applyProtection="1">
      <alignment horizontal="center" vertical="center" wrapText="1"/>
      <protection locked="0"/>
    </xf>
    <xf numFmtId="0" fontId="0" fillId="3" borderId="0" xfId="0" applyFill="1" applyAlignment="1" applyProtection="1">
      <alignment horizontal="center" wrapText="1"/>
      <protection locked="0"/>
    </xf>
    <xf numFmtId="0" fontId="0" fillId="3" borderId="0" xfId="0" applyFill="1" applyAlignment="1" applyProtection="1">
      <alignment wrapText="1"/>
      <protection locked="0"/>
    </xf>
    <xf numFmtId="0" fontId="0" fillId="0" borderId="1" xfId="0" applyBorder="1" applyAlignment="1" applyProtection="1">
      <alignment horizontal="center"/>
      <protection locked="0"/>
    </xf>
    <xf numFmtId="165" fontId="0" fillId="0" borderId="1" xfId="32074" applyFont="1" applyBorder="1" applyAlignment="1" applyProtection="1">
      <alignment horizontal="center" vertical="center"/>
      <protection locked="0"/>
    </xf>
    <xf numFmtId="165" fontId="34" fillId="0" borderId="1" xfId="32074" applyFont="1" applyBorder="1" applyAlignment="1" applyProtection="1">
      <alignment horizontal="center" vertical="center"/>
      <protection locked="0"/>
    </xf>
    <xf numFmtId="165" fontId="0" fillId="0" borderId="1" xfId="32074" applyFont="1" applyBorder="1" applyAlignment="1" applyProtection="1">
      <alignment horizontal="center"/>
      <protection locked="0"/>
    </xf>
    <xf numFmtId="165" fontId="0" fillId="3" borderId="1" xfId="32074" applyFont="1" applyFill="1" applyBorder="1" applyAlignment="1" applyProtection="1">
      <alignment horizontal="center"/>
      <protection locked="0"/>
    </xf>
    <xf numFmtId="165" fontId="0" fillId="9" borderId="1" xfId="32074" applyFont="1" applyFill="1" applyBorder="1" applyAlignment="1" applyProtection="1">
      <alignment horizontal="center"/>
      <protection locked="0"/>
    </xf>
    <xf numFmtId="0" fontId="0" fillId="0" borderId="0" xfId="0" applyAlignment="1" applyProtection="1">
      <alignment horizontal="center"/>
      <protection locked="0"/>
    </xf>
    <xf numFmtId="0" fontId="34" fillId="0" borderId="2" xfId="0" applyFont="1" applyBorder="1" applyAlignment="1" applyProtection="1">
      <alignment vertical="center" wrapText="1"/>
      <protection locked="0"/>
    </xf>
    <xf numFmtId="0" fontId="34" fillId="0" borderId="3" xfId="0" applyFont="1" applyBorder="1" applyAlignment="1" applyProtection="1">
      <alignment vertical="center" wrapText="1"/>
      <protection locked="0"/>
    </xf>
    <xf numFmtId="165" fontId="114" fillId="3" borderId="1" xfId="32074" applyFont="1" applyFill="1" applyBorder="1" applyAlignment="1" applyProtection="1">
      <alignment horizontal="center" vertical="center" wrapText="1"/>
      <protection locked="0"/>
    </xf>
    <xf numFmtId="165" fontId="115" fillId="3" borderId="1" xfId="32074" applyFont="1" applyFill="1" applyBorder="1" applyAlignment="1" applyProtection="1">
      <alignment horizontal="center" vertical="center" wrapText="1"/>
      <protection locked="0"/>
    </xf>
    <xf numFmtId="0" fontId="0" fillId="57" borderId="8" xfId="0" applyFill="1" applyBorder="1" applyAlignment="1" applyProtection="1">
      <protection locked="0"/>
    </xf>
    <xf numFmtId="0" fontId="34" fillId="0" borderId="0" xfId="0" applyFont="1" applyAlignment="1" applyProtection="1">
      <alignment horizontal="center"/>
      <protection locked="0"/>
    </xf>
    <xf numFmtId="0" fontId="34" fillId="0" borderId="0" xfId="0" applyFont="1" applyProtection="1">
      <protection locked="0"/>
    </xf>
    <xf numFmtId="0" fontId="116" fillId="3" borderId="0" xfId="0" applyFont="1" applyFill="1" applyAlignment="1" applyProtection="1">
      <alignment horizontal="left"/>
      <protection locked="0"/>
    </xf>
    <xf numFmtId="0" fontId="116" fillId="3" borderId="0" xfId="0" applyFont="1" applyFill="1" applyAlignment="1" applyProtection="1">
      <alignment horizontal="center"/>
      <protection locked="0"/>
    </xf>
    <xf numFmtId="165" fontId="116" fillId="3" borderId="0" xfId="32074" applyFont="1" applyFill="1" applyAlignment="1" applyProtection="1">
      <alignment horizontal="center" vertical="center"/>
      <protection locked="0"/>
    </xf>
    <xf numFmtId="165" fontId="0" fillId="3" borderId="0" xfId="32074" applyFont="1" applyFill="1" applyAlignment="1" applyProtection="1">
      <alignment horizontal="center"/>
      <protection locked="0"/>
    </xf>
    <xf numFmtId="165" fontId="0" fillId="0" borderId="0" xfId="32074" applyFont="1" applyAlignment="1" applyProtection="1">
      <alignment horizontal="center"/>
      <protection locked="0"/>
    </xf>
    <xf numFmtId="165" fontId="0" fillId="56" borderId="0" xfId="32074" applyFont="1" applyFill="1" applyAlignment="1" applyProtection="1">
      <alignment horizontal="center"/>
      <protection locked="0"/>
    </xf>
    <xf numFmtId="165" fontId="0" fillId="4" borderId="0" xfId="32074" applyFont="1" applyFill="1" applyAlignment="1" applyProtection="1">
      <alignment horizontal="center"/>
      <protection locked="0"/>
    </xf>
    <xf numFmtId="165" fontId="0" fillId="0" borderId="0" xfId="32074" applyFont="1" applyBorder="1" applyAlignment="1" applyProtection="1">
      <alignment horizontal="center" vertical="center"/>
      <protection locked="0"/>
    </xf>
    <xf numFmtId="165" fontId="0" fillId="56" borderId="0" xfId="32074" applyFont="1" applyFill="1" applyBorder="1" applyAlignment="1" applyProtection="1">
      <alignment horizontal="center"/>
      <protection locked="0"/>
    </xf>
    <xf numFmtId="165" fontId="0" fillId="0" borderId="0" xfId="32074" applyFont="1" applyBorder="1" applyAlignment="1" applyProtection="1">
      <alignment horizontal="center"/>
      <protection locked="0"/>
    </xf>
    <xf numFmtId="165" fontId="0" fillId="4" borderId="0" xfId="32074" applyFont="1" applyFill="1" applyBorder="1" applyAlignment="1" applyProtection="1">
      <alignment horizontal="center"/>
      <protection locked="0"/>
    </xf>
    <xf numFmtId="2" fontId="0" fillId="0" borderId="0" xfId="0" applyNumberFormat="1" applyBorder="1" applyAlignment="1" applyProtection="1">
      <alignment horizontal="center" vertical="center"/>
      <protection locked="0"/>
    </xf>
    <xf numFmtId="0" fontId="0" fillId="4" borderId="0" xfId="0" applyFill="1" applyBorder="1" applyAlignment="1" applyProtection="1">
      <alignment horizontal="center"/>
      <protection locked="0"/>
    </xf>
    <xf numFmtId="165" fontId="0" fillId="0" borderId="0" xfId="0" applyNumberFormat="1" applyBorder="1" applyAlignment="1" applyProtection="1">
      <alignment horizontal="center" vertical="center"/>
      <protection locked="0"/>
    </xf>
    <xf numFmtId="0" fontId="111" fillId="0" borderId="2" xfId="0" applyFont="1" applyBorder="1" applyAlignment="1" applyProtection="1">
      <alignment horizontal="center" vertical="center" wrapText="1"/>
      <protection locked="0"/>
    </xf>
    <xf numFmtId="166" fontId="108" fillId="5" borderId="2" xfId="32075" applyNumberFormat="1" applyFont="1" applyFill="1" applyBorder="1" applyAlignment="1" applyProtection="1">
      <alignment horizontal="center" vertical="center"/>
      <protection locked="0"/>
    </xf>
    <xf numFmtId="166" fontId="108" fillId="5" borderId="3" xfId="32075" applyNumberFormat="1" applyFont="1" applyFill="1" applyBorder="1" applyAlignment="1" applyProtection="1">
      <alignment horizontal="center" vertical="center"/>
      <protection locked="0"/>
    </xf>
    <xf numFmtId="0" fontId="0" fillId="0" borderId="1" xfId="0" applyBorder="1" applyAlignment="1" applyProtection="1">
      <alignment horizontal="left"/>
      <protection locked="0"/>
    </xf>
    <xf numFmtId="0" fontId="0" fillId="0" borderId="0" xfId="0" applyBorder="1" applyAlignment="1" applyProtection="1">
      <alignment horizontal="center"/>
    </xf>
    <xf numFmtId="165" fontId="0" fillId="0" borderId="0" xfId="32074" applyFont="1" applyBorder="1" applyAlignment="1" applyProtection="1">
      <alignment horizontal="center" vertical="center"/>
    </xf>
    <xf numFmtId="0" fontId="29" fillId="2" borderId="3" xfId="0" applyFont="1" applyFill="1" applyBorder="1" applyAlignment="1" applyProtection="1">
      <alignment horizontal="center"/>
    </xf>
    <xf numFmtId="0" fontId="29" fillId="2" borderId="1" xfId="0" applyFont="1" applyFill="1" applyBorder="1" applyAlignment="1" applyProtection="1"/>
    <xf numFmtId="166" fontId="117" fillId="2" borderId="1" xfId="0" applyNumberFormat="1" applyFont="1" applyFill="1" applyBorder="1" applyAlignment="1" applyProtection="1">
      <alignment horizontal="left" vertical="center" wrapText="1"/>
    </xf>
    <xf numFmtId="165" fontId="0" fillId="0" borderId="1" xfId="32074" applyFont="1" applyBorder="1" applyAlignment="1" applyProtection="1">
      <alignment horizontal="center" vertical="center"/>
    </xf>
    <xf numFmtId="166" fontId="29" fillId="2" borderId="1" xfId="0" applyNumberFormat="1" applyFont="1" applyFill="1" applyBorder="1" applyAlignment="1" applyProtection="1">
      <alignment vertical="center" wrapText="1"/>
    </xf>
    <xf numFmtId="0" fontId="29" fillId="9" borderId="3" xfId="0" applyFont="1" applyFill="1" applyBorder="1" applyAlignment="1" applyProtection="1">
      <alignment horizontal="center"/>
    </xf>
    <xf numFmtId="166" fontId="29" fillId="9" borderId="1" xfId="0" applyNumberFormat="1" applyFont="1" applyFill="1" applyBorder="1" applyAlignment="1" applyProtection="1">
      <alignment vertical="center" wrapText="1"/>
    </xf>
    <xf numFmtId="166" fontId="117" fillId="9" borderId="1" xfId="0" applyNumberFormat="1" applyFont="1" applyFill="1" applyBorder="1" applyAlignment="1" applyProtection="1">
      <alignment horizontal="left" vertical="center" wrapText="1"/>
    </xf>
    <xf numFmtId="165" fontId="0" fillId="9" borderId="1" xfId="32074" applyFont="1" applyFill="1" applyBorder="1" applyAlignment="1" applyProtection="1">
      <alignment horizontal="center" vertical="center"/>
    </xf>
    <xf numFmtId="0" fontId="29" fillId="9" borderId="1" xfId="0" applyFont="1" applyFill="1" applyBorder="1" applyAlignment="1" applyProtection="1">
      <alignment vertical="center"/>
    </xf>
    <xf numFmtId="0" fontId="28" fillId="2" borderId="3" xfId="0" applyFont="1" applyFill="1" applyBorder="1" applyAlignment="1" applyProtection="1">
      <alignment horizontal="center"/>
    </xf>
    <xf numFmtId="0" fontId="28" fillId="2" borderId="1" xfId="0" applyFont="1" applyFill="1" applyBorder="1" applyAlignment="1" applyProtection="1"/>
    <xf numFmtId="0" fontId="117" fillId="3" borderId="1" xfId="0" applyFont="1" applyFill="1" applyBorder="1" applyAlignment="1" applyProtection="1">
      <alignment horizontal="center"/>
    </xf>
    <xf numFmtId="165" fontId="118" fillId="0" borderId="1" xfId="32074" applyFont="1" applyBorder="1" applyAlignment="1" applyProtection="1">
      <alignment horizontal="center" vertical="center"/>
    </xf>
    <xf numFmtId="0" fontId="117" fillId="3" borderId="1" xfId="0" applyFont="1" applyFill="1" applyBorder="1" applyAlignment="1" applyProtection="1"/>
    <xf numFmtId="0" fontId="28" fillId="3" borderId="1" xfId="0" applyFont="1" applyFill="1" applyBorder="1" applyAlignment="1" applyProtection="1">
      <alignment horizontal="center"/>
    </xf>
    <xf numFmtId="165" fontId="118" fillId="3" borderId="1" xfId="32074" applyFont="1" applyFill="1" applyBorder="1" applyAlignment="1" applyProtection="1">
      <alignment horizontal="center" vertical="center"/>
    </xf>
    <xf numFmtId="0" fontId="28" fillId="2" borderId="2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165" fontId="119" fillId="2" borderId="1" xfId="32074" applyFont="1" applyFill="1" applyBorder="1" applyAlignment="1" applyProtection="1">
      <alignment horizontal="center" vertical="center"/>
    </xf>
    <xf numFmtId="0" fontId="120" fillId="0" borderId="0" xfId="0" applyFont="1" applyAlignment="1">
      <alignment horizontal="center" vertical="center"/>
    </xf>
    <xf numFmtId="0" fontId="3" fillId="0" borderId="0" xfId="0" applyFont="1" applyAlignment="1">
      <alignment horizontal="center" vertical="center"/>
    </xf>
    <xf numFmtId="0" fontId="19" fillId="5" borderId="2" xfId="0" applyFont="1" applyFill="1" applyBorder="1" applyAlignment="1">
      <alignment vertical="center" wrapText="1"/>
    </xf>
    <xf numFmtId="0" fontId="19" fillId="5" borderId="2" xfId="0" applyFont="1" applyFill="1" applyBorder="1" applyAlignment="1">
      <alignment horizontal="center" vertical="center" wrapText="1"/>
    </xf>
    <xf numFmtId="0" fontId="20" fillId="5" borderId="2" xfId="6" applyFont="1" applyFill="1" applyBorder="1" applyAlignment="1">
      <alignment vertical="center" wrapText="1"/>
    </xf>
    <xf numFmtId="2" fontId="19" fillId="5" borderId="3" xfId="0" applyNumberFormat="1" applyFont="1" applyFill="1" applyBorder="1" applyAlignment="1">
      <alignment vertical="center" wrapText="1"/>
    </xf>
    <xf numFmtId="2" fontId="19" fillId="5" borderId="3" xfId="0" applyNumberFormat="1" applyFont="1" applyFill="1" applyBorder="1" applyAlignment="1">
      <alignment vertical="center"/>
    </xf>
    <xf numFmtId="0" fontId="3" fillId="5" borderId="4" xfId="4" applyFont="1" applyFill="1" applyBorder="1" applyAlignment="1">
      <alignment horizontal="center" vertical="center" wrapText="1"/>
    </xf>
    <xf numFmtId="0" fontId="19" fillId="5" borderId="4" xfId="0" applyFont="1" applyFill="1" applyBorder="1" applyAlignment="1">
      <alignment horizontal="left" vertical="center" wrapText="1"/>
    </xf>
    <xf numFmtId="0" fontId="19" fillId="5" borderId="4" xfId="0" applyFont="1" applyFill="1" applyBorder="1" applyAlignment="1">
      <alignment horizontal="center" vertical="center" wrapText="1"/>
    </xf>
    <xf numFmtId="0" fontId="20" fillId="5" borderId="6" xfId="6" applyFont="1" applyFill="1" applyBorder="1" applyAlignment="1">
      <alignment vertical="center"/>
    </xf>
    <xf numFmtId="0" fontId="20" fillId="5" borderId="6" xfId="6" applyFont="1" applyFill="1" applyBorder="1" applyAlignment="1">
      <alignment horizontal="center" vertical="center" wrapText="1"/>
    </xf>
    <xf numFmtId="0" fontId="20" fillId="5" borderId="6" xfId="6" applyFont="1" applyFill="1" applyBorder="1" applyAlignment="1">
      <alignment horizontal="center" vertical="center"/>
    </xf>
    <xf numFmtId="0" fontId="3" fillId="5" borderId="0" xfId="4" applyFont="1" applyFill="1" applyBorder="1" applyAlignment="1">
      <alignment horizontal="center" vertical="center" wrapText="1"/>
    </xf>
    <xf numFmtId="0" fontId="19" fillId="5" borderId="0" xfId="0" applyFont="1" applyFill="1" applyBorder="1" applyAlignment="1">
      <alignment horizontal="left" vertical="center" wrapText="1"/>
    </xf>
    <xf numFmtId="0" fontId="19" fillId="5" borderId="0" xfId="0" applyFont="1" applyFill="1" applyBorder="1" applyAlignment="1">
      <alignment horizontal="center" vertical="center" wrapText="1"/>
    </xf>
    <xf numFmtId="0" fontId="20" fillId="5" borderId="0" xfId="0" applyFont="1" applyFill="1" applyBorder="1" applyAlignment="1">
      <alignment horizontal="left" vertical="center" wrapText="1"/>
    </xf>
    <xf numFmtId="0" fontId="19" fillId="5" borderId="0" xfId="0" applyFont="1" applyFill="1" applyBorder="1" applyAlignment="1">
      <alignment horizontal="center" vertical="center"/>
    </xf>
    <xf numFmtId="0" fontId="3" fillId="5" borderId="0" xfId="5" applyFont="1" applyFill="1" applyBorder="1" applyAlignment="1">
      <alignment horizontal="center" vertical="center" wrapText="1"/>
    </xf>
    <xf numFmtId="0" fontId="19" fillId="5" borderId="0" xfId="0" applyFont="1" applyFill="1" applyBorder="1" applyAlignment="1">
      <alignment vertical="center" wrapText="1"/>
    </xf>
    <xf numFmtId="0" fontId="20" fillId="5" borderId="0" xfId="6" applyFont="1" applyFill="1" applyBorder="1" applyAlignment="1">
      <alignment vertical="center"/>
    </xf>
    <xf numFmtId="0" fontId="20" fillId="5" borderId="0" xfId="6" applyFont="1" applyFill="1" applyBorder="1" applyAlignment="1">
      <alignment horizontal="center" vertical="center" wrapText="1"/>
    </xf>
    <xf numFmtId="0" fontId="20" fillId="5" borderId="0" xfId="6" applyFont="1" applyFill="1" applyBorder="1" applyAlignment="1">
      <alignment horizontal="center" vertical="center"/>
    </xf>
    <xf numFmtId="0" fontId="121" fillId="5" borderId="0" xfId="0" applyFont="1" applyFill="1" applyBorder="1" applyAlignment="1">
      <alignment vertical="center" wrapText="1"/>
    </xf>
    <xf numFmtId="0" fontId="123" fillId="0" borderId="0" xfId="0" applyFont="1" applyProtection="1">
      <protection locked="0"/>
    </xf>
    <xf numFmtId="0" fontId="124" fillId="3" borderId="26" xfId="0" applyFont="1" applyFill="1" applyBorder="1" applyAlignment="1" applyProtection="1">
      <alignment horizontal="center" vertical="center" wrapText="1"/>
      <protection locked="0"/>
    </xf>
    <xf numFmtId="0" fontId="122" fillId="7" borderId="26" xfId="0" applyFont="1" applyFill="1" applyBorder="1" applyAlignment="1" applyProtection="1">
      <alignment horizontal="center" vertical="center" wrapText="1"/>
      <protection locked="0"/>
    </xf>
    <xf numFmtId="0" fontId="122" fillId="7" borderId="7" xfId="0" applyFont="1" applyFill="1" applyBorder="1" applyAlignment="1" applyProtection="1">
      <alignment horizontal="center" vertical="center" wrapText="1"/>
      <protection locked="0"/>
    </xf>
    <xf numFmtId="0" fontId="122" fillId="7" borderId="30" xfId="0" applyFont="1" applyFill="1" applyBorder="1" applyAlignment="1" applyProtection="1">
      <alignment horizontal="center" vertical="center" wrapText="1"/>
      <protection locked="0"/>
    </xf>
    <xf numFmtId="0" fontId="125" fillId="0" borderId="0" xfId="0" applyFont="1" applyAlignment="1" applyProtection="1">
      <alignment horizontal="center"/>
      <protection locked="0"/>
    </xf>
    <xf numFmtId="0" fontId="125" fillId="7" borderId="1" xfId="0" applyFont="1" applyFill="1" applyBorder="1" applyAlignment="1" applyProtection="1">
      <alignment horizontal="center" wrapText="1"/>
      <protection hidden="1"/>
    </xf>
    <xf numFmtId="0" fontId="125" fillId="7" borderId="1" xfId="0" applyFont="1" applyFill="1" applyBorder="1" applyAlignment="1" applyProtection="1">
      <alignment horizontal="center"/>
      <protection hidden="1"/>
    </xf>
    <xf numFmtId="0" fontId="123" fillId="0" borderId="1" xfId="0" applyFont="1" applyBorder="1" applyAlignment="1" applyProtection="1">
      <alignment horizontal="center" vertical="center"/>
      <protection hidden="1"/>
    </xf>
    <xf numFmtId="0" fontId="123" fillId="54" borderId="1" xfId="0" applyFont="1" applyFill="1" applyBorder="1" applyAlignment="1" applyProtection="1">
      <alignment wrapText="1"/>
      <protection locked="0"/>
    </xf>
    <xf numFmtId="1" fontId="125" fillId="0" borderId="1" xfId="0" applyNumberFormat="1" applyFont="1" applyBorder="1" applyProtection="1">
      <protection hidden="1"/>
    </xf>
    <xf numFmtId="2" fontId="125" fillId="0" borderId="1" xfId="0" applyNumberFormat="1" applyFont="1" applyBorder="1" applyProtection="1">
      <protection hidden="1"/>
    </xf>
    <xf numFmtId="0" fontId="125" fillId="0" borderId="0" xfId="0" applyFont="1" applyProtection="1">
      <protection locked="0"/>
    </xf>
    <xf numFmtId="0" fontId="125" fillId="9" borderId="1" xfId="0" applyFont="1" applyFill="1" applyBorder="1" applyAlignment="1" applyProtection="1">
      <alignment horizontal="center" vertical="center"/>
      <protection locked="0"/>
    </xf>
    <xf numFmtId="0" fontId="125" fillId="9" borderId="1" xfId="0" applyFont="1" applyFill="1" applyBorder="1" applyAlignment="1" applyProtection="1">
      <alignment wrapText="1"/>
      <protection locked="0"/>
    </xf>
    <xf numFmtId="1" fontId="122" fillId="9" borderId="1" xfId="0" applyNumberFormat="1" applyFont="1" applyFill="1" applyBorder="1" applyProtection="1">
      <protection locked="0"/>
    </xf>
    <xf numFmtId="2" fontId="122" fillId="9" borderId="1" xfId="0" applyNumberFormat="1" applyFont="1" applyFill="1" applyBorder="1" applyProtection="1">
      <protection locked="0"/>
    </xf>
    <xf numFmtId="0" fontId="125" fillId="9" borderId="0" xfId="0" applyFont="1" applyFill="1" applyProtection="1">
      <protection locked="0"/>
    </xf>
    <xf numFmtId="0" fontId="126" fillId="0" borderId="0" xfId="0" applyFont="1" applyBorder="1" applyAlignment="1" applyProtection="1">
      <alignment horizontal="center" vertical="center" wrapText="1"/>
      <protection locked="0"/>
    </xf>
    <xf numFmtId="0" fontId="126" fillId="0" borderId="0" xfId="0" applyFont="1" applyBorder="1" applyAlignment="1" applyProtection="1">
      <alignment horizontal="center" wrapText="1"/>
      <protection locked="0"/>
    </xf>
    <xf numFmtId="0" fontId="125" fillId="9" borderId="27" xfId="0" applyFont="1" applyFill="1" applyBorder="1" applyAlignment="1" applyProtection="1">
      <alignment horizontal="center" vertical="center" wrapText="1"/>
      <protection hidden="1"/>
    </xf>
    <xf numFmtId="0" fontId="123" fillId="9" borderId="0" xfId="0" applyFont="1" applyFill="1" applyProtection="1">
      <protection locked="0"/>
    </xf>
    <xf numFmtId="0" fontId="125" fillId="9" borderId="6" xfId="0" applyFont="1" applyFill="1" applyBorder="1" applyAlignment="1" applyProtection="1">
      <alignment horizontal="center" vertical="center" wrapText="1"/>
      <protection hidden="1"/>
    </xf>
    <xf numFmtId="0" fontId="125" fillId="9" borderId="1" xfId="0" applyFont="1" applyFill="1" applyBorder="1" applyAlignment="1" applyProtection="1">
      <alignment horizontal="center" vertical="center"/>
      <protection hidden="1"/>
    </xf>
    <xf numFmtId="0" fontId="123" fillId="0" borderId="1" xfId="0" applyFont="1" applyBorder="1" applyProtection="1">
      <protection hidden="1"/>
    </xf>
    <xf numFmtId="0" fontId="123" fillId="0" borderId="1" xfId="0" applyFont="1" applyBorder="1" applyAlignment="1" applyProtection="1">
      <alignment horizontal="center" vertical="center"/>
      <protection locked="0"/>
    </xf>
    <xf numFmtId="0" fontId="127" fillId="12" borderId="3" xfId="0" applyFont="1" applyFill="1" applyBorder="1" applyAlignment="1" applyProtection="1">
      <protection locked="0"/>
    </xf>
    <xf numFmtId="0" fontId="122" fillId="9" borderId="1" xfId="0" applyFont="1" applyFill="1" applyBorder="1" applyAlignment="1" applyProtection="1">
      <alignment horizontal="center"/>
      <protection locked="0"/>
    </xf>
    <xf numFmtId="0" fontId="122" fillId="11" borderId="30" xfId="0" applyFont="1" applyFill="1" applyBorder="1" applyAlignment="1" applyProtection="1">
      <alignment horizontal="center"/>
      <protection locked="0"/>
    </xf>
    <xf numFmtId="1" fontId="122" fillId="11" borderId="1" xfId="0" applyNumberFormat="1" applyFont="1" applyFill="1" applyBorder="1" applyProtection="1">
      <protection locked="0"/>
    </xf>
    <xf numFmtId="2" fontId="123" fillId="0" borderId="0" xfId="0" applyNumberFormat="1" applyFont="1" applyProtection="1">
      <protection locked="0"/>
    </xf>
    <xf numFmtId="0" fontId="128" fillId="4" borderId="0" xfId="0" applyFont="1" applyFill="1" applyAlignment="1">
      <alignment vertical="center" wrapText="1"/>
    </xf>
    <xf numFmtId="0" fontId="129" fillId="0" borderId="0" xfId="0" applyFont="1" applyAlignment="1">
      <alignment vertical="center" wrapText="1"/>
    </xf>
    <xf numFmtId="0" fontId="130" fillId="0" borderId="0" xfId="0" applyFont="1" applyAlignment="1">
      <alignment vertical="center" wrapText="1"/>
    </xf>
    <xf numFmtId="0" fontId="123" fillId="0" borderId="0" xfId="0" applyFont="1" applyAlignment="1" applyProtection="1">
      <alignment horizontal="center" vertical="center"/>
      <protection locked="0"/>
    </xf>
    <xf numFmtId="0" fontId="132" fillId="0" borderId="0" xfId="0" applyFont="1" applyAlignment="1">
      <alignment vertical="center" wrapText="1"/>
    </xf>
    <xf numFmtId="0" fontId="123" fillId="0" borderId="0" xfId="0" applyFont="1" applyAlignment="1" applyProtection="1">
      <alignment wrapText="1"/>
      <protection locked="0"/>
    </xf>
    <xf numFmtId="0" fontId="133" fillId="0" borderId="0" xfId="0" applyFont="1" applyProtection="1">
      <protection locked="0"/>
    </xf>
    <xf numFmtId="0" fontId="134" fillId="0" borderId="1" xfId="0" applyFont="1" applyBorder="1" applyAlignment="1" applyProtection="1">
      <alignment horizontal="center" vertical="center"/>
      <protection hidden="1"/>
    </xf>
    <xf numFmtId="0" fontId="134" fillId="0" borderId="1" xfId="0" applyFont="1" applyBorder="1" applyAlignment="1" applyProtection="1">
      <alignment wrapText="1"/>
      <protection hidden="1"/>
    </xf>
    <xf numFmtId="0" fontId="134" fillId="54" borderId="1" xfId="0" applyFont="1" applyFill="1" applyBorder="1" applyAlignment="1" applyProtection="1">
      <alignment wrapText="1"/>
      <protection locked="0"/>
    </xf>
    <xf numFmtId="1" fontId="126" fillId="0" borderId="1" xfId="0" applyNumberFormat="1" applyFont="1" applyBorder="1" applyProtection="1">
      <protection hidden="1"/>
    </xf>
    <xf numFmtId="2" fontId="126" fillId="0" borderId="1" xfId="0" applyNumberFormat="1" applyFont="1" applyBorder="1" applyProtection="1">
      <protection hidden="1"/>
    </xf>
    <xf numFmtId="0" fontId="134" fillId="0" borderId="0" xfId="0" applyFont="1" applyProtection="1">
      <protection locked="0"/>
    </xf>
    <xf numFmtId="0" fontId="126" fillId="0" borderId="0" xfId="0" applyFont="1" applyProtection="1">
      <protection locked="0"/>
    </xf>
    <xf numFmtId="0" fontId="134" fillId="0" borderId="4" xfId="0" applyFont="1" applyBorder="1" applyAlignment="1" applyProtection="1">
      <alignment horizontal="center" vertical="center"/>
      <protection hidden="1"/>
    </xf>
    <xf numFmtId="0" fontId="134" fillId="0" borderId="4" xfId="0" applyFont="1" applyBorder="1" applyAlignment="1" applyProtection="1">
      <alignment horizontal="center" vertical="center"/>
      <protection locked="0"/>
    </xf>
    <xf numFmtId="0" fontId="134" fillId="0" borderId="1" xfId="0" applyFont="1" applyBorder="1" applyAlignment="1" applyProtection="1">
      <alignment wrapText="1"/>
      <protection locked="0"/>
    </xf>
    <xf numFmtId="0" fontId="136" fillId="4" borderId="1" xfId="0" applyFont="1" applyFill="1" applyBorder="1" applyAlignment="1" applyProtection="1">
      <alignment horizontal="center" vertical="center" wrapText="1"/>
      <protection locked="0"/>
    </xf>
    <xf numFmtId="0" fontId="36" fillId="4" borderId="1" xfId="0" applyFont="1" applyFill="1" applyBorder="1" applyAlignment="1">
      <alignment horizontal="center" vertical="center"/>
    </xf>
    <xf numFmtId="0" fontId="137" fillId="4" borderId="1" xfId="0" applyFont="1" applyFill="1" applyBorder="1" applyAlignment="1" applyProtection="1">
      <alignment wrapText="1"/>
      <protection locked="0"/>
    </xf>
    <xf numFmtId="0" fontId="138" fillId="4" borderId="1" xfId="0" applyFont="1" applyFill="1" applyBorder="1" applyAlignment="1">
      <alignment horizontal="center" vertical="center"/>
    </xf>
    <xf numFmtId="0" fontId="120" fillId="4" borderId="1" xfId="0" applyFont="1" applyFill="1" applyBorder="1" applyAlignment="1" applyProtection="1">
      <alignment wrapText="1"/>
      <protection locked="0"/>
    </xf>
    <xf numFmtId="2" fontId="120" fillId="4" borderId="1" xfId="0" applyNumberFormat="1" applyFont="1" applyFill="1" applyBorder="1" applyAlignment="1" applyProtection="1">
      <alignment wrapText="1"/>
      <protection locked="0"/>
    </xf>
    <xf numFmtId="0" fontId="139" fillId="4" borderId="1" xfId="0" applyFont="1" applyFill="1" applyBorder="1" applyAlignment="1" applyProtection="1">
      <alignment horizontal="center" vertical="center" wrapText="1"/>
      <protection locked="0"/>
    </xf>
    <xf numFmtId="0" fontId="135" fillId="4" borderId="1" xfId="0" applyFont="1" applyFill="1" applyBorder="1" applyAlignment="1">
      <alignment horizontal="center" vertical="center" wrapText="1"/>
    </xf>
    <xf numFmtId="0" fontId="140" fillId="4" borderId="1" xfId="0" applyFont="1" applyFill="1" applyBorder="1" applyAlignment="1">
      <alignment horizontal="center" vertical="center" wrapText="1"/>
    </xf>
    <xf numFmtId="0" fontId="135" fillId="0" borderId="1" xfId="0" applyFont="1" applyFill="1" applyBorder="1" applyAlignment="1">
      <alignment horizontal="center" vertical="center" wrapText="1"/>
    </xf>
    <xf numFmtId="0" fontId="140" fillId="0" borderId="1" xfId="0" applyFont="1" applyFill="1" applyBorder="1" applyAlignment="1">
      <alignment horizontal="center" vertical="center" wrapText="1"/>
    </xf>
    <xf numFmtId="0" fontId="141" fillId="4" borderId="1" xfId="0" applyFont="1" applyFill="1" applyBorder="1" applyAlignment="1">
      <alignment horizontal="center" vertical="center" wrapText="1"/>
    </xf>
    <xf numFmtId="0" fontId="39" fillId="0" borderId="1" xfId="0" applyFont="1" applyBorder="1" applyAlignment="1">
      <alignment horizontal="center" wrapText="1"/>
    </xf>
    <xf numFmtId="0" fontId="143" fillId="0" borderId="1" xfId="0" applyFont="1" applyBorder="1" applyProtection="1">
      <protection hidden="1"/>
    </xf>
    <xf numFmtId="0" fontId="143" fillId="12" borderId="3" xfId="0" applyFont="1" applyFill="1" applyBorder="1" applyAlignment="1" applyProtection="1">
      <protection locked="0"/>
    </xf>
    <xf numFmtId="0" fontId="28" fillId="2" borderId="26" xfId="0" applyFont="1" applyFill="1" applyBorder="1" applyAlignment="1" applyProtection="1">
      <alignment horizontal="left" vertical="center" wrapText="1"/>
    </xf>
    <xf numFmtId="0" fontId="28" fillId="2" borderId="3" xfId="0" applyFont="1" applyFill="1" applyBorder="1" applyAlignment="1" applyProtection="1">
      <alignment horizontal="left" vertical="center" wrapText="1"/>
    </xf>
    <xf numFmtId="0" fontId="34" fillId="56" borderId="4" xfId="0" applyFont="1" applyFill="1" applyBorder="1" applyAlignment="1" applyProtection="1">
      <alignment horizontal="center" vertical="center" wrapText="1"/>
      <protection locked="0"/>
    </xf>
    <xf numFmtId="0" fontId="34" fillId="56" borderId="5" xfId="0" applyFont="1" applyFill="1" applyBorder="1" applyAlignment="1" applyProtection="1">
      <alignment horizontal="center" vertical="center" wrapText="1"/>
      <protection locked="0"/>
    </xf>
    <xf numFmtId="0" fontId="34" fillId="56" borderId="6" xfId="0" applyFont="1" applyFill="1" applyBorder="1" applyAlignment="1" applyProtection="1">
      <alignment horizontal="center" vertical="center" wrapText="1"/>
      <protection locked="0"/>
    </xf>
    <xf numFmtId="166" fontId="108" fillId="9" borderId="4" xfId="32075" applyNumberFormat="1" applyFont="1" applyFill="1" applyBorder="1" applyAlignment="1" applyProtection="1">
      <alignment horizontal="center" vertical="center"/>
      <protection locked="0"/>
    </xf>
    <xf numFmtId="166" fontId="108" fillId="9" borderId="5" xfId="32075" applyNumberFormat="1" applyFont="1" applyFill="1" applyBorder="1" applyAlignment="1" applyProtection="1">
      <alignment horizontal="center" vertical="center"/>
      <protection locked="0"/>
    </xf>
    <xf numFmtId="166" fontId="108" fillId="9" borderId="6" xfId="32075" applyNumberFormat="1" applyFont="1" applyFill="1" applyBorder="1" applyAlignment="1" applyProtection="1">
      <alignment horizontal="center" vertical="center"/>
      <protection locked="0"/>
    </xf>
    <xf numFmtId="0" fontId="111" fillId="0" borderId="29" xfId="0" applyFont="1" applyBorder="1" applyAlignment="1" applyProtection="1">
      <alignment horizontal="center" vertical="center" wrapText="1"/>
      <protection locked="0"/>
    </xf>
    <xf numFmtId="0" fontId="111" fillId="0" borderId="8" xfId="0" applyFont="1" applyBorder="1" applyAlignment="1" applyProtection="1">
      <alignment horizontal="center" vertical="center" wrapText="1"/>
      <protection locked="0"/>
    </xf>
    <xf numFmtId="0" fontId="111" fillId="0" borderId="31" xfId="0" applyFont="1" applyBorder="1" applyAlignment="1" applyProtection="1">
      <alignment horizontal="center" vertical="center" wrapText="1"/>
      <protection locked="0"/>
    </xf>
    <xf numFmtId="0" fontId="111" fillId="0" borderId="2" xfId="0" applyFont="1" applyBorder="1" applyAlignment="1" applyProtection="1">
      <alignment horizontal="center" vertical="center" wrapText="1"/>
      <protection locked="0"/>
    </xf>
    <xf numFmtId="0" fontId="111" fillId="0" borderId="26" xfId="0" applyFont="1" applyBorder="1" applyAlignment="1" applyProtection="1">
      <alignment horizontal="center" vertical="center" wrapText="1"/>
      <protection locked="0"/>
    </xf>
    <xf numFmtId="0" fontId="109" fillId="3" borderId="30" xfId="0" applyFont="1" applyFill="1" applyBorder="1" applyAlignment="1" applyProtection="1">
      <alignment horizontal="center" vertical="center" wrapText="1" shrinkToFit="1"/>
      <protection locked="0"/>
    </xf>
    <xf numFmtId="0" fontId="109" fillId="3" borderId="31" xfId="0" applyFont="1" applyFill="1" applyBorder="1" applyAlignment="1" applyProtection="1">
      <alignment horizontal="center" vertical="center" wrapText="1" shrinkToFit="1"/>
      <protection locked="0"/>
    </xf>
    <xf numFmtId="0" fontId="109" fillId="3" borderId="1" xfId="0" applyFont="1" applyFill="1" applyBorder="1" applyAlignment="1" applyProtection="1">
      <alignment horizontal="center" vertical="center" wrapText="1" shrinkToFit="1"/>
      <protection locked="0"/>
    </xf>
    <xf numFmtId="0" fontId="113" fillId="0" borderId="4" xfId="0" applyFont="1" applyBorder="1" applyAlignment="1" applyProtection="1">
      <alignment horizontal="center" vertical="center" wrapText="1"/>
      <protection locked="0"/>
    </xf>
    <xf numFmtId="0" fontId="113" fillId="0" borderId="6" xfId="0" applyFont="1" applyBorder="1" applyAlignment="1" applyProtection="1">
      <alignment horizontal="center" vertical="center" wrapText="1"/>
      <protection locked="0"/>
    </xf>
    <xf numFmtId="166" fontId="110" fillId="3" borderId="4" xfId="32075" applyNumberFormat="1" applyFont="1" applyFill="1" applyBorder="1" applyAlignment="1" applyProtection="1">
      <alignment horizontal="center" vertical="center"/>
      <protection locked="0"/>
    </xf>
    <xf numFmtId="166" fontId="110" fillId="3" borderId="5" xfId="32075" applyNumberFormat="1" applyFont="1" applyFill="1" applyBorder="1" applyAlignment="1" applyProtection="1">
      <alignment horizontal="center" vertical="center"/>
      <protection locked="0"/>
    </xf>
    <xf numFmtId="166" fontId="110" fillId="3" borderId="6" xfId="32075" applyNumberFormat="1" applyFont="1" applyFill="1" applyBorder="1" applyAlignment="1" applyProtection="1">
      <alignment horizontal="center" vertical="center"/>
      <protection locked="0"/>
    </xf>
    <xf numFmtId="166" fontId="108" fillId="5" borderId="2" xfId="32075" applyNumberFormat="1" applyFont="1" applyFill="1" applyBorder="1" applyAlignment="1" applyProtection="1">
      <alignment horizontal="center" vertical="center"/>
      <protection locked="0"/>
    </xf>
    <xf numFmtId="166" fontId="108" fillId="5" borderId="26" xfId="32075" applyNumberFormat="1" applyFont="1" applyFill="1" applyBorder="1" applyAlignment="1" applyProtection="1">
      <alignment horizontal="center" vertical="center"/>
      <protection locked="0"/>
    </xf>
    <xf numFmtId="166" fontId="108" fillId="5" borderId="3" xfId="32075" applyNumberFormat="1" applyFont="1" applyFill="1" applyBorder="1" applyAlignment="1" applyProtection="1">
      <alignment horizontal="center" vertical="center"/>
      <protection locked="0"/>
    </xf>
    <xf numFmtId="0" fontId="34"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166" fontId="108" fillId="5" borderId="27" xfId="32075" applyNumberFormat="1" applyFont="1" applyFill="1" applyBorder="1" applyAlignment="1" applyProtection="1">
      <alignment horizontal="center" vertical="center"/>
      <protection locked="0"/>
    </xf>
    <xf numFmtId="166" fontId="108" fillId="5" borderId="7" xfId="32075" applyNumberFormat="1" applyFont="1" applyFill="1" applyBorder="1" applyAlignment="1" applyProtection="1">
      <alignment horizontal="center" vertical="center"/>
      <protection locked="0"/>
    </xf>
    <xf numFmtId="166" fontId="108" fillId="5" borderId="30" xfId="32075" applyNumberFormat="1" applyFont="1" applyFill="1" applyBorder="1" applyAlignment="1" applyProtection="1">
      <alignment horizontal="center" vertical="center"/>
      <protection locked="0"/>
    </xf>
    <xf numFmtId="0" fontId="28" fillId="2" borderId="2" xfId="0" applyFont="1" applyFill="1" applyBorder="1" applyAlignment="1" applyProtection="1">
      <alignment horizontal="left" vertical="center" wrapText="1"/>
      <protection locked="0"/>
    </xf>
    <xf numFmtId="0" fontId="28" fillId="2" borderId="3" xfId="0" applyFont="1" applyFill="1" applyBorder="1" applyAlignment="1" applyProtection="1">
      <alignment horizontal="left" vertical="center" wrapText="1"/>
      <protection locked="0"/>
    </xf>
    <xf numFmtId="0" fontId="29" fillId="2" borderId="4" xfId="0" applyFont="1" applyFill="1" applyBorder="1" applyAlignment="1" applyProtection="1">
      <alignment horizontal="left" vertical="center"/>
      <protection locked="0"/>
    </xf>
    <xf numFmtId="0" fontId="29" fillId="2" borderId="5" xfId="0" applyFont="1" applyFill="1" applyBorder="1" applyAlignment="1" applyProtection="1">
      <alignment horizontal="left" vertical="center"/>
      <protection locked="0"/>
    </xf>
    <xf numFmtId="0" fontId="29" fillId="2" borderId="7"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8" fillId="9" borderId="1" xfId="0" applyFont="1" applyFill="1" applyBorder="1" applyAlignment="1" applyProtection="1">
      <alignment horizontal="center" vertical="center" wrapText="1"/>
      <protection locked="0"/>
    </xf>
    <xf numFmtId="0" fontId="28" fillId="9" borderId="3" xfId="0" applyFont="1" applyFill="1" applyBorder="1" applyAlignment="1" applyProtection="1">
      <alignment horizontal="center" vertical="center" wrapText="1"/>
      <protection locked="0"/>
    </xf>
    <xf numFmtId="0" fontId="2" fillId="9" borderId="1" xfId="0" applyFont="1" applyFill="1" applyBorder="1" applyAlignment="1" applyProtection="1">
      <alignment horizontal="center" vertical="center" wrapText="1"/>
      <protection locked="0"/>
    </xf>
    <xf numFmtId="0" fontId="28" fillId="9" borderId="2" xfId="0" applyFont="1" applyFill="1" applyBorder="1" applyAlignment="1" applyProtection="1">
      <alignment horizontal="center" vertical="center" wrapText="1"/>
      <protection locked="0"/>
    </xf>
    <xf numFmtId="0" fontId="28" fillId="9" borderId="1" xfId="0" applyFont="1" applyFill="1" applyBorder="1" applyAlignment="1" applyProtection="1">
      <protection locked="0"/>
    </xf>
    <xf numFmtId="0" fontId="9"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2" fillId="3" borderId="2" xfId="0" applyFont="1" applyFill="1" applyBorder="1" applyAlignment="1" applyProtection="1">
      <alignment vertical="center"/>
      <protection locked="0"/>
    </xf>
    <xf numFmtId="0" fontId="2" fillId="3" borderId="3"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3" fillId="3" borderId="1" xfId="0" applyFont="1" applyFill="1" applyBorder="1" applyAlignment="1" applyProtection="1">
      <alignment horizontal="right"/>
    </xf>
    <xf numFmtId="0" fontId="3" fillId="0" borderId="0" xfId="0" applyFont="1" applyAlignment="1" applyProtection="1">
      <alignment horizontal="center" vertical="center" wrapText="1"/>
      <protection locked="0"/>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2" fillId="0" borderId="0" xfId="0" applyFont="1" applyAlignment="1" applyProtection="1">
      <alignment horizontal="left" wrapText="1"/>
      <protection locked="0"/>
    </xf>
    <xf numFmtId="0" fontId="2" fillId="2" borderId="1" xfId="0"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3" fillId="2" borderId="4"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1" xfId="0" applyFont="1" applyFill="1" applyBorder="1" applyProtection="1"/>
    <xf numFmtId="0" fontId="2" fillId="2" borderId="1" xfId="0" applyFont="1" applyFill="1" applyBorder="1" applyAlignment="1" applyProtection="1">
      <alignment vertical="center"/>
    </xf>
    <xf numFmtId="0" fontId="2" fillId="0" borderId="1" xfId="0" applyFont="1" applyBorder="1" applyProtection="1"/>
    <xf numFmtId="0" fontId="3" fillId="0" borderId="0" xfId="0" applyFont="1" applyProtection="1"/>
    <xf numFmtId="0" fontId="2" fillId="0" borderId="1" xfId="0" applyFont="1" applyBorder="1" applyAlignment="1" applyProtection="1">
      <alignment horizontal="center" vertical="center" wrapText="1"/>
    </xf>
    <xf numFmtId="0" fontId="2" fillId="0" borderId="0" xfId="0" applyFont="1" applyProtection="1"/>
    <xf numFmtId="0" fontId="3" fillId="0" borderId="0" xfId="0" applyFont="1" applyProtection="1">
      <protection locked="0"/>
    </xf>
    <xf numFmtId="0" fontId="2" fillId="4" borderId="1" xfId="0" applyFont="1" applyFill="1" applyBorder="1" applyAlignment="1" applyProtection="1">
      <alignment horizontal="center" vertical="center" wrapText="1"/>
    </xf>
    <xf numFmtId="0" fontId="2" fillId="0" borderId="0" xfId="0" applyFont="1" applyProtection="1">
      <protection locked="0"/>
    </xf>
    <xf numFmtId="0" fontId="70" fillId="0" borderId="0" xfId="20" applyFont="1" applyAlignment="1" applyProtection="1">
      <alignment horizontal="left" vertical="center"/>
      <protection locked="0"/>
    </xf>
    <xf numFmtId="0" fontId="41" fillId="2" borderId="1" xfId="20" applyFont="1" applyFill="1" applyBorder="1" applyAlignment="1" applyProtection="1">
      <alignment vertical="center"/>
    </xf>
    <xf numFmtId="0" fontId="3" fillId="0" borderId="0" xfId="20" applyFont="1" applyAlignment="1" applyProtection="1">
      <alignment horizontal="center"/>
      <protection locked="0"/>
    </xf>
    <xf numFmtId="0" fontId="41" fillId="0" borderId="0" xfId="20" applyFont="1" applyAlignment="1" applyProtection="1">
      <alignment horizontal="left" vertical="center"/>
      <protection locked="0"/>
    </xf>
    <xf numFmtId="0" fontId="2" fillId="0" borderId="18" xfId="0" applyFont="1" applyBorder="1" applyAlignment="1" applyProtection="1">
      <alignment horizontal="center"/>
    </xf>
    <xf numFmtId="0" fontId="2" fillId="0" borderId="20" xfId="0" applyFont="1" applyBorder="1" applyAlignment="1" applyProtection="1">
      <alignment horizontal="center"/>
    </xf>
    <xf numFmtId="0" fontId="2" fillId="0" borderId="19" xfId="0" applyFont="1" applyBorder="1" applyAlignment="1" applyProtection="1">
      <alignment horizontal="center"/>
    </xf>
    <xf numFmtId="0" fontId="2" fillId="0" borderId="23" xfId="0" applyFont="1" applyBorder="1" applyAlignment="1" applyProtection="1">
      <alignment horizontal="center"/>
    </xf>
    <xf numFmtId="0" fontId="2" fillId="0" borderId="21" xfId="0" applyFont="1" applyBorder="1" applyAlignment="1" applyProtection="1">
      <alignment horizontal="center"/>
    </xf>
    <xf numFmtId="0" fontId="2" fillId="0" borderId="0" xfId="0" applyFont="1" applyAlignment="1" applyProtection="1">
      <alignment horizontal="center" vertical="center"/>
      <protection locked="0"/>
    </xf>
    <xf numFmtId="0" fontId="2" fillId="0" borderId="1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 xfId="0" applyFont="1" applyBorder="1" applyAlignment="1" applyProtection="1">
      <alignment horizontal="left"/>
    </xf>
    <xf numFmtId="0" fontId="2" fillId="0" borderId="4"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2" xfId="0" applyFont="1" applyBorder="1" applyAlignment="1" applyProtection="1">
      <alignment horizontal="center" wrapText="1"/>
    </xf>
    <xf numFmtId="0" fontId="2" fillId="0" borderId="3" xfId="0" applyFont="1" applyBorder="1" applyAlignment="1" applyProtection="1">
      <alignment horizont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vertical="center" wrapText="1"/>
    </xf>
    <xf numFmtId="0" fontId="2" fillId="0" borderId="6" xfId="0" applyFont="1" applyBorder="1" applyAlignment="1" applyProtection="1">
      <alignment vertical="center" wrapText="1"/>
    </xf>
    <xf numFmtId="0" fontId="3" fillId="0" borderId="1" xfId="0" applyFont="1" applyBorder="1" applyProtection="1">
      <protection locked="0"/>
    </xf>
    <xf numFmtId="0" fontId="2" fillId="0" borderId="1" xfId="0" applyFont="1" applyBorder="1" applyProtection="1">
      <protection locked="0"/>
    </xf>
    <xf numFmtId="0" fontId="2" fillId="0" borderId="1" xfId="0" applyFont="1" applyBorder="1" applyAlignment="1" applyProtection="1">
      <alignment horizontal="center" vertical="center"/>
    </xf>
    <xf numFmtId="0" fontId="2"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2" fillId="0" borderId="4"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0" xfId="0" applyFont="1" applyAlignment="1" applyProtection="1">
      <alignment horizontal="center"/>
      <protection locked="0"/>
    </xf>
    <xf numFmtId="0" fontId="2" fillId="0" borderId="1" xfId="0" applyFont="1" applyBorder="1" applyAlignment="1" applyProtection="1">
      <alignment horizontal="center"/>
    </xf>
    <xf numFmtId="0" fontId="2" fillId="0" borderId="0" xfId="0" applyFont="1" applyAlignment="1" applyProtection="1">
      <alignment wrapText="1"/>
      <protection locked="0"/>
    </xf>
    <xf numFmtId="0" fontId="2" fillId="0" borderId="1" xfId="0" applyFont="1" applyBorder="1" applyAlignment="1">
      <alignment horizontal="center" vertical="center" wrapText="1"/>
    </xf>
    <xf numFmtId="0" fontId="3" fillId="0" borderId="0" xfId="0" applyFont="1" applyAlignment="1">
      <alignment wrapText="1"/>
    </xf>
    <xf numFmtId="0" fontId="2" fillId="0" borderId="0" xfId="0" applyFont="1" applyAlignment="1">
      <alignment horizontal="center" vertical="center"/>
    </xf>
    <xf numFmtId="0" fontId="2" fillId="0" borderId="0" xfId="0" applyFont="1"/>
    <xf numFmtId="0" fontId="2" fillId="0" borderId="8" xfId="0" applyFont="1" applyBorder="1" applyAlignment="1">
      <alignment vertical="center"/>
    </xf>
    <xf numFmtId="0" fontId="2" fillId="0" borderId="1" xfId="0" applyFont="1" applyBorder="1"/>
    <xf numFmtId="0" fontId="2" fillId="0" borderId="0" xfId="0" applyFont="1" applyAlignment="1">
      <alignment horizontal="center"/>
    </xf>
    <xf numFmtId="0" fontId="3" fillId="0" borderId="1" xfId="0" applyFont="1" applyBorder="1"/>
    <xf numFmtId="0" fontId="3" fillId="0" borderId="0" xfId="0" applyFont="1" applyAlignment="1">
      <alignment vertical="center" wrapText="1"/>
    </xf>
    <xf numFmtId="0" fontId="2" fillId="0" borderId="0" xfId="0" applyFont="1" applyAlignment="1">
      <alignment horizontal="center" wrapText="1"/>
    </xf>
    <xf numFmtId="0" fontId="2" fillId="0" borderId="8" xfId="0" applyFont="1" applyBorder="1" applyAlignment="1">
      <alignment horizontal="left"/>
    </xf>
    <xf numFmtId="0" fontId="2" fillId="0" borderId="2" xfId="0" applyFont="1" applyBorder="1" applyAlignment="1">
      <alignment horizontal="center" wrapText="1"/>
    </xf>
    <xf numFmtId="0" fontId="2" fillId="0" borderId="26" xfId="0" applyFont="1" applyBorder="1" applyAlignment="1">
      <alignment horizontal="center" wrapText="1"/>
    </xf>
    <xf numFmtId="0" fontId="2" fillId="0" borderId="3" xfId="0" applyFont="1" applyBorder="1" applyAlignment="1">
      <alignment horizontal="center" wrapText="1"/>
    </xf>
    <xf numFmtId="0" fontId="3" fillId="0" borderId="0" xfId="0" applyFont="1"/>
    <xf numFmtId="0" fontId="2" fillId="0" borderId="0" xfId="0" applyFont="1" applyAlignment="1">
      <alignment vertical="center" wrapText="1"/>
    </xf>
    <xf numFmtId="0" fontId="2" fillId="0" borderId="1" xfId="0" applyFont="1" applyBorder="1" applyProtection="1">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lignment horizontal="center" vertical="center"/>
    </xf>
    <xf numFmtId="0" fontId="2" fillId="0" borderId="1" xfId="0" applyFont="1" applyBorder="1" applyAlignment="1" applyProtection="1">
      <alignment horizontal="center"/>
      <protection hidden="1"/>
    </xf>
    <xf numFmtId="0" fontId="2" fillId="0" borderId="1" xfId="0" applyFont="1" applyBorder="1" applyAlignment="1" applyProtection="1">
      <alignment horizontal="center" vertical="center"/>
      <protection hidden="1"/>
    </xf>
    <xf numFmtId="0" fontId="2" fillId="0" borderId="0" xfId="0" applyFont="1" applyAlignment="1">
      <alignment wrapText="1"/>
    </xf>
    <xf numFmtId="0" fontId="2" fillId="35" borderId="1" xfId="0" applyFont="1" applyFill="1" applyBorder="1" applyAlignment="1" applyProtection="1">
      <alignment horizontal="center"/>
    </xf>
    <xf numFmtId="0" fontId="3" fillId="3" borderId="27" xfId="0" applyFont="1" applyFill="1" applyBorder="1" applyAlignment="1" applyProtection="1">
      <alignment horizontal="right"/>
    </xf>
    <xf numFmtId="0" fontId="3" fillId="3" borderId="30" xfId="0" applyFont="1" applyFill="1" applyBorder="1" applyAlignment="1" applyProtection="1">
      <alignment horizontal="right"/>
    </xf>
    <xf numFmtId="0" fontId="8" fillId="0" borderId="1" xfId="0" applyFont="1" applyBorder="1" applyAlignment="1" applyProtection="1">
      <alignment horizontal="center" vertical="center" wrapText="1"/>
      <protection locked="0"/>
    </xf>
    <xf numFmtId="0" fontId="3" fillId="3" borderId="2" xfId="0" applyFont="1" applyFill="1" applyBorder="1" applyAlignment="1" applyProtection="1">
      <alignment horizontal="right"/>
    </xf>
    <xf numFmtId="0" fontId="3" fillId="3" borderId="3" xfId="0" applyFont="1" applyFill="1" applyBorder="1" applyAlignment="1" applyProtection="1">
      <alignment horizontal="right"/>
    </xf>
    <xf numFmtId="0" fontId="2" fillId="0" borderId="0" xfId="0" applyFont="1" applyAlignment="1">
      <alignment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2" fillId="0" borderId="2"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2" fillId="0" borderId="1" xfId="0" applyFont="1" applyBorder="1" applyAlignment="1">
      <alignment vertical="center"/>
    </xf>
    <xf numFmtId="0" fontId="68" fillId="0" borderId="0" xfId="0" applyFont="1" applyAlignment="1" applyProtection="1">
      <alignment horizontal="center"/>
      <protection locked="0"/>
    </xf>
    <xf numFmtId="0" fontId="66" fillId="0" borderId="0" xfId="0" applyFont="1" applyProtection="1">
      <protection locked="0"/>
    </xf>
    <xf numFmtId="0" fontId="9" fillId="0" borderId="0" xfId="0" applyFont="1" applyProtection="1">
      <protection locked="0"/>
    </xf>
    <xf numFmtId="0" fontId="2" fillId="4" borderId="0" xfId="0" applyFont="1" applyFill="1" applyAlignment="1" applyProtection="1">
      <alignment horizontal="center" vertical="center" wrapText="1"/>
      <protection locked="0"/>
    </xf>
    <xf numFmtId="0" fontId="2" fillId="4" borderId="8" xfId="0" applyFont="1" applyFill="1" applyBorder="1" applyAlignment="1" applyProtection="1">
      <alignment horizontal="center" wrapText="1"/>
      <protection locked="0"/>
    </xf>
    <xf numFmtId="0" fontId="139" fillId="4" borderId="1" xfId="0" applyFont="1" applyFill="1" applyBorder="1" applyAlignment="1" applyProtection="1">
      <alignment horizontal="center" vertical="center" textRotation="90" wrapText="1"/>
      <protection locked="0"/>
    </xf>
    <xf numFmtId="0" fontId="36" fillId="4" borderId="2" xfId="0" applyFont="1" applyFill="1" applyBorder="1" applyAlignment="1">
      <alignment horizontal="center" vertical="center"/>
    </xf>
    <xf numFmtId="0" fontId="36" fillId="4" borderId="3" xfId="0" applyFont="1" applyFill="1" applyBorder="1" applyAlignment="1">
      <alignment horizontal="center" vertical="center"/>
    </xf>
    <xf numFmtId="0" fontId="45" fillId="0" borderId="0" xfId="0" applyFont="1" applyAlignment="1">
      <alignment horizontal="center" vertical="center"/>
    </xf>
    <xf numFmtId="0" fontId="37" fillId="0" borderId="8" xfId="0" applyFont="1" applyBorder="1" applyAlignment="1">
      <alignment horizontal="center"/>
    </xf>
    <xf numFmtId="0" fontId="38" fillId="0" borderId="4" xfId="0" applyFont="1" applyBorder="1" applyAlignment="1">
      <alignment horizontal="center" vertical="center" textRotation="90" wrapText="1"/>
    </xf>
    <xf numFmtId="0" fontId="38" fillId="0" borderId="5" xfId="0" applyFont="1" applyBorder="1" applyAlignment="1">
      <alignment horizontal="center" vertical="center" textRotation="90" wrapText="1"/>
    </xf>
    <xf numFmtId="0" fontId="38" fillId="0" borderId="6" xfId="0" applyFont="1" applyBorder="1" applyAlignment="1">
      <alignment horizontal="center" vertical="center" textRotation="90" wrapText="1"/>
    </xf>
    <xf numFmtId="0" fontId="142" fillId="0" borderId="27" xfId="0" applyFont="1" applyBorder="1" applyAlignment="1">
      <alignment horizontal="center" vertical="center" wrapText="1"/>
    </xf>
    <xf numFmtId="0" fontId="142" fillId="0" borderId="7" xfId="0" applyFont="1" applyBorder="1" applyAlignment="1">
      <alignment horizontal="center" vertical="center" wrapText="1"/>
    </xf>
    <xf numFmtId="0" fontId="142" fillId="0" borderId="30"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0" xfId="0" applyFont="1" applyBorder="1" applyAlignment="1">
      <alignment horizontal="center" vertical="center" wrapText="1"/>
    </xf>
    <xf numFmtId="0" fontId="142" fillId="0" borderId="45" xfId="0" applyFont="1" applyBorder="1" applyAlignment="1">
      <alignment horizontal="center" vertical="center" wrapText="1"/>
    </xf>
    <xf numFmtId="0" fontId="142" fillId="0" borderId="29" xfId="0" applyFont="1" applyBorder="1" applyAlignment="1">
      <alignment horizontal="center" vertical="center" wrapText="1"/>
    </xf>
    <xf numFmtId="0" fontId="142" fillId="0" borderId="8" xfId="0" applyFont="1" applyBorder="1" applyAlignment="1">
      <alignment horizontal="center" vertical="center" wrapText="1"/>
    </xf>
    <xf numFmtId="0" fontId="142" fillId="0" borderId="31" xfId="0" applyFont="1" applyBorder="1" applyAlignment="1">
      <alignment horizontal="center" vertical="center" wrapText="1"/>
    </xf>
    <xf numFmtId="0" fontId="131" fillId="0" borderId="28" xfId="0" applyFont="1" applyBorder="1" applyAlignment="1" applyProtection="1">
      <alignment horizontal="left" vertical="center" wrapText="1"/>
      <protection locked="0"/>
    </xf>
    <xf numFmtId="0" fontId="131" fillId="0" borderId="0" xfId="0" applyFont="1" applyBorder="1" applyAlignment="1" applyProtection="1">
      <alignment horizontal="left" vertical="center" wrapText="1"/>
      <protection locked="0"/>
    </xf>
    <xf numFmtId="0" fontId="125" fillId="9" borderId="4" xfId="0" applyFont="1" applyFill="1" applyBorder="1" applyAlignment="1" applyProtection="1">
      <alignment horizontal="center" vertical="center" wrapText="1"/>
      <protection hidden="1"/>
    </xf>
    <xf numFmtId="0" fontId="125" fillId="9" borderId="6" xfId="0" applyFont="1" applyFill="1" applyBorder="1" applyAlignment="1" applyProtection="1">
      <alignment horizontal="center" vertical="center" wrapText="1"/>
      <protection hidden="1"/>
    </xf>
    <xf numFmtId="0" fontId="125" fillId="9" borderId="2" xfId="0" applyFont="1" applyFill="1" applyBorder="1" applyAlignment="1" applyProtection="1">
      <alignment horizontal="center" vertical="center"/>
      <protection hidden="1"/>
    </xf>
    <xf numFmtId="0" fontId="125" fillId="9" borderId="3" xfId="0" applyFont="1" applyFill="1" applyBorder="1" applyAlignment="1" applyProtection="1">
      <alignment horizontal="center" vertical="center"/>
      <protection hidden="1"/>
    </xf>
    <xf numFmtId="0" fontId="122" fillId="9" borderId="1" xfId="0" applyFont="1" applyFill="1" applyBorder="1" applyAlignment="1" applyProtection="1">
      <alignment horizontal="center"/>
      <protection locked="0"/>
    </xf>
    <xf numFmtId="0" fontId="122" fillId="11" borderId="7" xfId="0" applyFont="1" applyFill="1" applyBorder="1" applyAlignment="1" applyProtection="1">
      <alignment horizontal="center"/>
      <protection locked="0"/>
    </xf>
    <xf numFmtId="0" fontId="122" fillId="11" borderId="30" xfId="0" applyFont="1" applyFill="1" applyBorder="1" applyAlignment="1" applyProtection="1">
      <alignment horizontal="center"/>
      <protection locked="0"/>
    </xf>
    <xf numFmtId="0" fontId="125" fillId="0" borderId="8" xfId="0" applyFont="1" applyBorder="1" applyAlignment="1" applyProtection="1">
      <alignment horizontal="right"/>
      <protection locked="0"/>
    </xf>
    <xf numFmtId="0" fontId="122" fillId="7" borderId="1" xfId="0" applyFont="1" applyFill="1" applyBorder="1" applyAlignment="1" applyProtection="1">
      <alignment horizontal="center" vertical="center" wrapText="1"/>
      <protection locked="0"/>
    </xf>
    <xf numFmtId="0" fontId="124" fillId="3" borderId="2" xfId="0" applyFont="1" applyFill="1" applyBorder="1" applyAlignment="1" applyProtection="1">
      <alignment horizontal="center" vertical="center" wrapText="1"/>
      <protection locked="0"/>
    </xf>
    <xf numFmtId="0" fontId="124" fillId="3" borderId="26" xfId="0" applyFont="1" applyFill="1" applyBorder="1" applyAlignment="1" applyProtection="1">
      <alignment horizontal="center" vertical="center" wrapText="1"/>
      <protection locked="0"/>
    </xf>
    <xf numFmtId="0" fontId="122" fillId="7" borderId="2" xfId="0" applyFont="1" applyFill="1" applyBorder="1" applyAlignment="1" applyProtection="1">
      <alignment horizontal="center" vertical="center" wrapText="1"/>
      <protection locked="0"/>
    </xf>
    <xf numFmtId="0" fontId="122" fillId="7" borderId="26" xfId="0" applyFont="1" applyFill="1" applyBorder="1" applyAlignment="1" applyProtection="1">
      <alignment horizontal="center" vertical="center" wrapText="1"/>
      <protection locked="0"/>
    </xf>
    <xf numFmtId="0" fontId="122" fillId="7" borderId="7" xfId="0" applyFont="1" applyFill="1" applyBorder="1" applyAlignment="1" applyProtection="1">
      <alignment horizontal="center" vertical="center" wrapText="1"/>
      <protection locked="0"/>
    </xf>
    <xf numFmtId="0" fontId="122" fillId="7" borderId="30" xfId="0" applyFont="1" applyFill="1" applyBorder="1" applyAlignment="1" applyProtection="1">
      <alignment horizontal="center" vertical="center" wrapText="1"/>
      <protection locked="0"/>
    </xf>
    <xf numFmtId="0" fontId="125" fillId="7" borderId="4" xfId="0" applyFont="1" applyFill="1" applyBorder="1" applyAlignment="1" applyProtection="1">
      <alignment horizontal="center" vertical="center"/>
      <protection hidden="1"/>
    </xf>
    <xf numFmtId="0" fontId="125" fillId="7" borderId="6" xfId="0" applyFont="1" applyFill="1" applyBorder="1" applyAlignment="1" applyProtection="1">
      <alignment horizontal="center" vertical="center"/>
      <protection hidden="1"/>
    </xf>
    <xf numFmtId="0" fontId="125" fillId="7" borderId="27" xfId="0" applyFont="1" applyFill="1" applyBorder="1" applyAlignment="1" applyProtection="1">
      <alignment horizontal="center" vertical="center" wrapText="1"/>
      <protection hidden="1"/>
    </xf>
    <xf numFmtId="0" fontId="125" fillId="7" borderId="30" xfId="0" applyFont="1" applyFill="1" applyBorder="1" applyAlignment="1" applyProtection="1">
      <alignment horizontal="center" vertical="center" wrapText="1"/>
      <protection hidden="1"/>
    </xf>
    <xf numFmtId="0" fontId="125" fillId="7" borderId="29" xfId="0" applyFont="1" applyFill="1" applyBorder="1" applyAlignment="1" applyProtection="1">
      <alignment horizontal="center" vertical="center" wrapText="1"/>
      <protection hidden="1"/>
    </xf>
    <xf numFmtId="0" fontId="125" fillId="7" borderId="31" xfId="0" applyFont="1" applyFill="1" applyBorder="1" applyAlignment="1" applyProtection="1">
      <alignment horizontal="center" vertical="center" wrapText="1"/>
      <protection hidden="1"/>
    </xf>
    <xf numFmtId="0" fontId="125" fillId="7" borderId="2" xfId="0" applyFont="1" applyFill="1" applyBorder="1" applyAlignment="1" applyProtection="1">
      <alignment horizontal="center"/>
      <protection hidden="1"/>
    </xf>
    <xf numFmtId="0" fontId="125" fillId="7" borderId="3" xfId="0" applyFont="1" applyFill="1" applyBorder="1" applyAlignment="1" applyProtection="1">
      <alignment horizontal="center"/>
      <protection hidden="1"/>
    </xf>
    <xf numFmtId="0" fontId="134" fillId="4" borderId="4" xfId="0" applyFont="1" applyFill="1" applyBorder="1" applyAlignment="1" applyProtection="1">
      <alignment horizontal="center" wrapText="1"/>
      <protection hidden="1"/>
    </xf>
    <xf numFmtId="0" fontId="134" fillId="4" borderId="6" xfId="0" applyFont="1" applyFill="1" applyBorder="1" applyAlignment="1" applyProtection="1">
      <alignment horizontal="center" wrapText="1"/>
      <protection hidden="1"/>
    </xf>
    <xf numFmtId="0" fontId="134" fillId="0" borderId="4" xfId="0" applyFont="1" applyBorder="1" applyAlignment="1" applyProtection="1">
      <alignment horizontal="center" wrapText="1"/>
      <protection hidden="1"/>
    </xf>
    <xf numFmtId="0" fontId="134" fillId="0" borderId="6" xfId="0" applyFont="1" applyBorder="1" applyAlignment="1" applyProtection="1">
      <alignment horizontal="center" wrapText="1"/>
      <protection hidden="1"/>
    </xf>
    <xf numFmtId="0" fontId="126" fillId="0" borderId="0" xfId="0" applyFont="1" applyBorder="1" applyAlignment="1" applyProtection="1">
      <alignment horizontal="center" wrapText="1"/>
      <protection locked="0"/>
    </xf>
    <xf numFmtId="0" fontId="2" fillId="4" borderId="1" xfId="0" applyFont="1" applyFill="1" applyBorder="1" applyProtection="1">
      <protection locked="0"/>
    </xf>
    <xf numFmtId="0" fontId="71" fillId="4" borderId="0" xfId="0" applyFont="1" applyFill="1" applyAlignment="1" applyProtection="1">
      <alignment horizontal="center" vertical="center"/>
      <protection locked="0"/>
    </xf>
    <xf numFmtId="0" fontId="2" fillId="4" borderId="0" xfId="0" applyFont="1" applyFill="1" applyProtection="1">
      <protection locked="0"/>
    </xf>
    <xf numFmtId="0" fontId="2" fillId="4" borderId="2"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cellXfs>
  <cellStyles count="32076">
    <cellStyle name="_Book1" xfId="2239"/>
    <cellStyle name="_BTS" xfId="2240"/>
    <cellStyle name="_BTS - New Towns" xfId="2241"/>
    <cellStyle name="_BTS - New Towns 2" xfId="2242"/>
    <cellStyle name="_BTS 2" xfId="2243"/>
    <cellStyle name="_Sheet1" xfId="2244"/>
    <cellStyle name="_Sheet1 2" xfId="2245"/>
    <cellStyle name="_Sheet2" xfId="2246"/>
    <cellStyle name="_Sheet2 2" xfId="2247"/>
    <cellStyle name="_USO-WIN2" xfId="2248"/>
    <cellStyle name="_USO-WIN2 2" xfId="2249"/>
    <cellStyle name="_WIN 3" xfId="2250"/>
    <cellStyle name="_WIN 3 2" xfId="2251"/>
    <cellStyle name="_Win 4 - Bangalore" xfId="2252"/>
    <cellStyle name="_Win 4 - Bangalore 2" xfId="2253"/>
    <cellStyle name="_Win 4 - ROK" xfId="2254"/>
    <cellStyle name="_Win 4 - ROK 2" xfId="2255"/>
    <cellStyle name="_WIN_300408" xfId="2256"/>
    <cellStyle name="0,0_x000d__x000a_NA_x000d__x000a_" xfId="2257"/>
    <cellStyle name="20% - Accent1 10" xfId="39"/>
    <cellStyle name="20% - Accent1 10 2" xfId="40"/>
    <cellStyle name="20% - Accent1 10 2 2" xfId="2258"/>
    <cellStyle name="20% - Accent1 10 3" xfId="41"/>
    <cellStyle name="20% - Accent1 10 3 2" xfId="2259"/>
    <cellStyle name="20% - Accent1 10 4" xfId="2260"/>
    <cellStyle name="20% - Accent1 11" xfId="42"/>
    <cellStyle name="20% - Accent1 11 2" xfId="2261"/>
    <cellStyle name="20% - Accent1 12" xfId="43"/>
    <cellStyle name="20% - Accent1 12 2" xfId="2262"/>
    <cellStyle name="20% - Accent1 13" xfId="2263"/>
    <cellStyle name="20% - Accent1 13 2" xfId="2264"/>
    <cellStyle name="20% - Accent1 13 2 2" xfId="2265"/>
    <cellStyle name="20% - Accent1 13 3" xfId="2266"/>
    <cellStyle name="20% - Accent1 13 3 2" xfId="2267"/>
    <cellStyle name="20% - Accent1 13 3 3" xfId="2268"/>
    <cellStyle name="20% - Accent1 13 4" xfId="2269"/>
    <cellStyle name="20% - Accent1 13 4 2" xfId="2270"/>
    <cellStyle name="20% - Accent1 2" xfId="44"/>
    <cellStyle name="20% - Accent1 2 10" xfId="2271"/>
    <cellStyle name="20% - Accent1 2 10 2" xfId="2272"/>
    <cellStyle name="20% - Accent1 2 10 2 2" xfId="2273"/>
    <cellStyle name="20% - Accent1 2 10 2 2 2" xfId="2274"/>
    <cellStyle name="20% - Accent1 2 10 2 3" xfId="2275"/>
    <cellStyle name="20% - Accent1 2 10 3" xfId="2276"/>
    <cellStyle name="20% - Accent1 2 10 3 2" xfId="2277"/>
    <cellStyle name="20% - Accent1 2 10 4" xfId="2278"/>
    <cellStyle name="20% - Accent1 2 10 4 2" xfId="2279"/>
    <cellStyle name="20% - Accent1 2 10 5" xfId="2280"/>
    <cellStyle name="20% - Accent1 2 10 5 2" xfId="2281"/>
    <cellStyle name="20% - Accent1 2 10 6" xfId="2282"/>
    <cellStyle name="20% - Accent1 2 10 6 2" xfId="2283"/>
    <cellStyle name="20% - Accent1 2 10 7" xfId="2284"/>
    <cellStyle name="20% - Accent1 2 10 8" xfId="2285"/>
    <cellStyle name="20% - Accent1 2 10_Consolidation" xfId="2286"/>
    <cellStyle name="20% - Accent1 2 2" xfId="45"/>
    <cellStyle name="20% - Accent1 2 2 2" xfId="2287"/>
    <cellStyle name="20% - Accent1 2 3" xfId="46"/>
    <cellStyle name="20% - Accent1 2 3 2" xfId="2288"/>
    <cellStyle name="20% - Accent1 2 4" xfId="47"/>
    <cellStyle name="20% - Accent1 2 4 2" xfId="2289"/>
    <cellStyle name="20% - Accent1 2 5" xfId="48"/>
    <cellStyle name="20% - Accent1 2 5 2" xfId="2290"/>
    <cellStyle name="20% - Accent1 2 6" xfId="49"/>
    <cellStyle name="20% - Accent1 2 6 2" xfId="2291"/>
    <cellStyle name="20% - Accent1 2 7" xfId="50"/>
    <cellStyle name="20% - Accent1 2 7 2" xfId="2292"/>
    <cellStyle name="20% - Accent1 2 8" xfId="51"/>
    <cellStyle name="20% - Accent1 2 8 2" xfId="2293"/>
    <cellStyle name="20% - Accent1 2 9" xfId="52"/>
    <cellStyle name="20% - Accent1 2 9 2" xfId="2294"/>
    <cellStyle name="20% - Accent1 3" xfId="53"/>
    <cellStyle name="20% - Accent1 3 10" xfId="2295"/>
    <cellStyle name="20% - Accent1 3 2" xfId="54"/>
    <cellStyle name="20% - Accent1 3 2 2" xfId="2296"/>
    <cellStyle name="20% - Accent1 3 3" xfId="55"/>
    <cellStyle name="20% - Accent1 3 3 2" xfId="2297"/>
    <cellStyle name="20% - Accent1 3 4" xfId="56"/>
    <cellStyle name="20% - Accent1 3 4 2" xfId="2298"/>
    <cellStyle name="20% - Accent1 3 5" xfId="57"/>
    <cellStyle name="20% - Accent1 3 5 2" xfId="2299"/>
    <cellStyle name="20% - Accent1 3 6" xfId="58"/>
    <cellStyle name="20% - Accent1 3 6 2" xfId="2300"/>
    <cellStyle name="20% - Accent1 3 7" xfId="59"/>
    <cellStyle name="20% - Accent1 3 7 2" xfId="2301"/>
    <cellStyle name="20% - Accent1 3 8" xfId="60"/>
    <cellStyle name="20% - Accent1 3 8 2" xfId="2302"/>
    <cellStyle name="20% - Accent1 3 9" xfId="61"/>
    <cellStyle name="20% - Accent1 3 9 2" xfId="2303"/>
    <cellStyle name="20% - Accent1 4" xfId="62"/>
    <cellStyle name="20% - Accent1 4 10" xfId="2304"/>
    <cellStyle name="20% - Accent1 4 2" xfId="63"/>
    <cellStyle name="20% - Accent1 4 2 2" xfId="2305"/>
    <cellStyle name="20% - Accent1 4 3" xfId="64"/>
    <cellStyle name="20% - Accent1 4 3 2" xfId="2306"/>
    <cellStyle name="20% - Accent1 4 4" xfId="65"/>
    <cellStyle name="20% - Accent1 4 4 2" xfId="2307"/>
    <cellStyle name="20% - Accent1 4 5" xfId="66"/>
    <cellStyle name="20% - Accent1 4 5 2" xfId="2308"/>
    <cellStyle name="20% - Accent1 4 6" xfId="67"/>
    <cellStyle name="20% - Accent1 4 6 2" xfId="2309"/>
    <cellStyle name="20% - Accent1 4 7" xfId="68"/>
    <cellStyle name="20% - Accent1 4 7 2" xfId="2310"/>
    <cellStyle name="20% - Accent1 4 8" xfId="69"/>
    <cellStyle name="20% - Accent1 4 8 2" xfId="2311"/>
    <cellStyle name="20% - Accent1 4 9" xfId="70"/>
    <cellStyle name="20% - Accent1 4 9 2" xfId="2312"/>
    <cellStyle name="20% - Accent1 5" xfId="71"/>
    <cellStyle name="20% - Accent1 5 2" xfId="72"/>
    <cellStyle name="20% - Accent1 5 2 2" xfId="2313"/>
    <cellStyle name="20% - Accent1 5 3" xfId="73"/>
    <cellStyle name="20% - Accent1 5 3 2" xfId="2314"/>
    <cellStyle name="20% - Accent1 5 4" xfId="2315"/>
    <cellStyle name="20% - Accent1 6" xfId="74"/>
    <cellStyle name="20% - Accent1 6 2" xfId="75"/>
    <cellStyle name="20% - Accent1 6 2 2" xfId="2316"/>
    <cellStyle name="20% - Accent1 6 3" xfId="76"/>
    <cellStyle name="20% - Accent1 6 3 2" xfId="2317"/>
    <cellStyle name="20% - Accent1 6 4" xfId="2318"/>
    <cellStyle name="20% - Accent1 7" xfId="77"/>
    <cellStyle name="20% - Accent1 7 2" xfId="78"/>
    <cellStyle name="20% - Accent1 7 2 2" xfId="2319"/>
    <cellStyle name="20% - Accent1 7 3" xfId="79"/>
    <cellStyle name="20% - Accent1 7 3 2" xfId="2320"/>
    <cellStyle name="20% - Accent1 7 4" xfId="2321"/>
    <cellStyle name="20% - Accent1 8" xfId="80"/>
    <cellStyle name="20% - Accent1 8 2" xfId="81"/>
    <cellStyle name="20% - Accent1 8 2 2" xfId="2322"/>
    <cellStyle name="20% - Accent1 8 3" xfId="82"/>
    <cellStyle name="20% - Accent1 8 3 2" xfId="2323"/>
    <cellStyle name="20% - Accent1 8 4" xfId="2324"/>
    <cellStyle name="20% - Accent1 9" xfId="83"/>
    <cellStyle name="20% - Accent1 9 2" xfId="84"/>
    <cellStyle name="20% - Accent1 9 2 2" xfId="2325"/>
    <cellStyle name="20% - Accent1 9 3" xfId="85"/>
    <cellStyle name="20% - Accent1 9 3 2" xfId="2326"/>
    <cellStyle name="20% - Accent1 9 4" xfId="2327"/>
    <cellStyle name="20% - Accent2 10" xfId="86"/>
    <cellStyle name="20% - Accent2 10 2" xfId="87"/>
    <cellStyle name="20% - Accent2 10 2 2" xfId="2328"/>
    <cellStyle name="20% - Accent2 10 3" xfId="88"/>
    <cellStyle name="20% - Accent2 10 3 2" xfId="2329"/>
    <cellStyle name="20% - Accent2 10 4" xfId="2330"/>
    <cellStyle name="20% - Accent2 11" xfId="89"/>
    <cellStyle name="20% - Accent2 11 2" xfId="2331"/>
    <cellStyle name="20% - Accent2 12" xfId="90"/>
    <cellStyle name="20% - Accent2 12 2" xfId="2332"/>
    <cellStyle name="20% - Accent2 13" xfId="2333"/>
    <cellStyle name="20% - Accent2 13 2" xfId="2334"/>
    <cellStyle name="20% - Accent2 13 2 2" xfId="2335"/>
    <cellStyle name="20% - Accent2 13 3" xfId="2336"/>
    <cellStyle name="20% - Accent2 13 3 2" xfId="2337"/>
    <cellStyle name="20% - Accent2 13 3 3" xfId="2338"/>
    <cellStyle name="20% - Accent2 13 4" xfId="2339"/>
    <cellStyle name="20% - Accent2 13 4 2" xfId="2340"/>
    <cellStyle name="20% - Accent2 2" xfId="91"/>
    <cellStyle name="20% - Accent2 2 10" xfId="2341"/>
    <cellStyle name="20% - Accent2 2 10 2" xfId="2342"/>
    <cellStyle name="20% - Accent2 2 10 2 2" xfId="2343"/>
    <cellStyle name="20% - Accent2 2 10 2 2 2" xfId="2344"/>
    <cellStyle name="20% - Accent2 2 10 2 3" xfId="2345"/>
    <cellStyle name="20% - Accent2 2 10 3" xfId="2346"/>
    <cellStyle name="20% - Accent2 2 10 3 2" xfId="2347"/>
    <cellStyle name="20% - Accent2 2 10 4" xfId="2348"/>
    <cellStyle name="20% - Accent2 2 10 4 2" xfId="2349"/>
    <cellStyle name="20% - Accent2 2 10 5" xfId="2350"/>
    <cellStyle name="20% - Accent2 2 10 5 2" xfId="2351"/>
    <cellStyle name="20% - Accent2 2 10 6" xfId="2352"/>
    <cellStyle name="20% - Accent2 2 10 6 2" xfId="2353"/>
    <cellStyle name="20% - Accent2 2 10 7" xfId="2354"/>
    <cellStyle name="20% - Accent2 2 10 8" xfId="2355"/>
    <cellStyle name="20% - Accent2 2 10_Consolidation" xfId="2356"/>
    <cellStyle name="20% - Accent2 2 2" xfId="92"/>
    <cellStyle name="20% - Accent2 2 2 2" xfId="2357"/>
    <cellStyle name="20% - Accent2 2 3" xfId="93"/>
    <cellStyle name="20% - Accent2 2 3 2" xfId="2358"/>
    <cellStyle name="20% - Accent2 2 4" xfId="94"/>
    <cellStyle name="20% - Accent2 2 4 2" xfId="2359"/>
    <cellStyle name="20% - Accent2 2 5" xfId="95"/>
    <cellStyle name="20% - Accent2 2 5 2" xfId="2360"/>
    <cellStyle name="20% - Accent2 2 6" xfId="96"/>
    <cellStyle name="20% - Accent2 2 6 2" xfId="2361"/>
    <cellStyle name="20% - Accent2 2 7" xfId="97"/>
    <cellStyle name="20% - Accent2 2 7 2" xfId="2362"/>
    <cellStyle name="20% - Accent2 2 8" xfId="98"/>
    <cellStyle name="20% - Accent2 2 8 2" xfId="2363"/>
    <cellStyle name="20% - Accent2 2 9" xfId="99"/>
    <cellStyle name="20% - Accent2 2 9 2" xfId="2364"/>
    <cellStyle name="20% - Accent2 3" xfId="100"/>
    <cellStyle name="20% - Accent2 3 10" xfId="2365"/>
    <cellStyle name="20% - Accent2 3 2" xfId="101"/>
    <cellStyle name="20% - Accent2 3 2 2" xfId="2366"/>
    <cellStyle name="20% - Accent2 3 3" xfId="102"/>
    <cellStyle name="20% - Accent2 3 3 2" xfId="2367"/>
    <cellStyle name="20% - Accent2 3 4" xfId="103"/>
    <cellStyle name="20% - Accent2 3 4 2" xfId="2368"/>
    <cellStyle name="20% - Accent2 3 5" xfId="104"/>
    <cellStyle name="20% - Accent2 3 5 2" xfId="2369"/>
    <cellStyle name="20% - Accent2 3 6" xfId="105"/>
    <cellStyle name="20% - Accent2 3 6 2" xfId="2370"/>
    <cellStyle name="20% - Accent2 3 7" xfId="106"/>
    <cellStyle name="20% - Accent2 3 7 2" xfId="2371"/>
    <cellStyle name="20% - Accent2 3 8" xfId="107"/>
    <cellStyle name="20% - Accent2 3 8 2" xfId="2372"/>
    <cellStyle name="20% - Accent2 3 9" xfId="108"/>
    <cellStyle name="20% - Accent2 3 9 2" xfId="2373"/>
    <cellStyle name="20% - Accent2 4" xfId="109"/>
    <cellStyle name="20% - Accent2 4 10" xfId="2374"/>
    <cellStyle name="20% - Accent2 4 2" xfId="110"/>
    <cellStyle name="20% - Accent2 4 2 2" xfId="2375"/>
    <cellStyle name="20% - Accent2 4 3" xfId="111"/>
    <cellStyle name="20% - Accent2 4 3 2" xfId="2376"/>
    <cellStyle name="20% - Accent2 4 4" xfId="112"/>
    <cellStyle name="20% - Accent2 4 4 2" xfId="2377"/>
    <cellStyle name="20% - Accent2 4 5" xfId="113"/>
    <cellStyle name="20% - Accent2 4 5 2" xfId="2378"/>
    <cellStyle name="20% - Accent2 4 6" xfId="114"/>
    <cellStyle name="20% - Accent2 4 6 2" xfId="2379"/>
    <cellStyle name="20% - Accent2 4 7" xfId="115"/>
    <cellStyle name="20% - Accent2 4 7 2" xfId="2380"/>
    <cellStyle name="20% - Accent2 4 8" xfId="116"/>
    <cellStyle name="20% - Accent2 4 8 2" xfId="2381"/>
    <cellStyle name="20% - Accent2 4 9" xfId="117"/>
    <cellStyle name="20% - Accent2 4 9 2" xfId="2382"/>
    <cellStyle name="20% - Accent2 5" xfId="118"/>
    <cellStyle name="20% - Accent2 5 2" xfId="119"/>
    <cellStyle name="20% - Accent2 5 2 2" xfId="2383"/>
    <cellStyle name="20% - Accent2 5 3" xfId="120"/>
    <cellStyle name="20% - Accent2 5 3 2" xfId="2384"/>
    <cellStyle name="20% - Accent2 5 4" xfId="2385"/>
    <cellStyle name="20% - Accent2 6" xfId="121"/>
    <cellStyle name="20% - Accent2 6 2" xfId="122"/>
    <cellStyle name="20% - Accent2 6 2 2" xfId="2386"/>
    <cellStyle name="20% - Accent2 6 3" xfId="123"/>
    <cellStyle name="20% - Accent2 6 3 2" xfId="2387"/>
    <cellStyle name="20% - Accent2 6 4" xfId="2388"/>
    <cellStyle name="20% - Accent2 7" xfId="124"/>
    <cellStyle name="20% - Accent2 7 2" xfId="125"/>
    <cellStyle name="20% - Accent2 7 2 2" xfId="2389"/>
    <cellStyle name="20% - Accent2 7 3" xfId="126"/>
    <cellStyle name="20% - Accent2 7 3 2" xfId="2390"/>
    <cellStyle name="20% - Accent2 7 4" xfId="2391"/>
    <cellStyle name="20% - Accent2 8" xfId="127"/>
    <cellStyle name="20% - Accent2 8 2" xfId="128"/>
    <cellStyle name="20% - Accent2 8 2 2" xfId="2392"/>
    <cellStyle name="20% - Accent2 8 3" xfId="129"/>
    <cellStyle name="20% - Accent2 8 3 2" xfId="2393"/>
    <cellStyle name="20% - Accent2 8 4" xfId="2394"/>
    <cellStyle name="20% - Accent2 9" xfId="130"/>
    <cellStyle name="20% - Accent2 9 2" xfId="131"/>
    <cellStyle name="20% - Accent2 9 2 2" xfId="2395"/>
    <cellStyle name="20% - Accent2 9 3" xfId="132"/>
    <cellStyle name="20% - Accent2 9 3 2" xfId="2396"/>
    <cellStyle name="20% - Accent2 9 4" xfId="2397"/>
    <cellStyle name="20% - Accent3 10" xfId="133"/>
    <cellStyle name="20% - Accent3 10 2" xfId="134"/>
    <cellStyle name="20% - Accent3 10 2 2" xfId="2398"/>
    <cellStyle name="20% - Accent3 10 3" xfId="135"/>
    <cellStyle name="20% - Accent3 10 3 2" xfId="2399"/>
    <cellStyle name="20% - Accent3 10 4" xfId="2400"/>
    <cellStyle name="20% - Accent3 11" xfId="136"/>
    <cellStyle name="20% - Accent3 11 2" xfId="2401"/>
    <cellStyle name="20% - Accent3 12" xfId="137"/>
    <cellStyle name="20% - Accent3 12 2" xfId="2402"/>
    <cellStyle name="20% - Accent3 13" xfId="2403"/>
    <cellStyle name="20% - Accent3 13 2" xfId="2404"/>
    <cellStyle name="20% - Accent3 13 2 2" xfId="2405"/>
    <cellStyle name="20% - Accent3 13 3" xfId="2406"/>
    <cellStyle name="20% - Accent3 13 3 2" xfId="2407"/>
    <cellStyle name="20% - Accent3 13 3 3" xfId="2408"/>
    <cellStyle name="20% - Accent3 13 4" xfId="2409"/>
    <cellStyle name="20% - Accent3 13 4 2" xfId="2410"/>
    <cellStyle name="20% - Accent3 2" xfId="138"/>
    <cellStyle name="20% - Accent3 2 10" xfId="2411"/>
    <cellStyle name="20% - Accent3 2 10 2" xfId="2412"/>
    <cellStyle name="20% - Accent3 2 10 2 2" xfId="2413"/>
    <cellStyle name="20% - Accent3 2 10 2 2 2" xfId="2414"/>
    <cellStyle name="20% - Accent3 2 10 2 3" xfId="2415"/>
    <cellStyle name="20% - Accent3 2 10 3" xfId="2416"/>
    <cellStyle name="20% - Accent3 2 10 3 2" xfId="2417"/>
    <cellStyle name="20% - Accent3 2 10 4" xfId="2418"/>
    <cellStyle name="20% - Accent3 2 10 4 2" xfId="2419"/>
    <cellStyle name="20% - Accent3 2 10 5" xfId="2420"/>
    <cellStyle name="20% - Accent3 2 10 5 2" xfId="2421"/>
    <cellStyle name="20% - Accent3 2 10 6" xfId="2422"/>
    <cellStyle name="20% - Accent3 2 10 6 2" xfId="2423"/>
    <cellStyle name="20% - Accent3 2 10 7" xfId="2424"/>
    <cellStyle name="20% - Accent3 2 10 8" xfId="2425"/>
    <cellStyle name="20% - Accent3 2 10_Consolidation" xfId="2426"/>
    <cellStyle name="20% - Accent3 2 2" xfId="139"/>
    <cellStyle name="20% - Accent3 2 2 2" xfId="2427"/>
    <cellStyle name="20% - Accent3 2 3" xfId="140"/>
    <cellStyle name="20% - Accent3 2 3 2" xfId="2428"/>
    <cellStyle name="20% - Accent3 2 4" xfId="141"/>
    <cellStyle name="20% - Accent3 2 4 2" xfId="2429"/>
    <cellStyle name="20% - Accent3 2 5" xfId="142"/>
    <cellStyle name="20% - Accent3 2 5 2" xfId="2430"/>
    <cellStyle name="20% - Accent3 2 6" xfId="143"/>
    <cellStyle name="20% - Accent3 2 6 2" xfId="2431"/>
    <cellStyle name="20% - Accent3 2 7" xfId="144"/>
    <cellStyle name="20% - Accent3 2 7 2" xfId="2432"/>
    <cellStyle name="20% - Accent3 2 8" xfId="145"/>
    <cellStyle name="20% - Accent3 2 8 2" xfId="2433"/>
    <cellStyle name="20% - Accent3 2 9" xfId="146"/>
    <cellStyle name="20% - Accent3 2 9 2" xfId="2434"/>
    <cellStyle name="20% - Accent3 3" xfId="147"/>
    <cellStyle name="20% - Accent3 3 10" xfId="2435"/>
    <cellStyle name="20% - Accent3 3 2" xfId="148"/>
    <cellStyle name="20% - Accent3 3 2 2" xfId="2436"/>
    <cellStyle name="20% - Accent3 3 3" xfId="149"/>
    <cellStyle name="20% - Accent3 3 3 2" xfId="2437"/>
    <cellStyle name="20% - Accent3 3 4" xfId="150"/>
    <cellStyle name="20% - Accent3 3 4 2" xfId="2438"/>
    <cellStyle name="20% - Accent3 3 5" xfId="151"/>
    <cellStyle name="20% - Accent3 3 5 2" xfId="2439"/>
    <cellStyle name="20% - Accent3 3 6" xfId="152"/>
    <cellStyle name="20% - Accent3 3 6 2" xfId="2440"/>
    <cellStyle name="20% - Accent3 3 7" xfId="153"/>
    <cellStyle name="20% - Accent3 3 7 2" xfId="2441"/>
    <cellStyle name="20% - Accent3 3 8" xfId="154"/>
    <cellStyle name="20% - Accent3 3 8 2" xfId="2442"/>
    <cellStyle name="20% - Accent3 3 9" xfId="155"/>
    <cellStyle name="20% - Accent3 3 9 2" xfId="2443"/>
    <cellStyle name="20% - Accent3 4" xfId="156"/>
    <cellStyle name="20% - Accent3 4 10" xfId="2444"/>
    <cellStyle name="20% - Accent3 4 2" xfId="157"/>
    <cellStyle name="20% - Accent3 4 2 2" xfId="2445"/>
    <cellStyle name="20% - Accent3 4 3" xfId="158"/>
    <cellStyle name="20% - Accent3 4 3 2" xfId="2446"/>
    <cellStyle name="20% - Accent3 4 4" xfId="159"/>
    <cellStyle name="20% - Accent3 4 4 2" xfId="2447"/>
    <cellStyle name="20% - Accent3 4 5" xfId="160"/>
    <cellStyle name="20% - Accent3 4 5 2" xfId="2448"/>
    <cellStyle name="20% - Accent3 4 6" xfId="161"/>
    <cellStyle name="20% - Accent3 4 6 2" xfId="2449"/>
    <cellStyle name="20% - Accent3 4 7" xfId="162"/>
    <cellStyle name="20% - Accent3 4 7 2" xfId="2450"/>
    <cellStyle name="20% - Accent3 4 8" xfId="163"/>
    <cellStyle name="20% - Accent3 4 8 2" xfId="2451"/>
    <cellStyle name="20% - Accent3 4 9" xfId="164"/>
    <cellStyle name="20% - Accent3 4 9 2" xfId="2452"/>
    <cellStyle name="20% - Accent3 5" xfId="165"/>
    <cellStyle name="20% - Accent3 5 2" xfId="166"/>
    <cellStyle name="20% - Accent3 5 2 2" xfId="2453"/>
    <cellStyle name="20% - Accent3 5 3" xfId="167"/>
    <cellStyle name="20% - Accent3 5 3 2" xfId="2454"/>
    <cellStyle name="20% - Accent3 5 4" xfId="2455"/>
    <cellStyle name="20% - Accent3 6" xfId="168"/>
    <cellStyle name="20% - Accent3 6 2" xfId="169"/>
    <cellStyle name="20% - Accent3 6 2 2" xfId="2456"/>
    <cellStyle name="20% - Accent3 6 3" xfId="170"/>
    <cellStyle name="20% - Accent3 6 3 2" xfId="2457"/>
    <cellStyle name="20% - Accent3 6 4" xfId="2458"/>
    <cellStyle name="20% - Accent3 7" xfId="171"/>
    <cellStyle name="20% - Accent3 7 2" xfId="172"/>
    <cellStyle name="20% - Accent3 7 2 2" xfId="2459"/>
    <cellStyle name="20% - Accent3 7 3" xfId="173"/>
    <cellStyle name="20% - Accent3 7 3 2" xfId="2460"/>
    <cellStyle name="20% - Accent3 7 4" xfId="2461"/>
    <cellStyle name="20% - Accent3 8" xfId="174"/>
    <cellStyle name="20% - Accent3 8 2" xfId="175"/>
    <cellStyle name="20% - Accent3 8 2 2" xfId="2462"/>
    <cellStyle name="20% - Accent3 8 3" xfId="176"/>
    <cellStyle name="20% - Accent3 8 3 2" xfId="2463"/>
    <cellStyle name="20% - Accent3 8 4" xfId="2464"/>
    <cellStyle name="20% - Accent3 9" xfId="177"/>
    <cellStyle name="20% - Accent3 9 2" xfId="178"/>
    <cellStyle name="20% - Accent3 9 2 2" xfId="2465"/>
    <cellStyle name="20% - Accent3 9 3" xfId="179"/>
    <cellStyle name="20% - Accent3 9 3 2" xfId="2466"/>
    <cellStyle name="20% - Accent3 9 4" xfId="2467"/>
    <cellStyle name="20% - Accent4 10" xfId="180"/>
    <cellStyle name="20% - Accent4 10 2" xfId="181"/>
    <cellStyle name="20% - Accent4 10 2 2" xfId="2468"/>
    <cellStyle name="20% - Accent4 10 3" xfId="182"/>
    <cellStyle name="20% - Accent4 10 3 2" xfId="2469"/>
    <cellStyle name="20% - Accent4 10 4" xfId="2470"/>
    <cellStyle name="20% - Accent4 11" xfId="183"/>
    <cellStyle name="20% - Accent4 11 2" xfId="2471"/>
    <cellStyle name="20% - Accent4 12" xfId="184"/>
    <cellStyle name="20% - Accent4 12 2" xfId="2472"/>
    <cellStyle name="20% - Accent4 13" xfId="2473"/>
    <cellStyle name="20% - Accent4 13 2" xfId="2474"/>
    <cellStyle name="20% - Accent4 13 2 2" xfId="2475"/>
    <cellStyle name="20% - Accent4 13 3" xfId="2476"/>
    <cellStyle name="20% - Accent4 13 3 2" xfId="2477"/>
    <cellStyle name="20% - Accent4 13 3 3" xfId="2478"/>
    <cellStyle name="20% - Accent4 13 4" xfId="2479"/>
    <cellStyle name="20% - Accent4 13 4 2" xfId="2480"/>
    <cellStyle name="20% - Accent4 2" xfId="185"/>
    <cellStyle name="20% - Accent4 2 10" xfId="2481"/>
    <cellStyle name="20% - Accent4 2 10 2" xfId="2482"/>
    <cellStyle name="20% - Accent4 2 10 2 2" xfId="2483"/>
    <cellStyle name="20% - Accent4 2 10 2 2 2" xfId="2484"/>
    <cellStyle name="20% - Accent4 2 10 2 3" xfId="2485"/>
    <cellStyle name="20% - Accent4 2 10 3" xfId="2486"/>
    <cellStyle name="20% - Accent4 2 10 3 2" xfId="2487"/>
    <cellStyle name="20% - Accent4 2 10 4" xfId="2488"/>
    <cellStyle name="20% - Accent4 2 10 4 2" xfId="2489"/>
    <cellStyle name="20% - Accent4 2 10 5" xfId="2490"/>
    <cellStyle name="20% - Accent4 2 10 5 2" xfId="2491"/>
    <cellStyle name="20% - Accent4 2 10 6" xfId="2492"/>
    <cellStyle name="20% - Accent4 2 10 6 2" xfId="2493"/>
    <cellStyle name="20% - Accent4 2 10 7" xfId="2494"/>
    <cellStyle name="20% - Accent4 2 10 8" xfId="2495"/>
    <cellStyle name="20% - Accent4 2 10_Consolidation" xfId="2496"/>
    <cellStyle name="20% - Accent4 2 2" xfId="186"/>
    <cellStyle name="20% - Accent4 2 2 2" xfId="2497"/>
    <cellStyle name="20% - Accent4 2 3" xfId="187"/>
    <cellStyle name="20% - Accent4 2 3 2" xfId="2498"/>
    <cellStyle name="20% - Accent4 2 4" xfId="188"/>
    <cellStyle name="20% - Accent4 2 4 2" xfId="2499"/>
    <cellStyle name="20% - Accent4 2 5" xfId="189"/>
    <cellStyle name="20% - Accent4 2 5 2" xfId="2500"/>
    <cellStyle name="20% - Accent4 2 6" xfId="190"/>
    <cellStyle name="20% - Accent4 2 6 2" xfId="2501"/>
    <cellStyle name="20% - Accent4 2 7" xfId="191"/>
    <cellStyle name="20% - Accent4 2 7 2" xfId="2502"/>
    <cellStyle name="20% - Accent4 2 8" xfId="192"/>
    <cellStyle name="20% - Accent4 2 8 2" xfId="2503"/>
    <cellStyle name="20% - Accent4 2 9" xfId="193"/>
    <cellStyle name="20% - Accent4 2 9 2" xfId="2504"/>
    <cellStyle name="20% - Accent4 3" xfId="194"/>
    <cellStyle name="20% - Accent4 3 10" xfId="2505"/>
    <cellStyle name="20% - Accent4 3 2" xfId="195"/>
    <cellStyle name="20% - Accent4 3 2 2" xfId="2506"/>
    <cellStyle name="20% - Accent4 3 3" xfId="196"/>
    <cellStyle name="20% - Accent4 3 3 2" xfId="2507"/>
    <cellStyle name="20% - Accent4 3 4" xfId="197"/>
    <cellStyle name="20% - Accent4 3 4 2" xfId="2508"/>
    <cellStyle name="20% - Accent4 3 5" xfId="198"/>
    <cellStyle name="20% - Accent4 3 5 2" xfId="2509"/>
    <cellStyle name="20% - Accent4 3 6" xfId="199"/>
    <cellStyle name="20% - Accent4 3 6 2" xfId="2510"/>
    <cellStyle name="20% - Accent4 3 7" xfId="200"/>
    <cellStyle name="20% - Accent4 3 7 2" xfId="2511"/>
    <cellStyle name="20% - Accent4 3 8" xfId="201"/>
    <cellStyle name="20% - Accent4 3 8 2" xfId="2512"/>
    <cellStyle name="20% - Accent4 3 9" xfId="202"/>
    <cellStyle name="20% - Accent4 3 9 2" xfId="2513"/>
    <cellStyle name="20% - Accent4 4" xfId="203"/>
    <cellStyle name="20% - Accent4 4 10" xfId="2514"/>
    <cellStyle name="20% - Accent4 4 2" xfId="204"/>
    <cellStyle name="20% - Accent4 4 2 2" xfId="2515"/>
    <cellStyle name="20% - Accent4 4 3" xfId="205"/>
    <cellStyle name="20% - Accent4 4 3 2" xfId="2516"/>
    <cellStyle name="20% - Accent4 4 4" xfId="206"/>
    <cellStyle name="20% - Accent4 4 4 2" xfId="2517"/>
    <cellStyle name="20% - Accent4 4 5" xfId="207"/>
    <cellStyle name="20% - Accent4 4 5 2" xfId="2518"/>
    <cellStyle name="20% - Accent4 4 6" xfId="208"/>
    <cellStyle name="20% - Accent4 4 6 2" xfId="2519"/>
    <cellStyle name="20% - Accent4 4 7" xfId="209"/>
    <cellStyle name="20% - Accent4 4 7 2" xfId="2520"/>
    <cellStyle name="20% - Accent4 4 8" xfId="210"/>
    <cellStyle name="20% - Accent4 4 8 2" xfId="2521"/>
    <cellStyle name="20% - Accent4 4 9" xfId="211"/>
    <cellStyle name="20% - Accent4 4 9 2" xfId="2522"/>
    <cellStyle name="20% - Accent4 5" xfId="212"/>
    <cellStyle name="20% - Accent4 5 2" xfId="213"/>
    <cellStyle name="20% - Accent4 5 2 2" xfId="2523"/>
    <cellStyle name="20% - Accent4 5 3" xfId="214"/>
    <cellStyle name="20% - Accent4 5 3 2" xfId="2524"/>
    <cellStyle name="20% - Accent4 5 4" xfId="2525"/>
    <cellStyle name="20% - Accent4 6" xfId="215"/>
    <cellStyle name="20% - Accent4 6 2" xfId="216"/>
    <cellStyle name="20% - Accent4 6 2 2" xfId="2526"/>
    <cellStyle name="20% - Accent4 6 3" xfId="217"/>
    <cellStyle name="20% - Accent4 6 3 2" xfId="2527"/>
    <cellStyle name="20% - Accent4 6 4" xfId="2528"/>
    <cellStyle name="20% - Accent4 7" xfId="218"/>
    <cellStyle name="20% - Accent4 7 2" xfId="219"/>
    <cellStyle name="20% - Accent4 7 2 2" xfId="2529"/>
    <cellStyle name="20% - Accent4 7 3" xfId="220"/>
    <cellStyle name="20% - Accent4 7 3 2" xfId="2530"/>
    <cellStyle name="20% - Accent4 7 4" xfId="2531"/>
    <cellStyle name="20% - Accent4 8" xfId="221"/>
    <cellStyle name="20% - Accent4 8 2" xfId="222"/>
    <cellStyle name="20% - Accent4 8 2 2" xfId="2532"/>
    <cellStyle name="20% - Accent4 8 3" xfId="223"/>
    <cellStyle name="20% - Accent4 8 3 2" xfId="2533"/>
    <cellStyle name="20% - Accent4 8 4" xfId="2534"/>
    <cellStyle name="20% - Accent4 9" xfId="224"/>
    <cellStyle name="20% - Accent4 9 2" xfId="225"/>
    <cellStyle name="20% - Accent4 9 2 2" xfId="2535"/>
    <cellStyle name="20% - Accent4 9 3" xfId="226"/>
    <cellStyle name="20% - Accent4 9 3 2" xfId="2536"/>
    <cellStyle name="20% - Accent4 9 4" xfId="2537"/>
    <cellStyle name="20% - Accent5 10" xfId="227"/>
    <cellStyle name="20% - Accent5 10 2" xfId="228"/>
    <cellStyle name="20% - Accent5 10 2 2" xfId="2538"/>
    <cellStyle name="20% - Accent5 10 3" xfId="229"/>
    <cellStyle name="20% - Accent5 10 3 2" xfId="2539"/>
    <cellStyle name="20% - Accent5 10 4" xfId="2540"/>
    <cellStyle name="20% - Accent5 11" xfId="230"/>
    <cellStyle name="20% - Accent5 11 2" xfId="2541"/>
    <cellStyle name="20% - Accent5 12" xfId="231"/>
    <cellStyle name="20% - Accent5 12 2" xfId="2542"/>
    <cellStyle name="20% - Accent5 13" xfId="2543"/>
    <cellStyle name="20% - Accent5 2" xfId="232"/>
    <cellStyle name="20% - Accent5 2 10" xfId="2544"/>
    <cellStyle name="20% - Accent5 2 2" xfId="233"/>
    <cellStyle name="20% - Accent5 2 2 2" xfId="2545"/>
    <cellStyle name="20% - Accent5 2 3" xfId="234"/>
    <cellStyle name="20% - Accent5 2 3 2" xfId="2546"/>
    <cellStyle name="20% - Accent5 2 4" xfId="235"/>
    <cellStyle name="20% - Accent5 2 4 2" xfId="2547"/>
    <cellStyle name="20% - Accent5 2 5" xfId="236"/>
    <cellStyle name="20% - Accent5 2 5 2" xfId="2548"/>
    <cellStyle name="20% - Accent5 2 6" xfId="237"/>
    <cellStyle name="20% - Accent5 2 6 2" xfId="2549"/>
    <cellStyle name="20% - Accent5 2 7" xfId="238"/>
    <cellStyle name="20% - Accent5 2 7 2" xfId="2550"/>
    <cellStyle name="20% - Accent5 2 8" xfId="239"/>
    <cellStyle name="20% - Accent5 2 8 2" xfId="2551"/>
    <cellStyle name="20% - Accent5 2 9" xfId="240"/>
    <cellStyle name="20% - Accent5 2 9 2" xfId="2552"/>
    <cellStyle name="20% - Accent5 3" xfId="241"/>
    <cellStyle name="20% - Accent5 3 10" xfId="2553"/>
    <cellStyle name="20% - Accent5 3 2" xfId="242"/>
    <cellStyle name="20% - Accent5 3 2 2" xfId="2554"/>
    <cellStyle name="20% - Accent5 3 3" xfId="243"/>
    <cellStyle name="20% - Accent5 3 3 2" xfId="2555"/>
    <cellStyle name="20% - Accent5 3 4" xfId="244"/>
    <cellStyle name="20% - Accent5 3 4 2" xfId="2556"/>
    <cellStyle name="20% - Accent5 3 5" xfId="245"/>
    <cellStyle name="20% - Accent5 3 5 2" xfId="2557"/>
    <cellStyle name="20% - Accent5 3 6" xfId="246"/>
    <cellStyle name="20% - Accent5 3 6 2" xfId="2558"/>
    <cellStyle name="20% - Accent5 3 7" xfId="247"/>
    <cellStyle name="20% - Accent5 3 7 2" xfId="2559"/>
    <cellStyle name="20% - Accent5 3 8" xfId="248"/>
    <cellStyle name="20% - Accent5 3 8 2" xfId="2560"/>
    <cellStyle name="20% - Accent5 3 9" xfId="249"/>
    <cellStyle name="20% - Accent5 3 9 2" xfId="2561"/>
    <cellStyle name="20% - Accent5 4" xfId="250"/>
    <cellStyle name="20% - Accent5 4 10" xfId="2562"/>
    <cellStyle name="20% - Accent5 4 2" xfId="251"/>
    <cellStyle name="20% - Accent5 4 2 2" xfId="2563"/>
    <cellStyle name="20% - Accent5 4 3" xfId="252"/>
    <cellStyle name="20% - Accent5 4 3 2" xfId="2564"/>
    <cellStyle name="20% - Accent5 4 4" xfId="253"/>
    <cellStyle name="20% - Accent5 4 4 2" xfId="2565"/>
    <cellStyle name="20% - Accent5 4 5" xfId="254"/>
    <cellStyle name="20% - Accent5 4 5 2" xfId="2566"/>
    <cellStyle name="20% - Accent5 4 6" xfId="255"/>
    <cellStyle name="20% - Accent5 4 6 2" xfId="2567"/>
    <cellStyle name="20% - Accent5 4 7" xfId="256"/>
    <cellStyle name="20% - Accent5 4 7 2" xfId="2568"/>
    <cellStyle name="20% - Accent5 4 8" xfId="257"/>
    <cellStyle name="20% - Accent5 4 8 2" xfId="2569"/>
    <cellStyle name="20% - Accent5 4 9" xfId="258"/>
    <cellStyle name="20% - Accent5 4 9 2" xfId="2570"/>
    <cellStyle name="20% - Accent5 5" xfId="259"/>
    <cellStyle name="20% - Accent5 5 2" xfId="260"/>
    <cellStyle name="20% - Accent5 5 2 2" xfId="2571"/>
    <cellStyle name="20% - Accent5 5 3" xfId="261"/>
    <cellStyle name="20% - Accent5 5 3 2" xfId="2572"/>
    <cellStyle name="20% - Accent5 5 4" xfId="2573"/>
    <cellStyle name="20% - Accent5 6" xfId="262"/>
    <cellStyle name="20% - Accent5 6 2" xfId="263"/>
    <cellStyle name="20% - Accent5 6 2 2" xfId="2574"/>
    <cellStyle name="20% - Accent5 6 3" xfId="264"/>
    <cellStyle name="20% - Accent5 6 3 2" xfId="2575"/>
    <cellStyle name="20% - Accent5 6 4" xfId="2576"/>
    <cellStyle name="20% - Accent5 7" xfId="265"/>
    <cellStyle name="20% - Accent5 7 2" xfId="266"/>
    <cellStyle name="20% - Accent5 7 2 2" xfId="2577"/>
    <cellStyle name="20% - Accent5 7 3" xfId="267"/>
    <cellStyle name="20% - Accent5 7 3 2" xfId="2578"/>
    <cellStyle name="20% - Accent5 7 4" xfId="2579"/>
    <cellStyle name="20% - Accent5 8" xfId="268"/>
    <cellStyle name="20% - Accent5 8 2" xfId="269"/>
    <cellStyle name="20% - Accent5 8 2 2" xfId="2580"/>
    <cellStyle name="20% - Accent5 8 3" xfId="270"/>
    <cellStyle name="20% - Accent5 8 3 2" xfId="2581"/>
    <cellStyle name="20% - Accent5 8 4" xfId="2582"/>
    <cellStyle name="20% - Accent5 9" xfId="271"/>
    <cellStyle name="20% - Accent5 9 2" xfId="272"/>
    <cellStyle name="20% - Accent5 9 2 2" xfId="2583"/>
    <cellStyle name="20% - Accent5 9 3" xfId="273"/>
    <cellStyle name="20% - Accent5 9 3 2" xfId="2584"/>
    <cellStyle name="20% - Accent5 9 4" xfId="2585"/>
    <cellStyle name="20% - Accent6 10" xfId="274"/>
    <cellStyle name="20% - Accent6 10 2" xfId="275"/>
    <cellStyle name="20% - Accent6 10 2 2" xfId="2586"/>
    <cellStyle name="20% - Accent6 10 3" xfId="276"/>
    <cellStyle name="20% - Accent6 10 3 2" xfId="2587"/>
    <cellStyle name="20% - Accent6 10 4" xfId="2588"/>
    <cellStyle name="20% - Accent6 11" xfId="277"/>
    <cellStyle name="20% - Accent6 11 2" xfId="2589"/>
    <cellStyle name="20% - Accent6 12" xfId="278"/>
    <cellStyle name="20% - Accent6 12 2" xfId="2590"/>
    <cellStyle name="20% - Accent6 13" xfId="2591"/>
    <cellStyle name="20% - Accent6 2" xfId="279"/>
    <cellStyle name="20% - Accent6 2 10" xfId="2592"/>
    <cellStyle name="20% - Accent6 2 2" xfId="280"/>
    <cellStyle name="20% - Accent6 2 2 2" xfId="2593"/>
    <cellStyle name="20% - Accent6 2 3" xfId="281"/>
    <cellStyle name="20% - Accent6 2 3 2" xfId="2594"/>
    <cellStyle name="20% - Accent6 2 4" xfId="282"/>
    <cellStyle name="20% - Accent6 2 4 2" xfId="2595"/>
    <cellStyle name="20% - Accent6 2 5" xfId="283"/>
    <cellStyle name="20% - Accent6 2 5 2" xfId="2596"/>
    <cellStyle name="20% - Accent6 2 6" xfId="284"/>
    <cellStyle name="20% - Accent6 2 6 2" xfId="2597"/>
    <cellStyle name="20% - Accent6 2 7" xfId="285"/>
    <cellStyle name="20% - Accent6 2 7 2" xfId="2598"/>
    <cellStyle name="20% - Accent6 2 8" xfId="286"/>
    <cellStyle name="20% - Accent6 2 8 2" xfId="2599"/>
    <cellStyle name="20% - Accent6 2 9" xfId="287"/>
    <cellStyle name="20% - Accent6 2 9 2" xfId="2600"/>
    <cellStyle name="20% - Accent6 3" xfId="288"/>
    <cellStyle name="20% - Accent6 3 10" xfId="2601"/>
    <cellStyle name="20% - Accent6 3 2" xfId="289"/>
    <cellStyle name="20% - Accent6 3 2 2" xfId="2602"/>
    <cellStyle name="20% - Accent6 3 3" xfId="290"/>
    <cellStyle name="20% - Accent6 3 3 2" xfId="2603"/>
    <cellStyle name="20% - Accent6 3 4" xfId="291"/>
    <cellStyle name="20% - Accent6 3 4 2" xfId="2604"/>
    <cellStyle name="20% - Accent6 3 5" xfId="292"/>
    <cellStyle name="20% - Accent6 3 5 2" xfId="2605"/>
    <cellStyle name="20% - Accent6 3 6" xfId="293"/>
    <cellStyle name="20% - Accent6 3 6 2" xfId="2606"/>
    <cellStyle name="20% - Accent6 3 7" xfId="294"/>
    <cellStyle name="20% - Accent6 3 7 2" xfId="2607"/>
    <cellStyle name="20% - Accent6 3 8" xfId="295"/>
    <cellStyle name="20% - Accent6 3 8 2" xfId="2608"/>
    <cellStyle name="20% - Accent6 3 9" xfId="296"/>
    <cellStyle name="20% - Accent6 3 9 2" xfId="2609"/>
    <cellStyle name="20% - Accent6 4" xfId="297"/>
    <cellStyle name="20% - Accent6 4 10" xfId="2610"/>
    <cellStyle name="20% - Accent6 4 2" xfId="298"/>
    <cellStyle name="20% - Accent6 4 2 2" xfId="2611"/>
    <cellStyle name="20% - Accent6 4 3" xfId="299"/>
    <cellStyle name="20% - Accent6 4 3 2" xfId="2612"/>
    <cellStyle name="20% - Accent6 4 4" xfId="300"/>
    <cellStyle name="20% - Accent6 4 4 2" xfId="2613"/>
    <cellStyle name="20% - Accent6 4 5" xfId="301"/>
    <cellStyle name="20% - Accent6 4 5 2" xfId="2614"/>
    <cellStyle name="20% - Accent6 4 6" xfId="302"/>
    <cellStyle name="20% - Accent6 4 6 2" xfId="2615"/>
    <cellStyle name="20% - Accent6 4 7" xfId="303"/>
    <cellStyle name="20% - Accent6 4 7 2" xfId="2616"/>
    <cellStyle name="20% - Accent6 4 8" xfId="304"/>
    <cellStyle name="20% - Accent6 4 8 2" xfId="2617"/>
    <cellStyle name="20% - Accent6 4 9" xfId="305"/>
    <cellStyle name="20% - Accent6 4 9 2" xfId="2618"/>
    <cellStyle name="20% - Accent6 5" xfId="306"/>
    <cellStyle name="20% - Accent6 5 2" xfId="307"/>
    <cellStyle name="20% - Accent6 5 2 2" xfId="2619"/>
    <cellStyle name="20% - Accent6 5 3" xfId="308"/>
    <cellStyle name="20% - Accent6 5 3 2" xfId="2620"/>
    <cellStyle name="20% - Accent6 5 4" xfId="2621"/>
    <cellStyle name="20% - Accent6 6" xfId="309"/>
    <cellStyle name="20% - Accent6 6 2" xfId="310"/>
    <cellStyle name="20% - Accent6 6 2 2" xfId="2622"/>
    <cellStyle name="20% - Accent6 6 3" xfId="311"/>
    <cellStyle name="20% - Accent6 6 3 2" xfId="2623"/>
    <cellStyle name="20% - Accent6 6 4" xfId="2624"/>
    <cellStyle name="20% - Accent6 7" xfId="312"/>
    <cellStyle name="20% - Accent6 7 2" xfId="313"/>
    <cellStyle name="20% - Accent6 7 2 2" xfId="2625"/>
    <cellStyle name="20% - Accent6 7 3" xfId="314"/>
    <cellStyle name="20% - Accent6 7 3 2" xfId="2626"/>
    <cellStyle name="20% - Accent6 7 4" xfId="2627"/>
    <cellStyle name="20% - Accent6 8" xfId="315"/>
    <cellStyle name="20% - Accent6 8 2" xfId="316"/>
    <cellStyle name="20% - Accent6 8 2 2" xfId="2628"/>
    <cellStyle name="20% - Accent6 8 3" xfId="317"/>
    <cellStyle name="20% - Accent6 8 3 2" xfId="2629"/>
    <cellStyle name="20% - Accent6 8 4" xfId="2630"/>
    <cellStyle name="20% - Accent6 9" xfId="318"/>
    <cellStyle name="20% - Accent6 9 2" xfId="319"/>
    <cellStyle name="20% - Accent6 9 2 2" xfId="2631"/>
    <cellStyle name="20% - Accent6 9 3" xfId="320"/>
    <cellStyle name="20% - Accent6 9 3 2" xfId="2632"/>
    <cellStyle name="20% - Accent6 9 4" xfId="2633"/>
    <cellStyle name="40% - Accent1 10" xfId="321"/>
    <cellStyle name="40% - Accent1 10 2" xfId="322"/>
    <cellStyle name="40% - Accent1 10 2 2" xfId="2634"/>
    <cellStyle name="40% - Accent1 10 3" xfId="323"/>
    <cellStyle name="40% - Accent1 10 3 2" xfId="2635"/>
    <cellStyle name="40% - Accent1 10 4" xfId="2636"/>
    <cellStyle name="40% - Accent1 11" xfId="324"/>
    <cellStyle name="40% - Accent1 11 2" xfId="2637"/>
    <cellStyle name="40% - Accent1 12" xfId="325"/>
    <cellStyle name="40% - Accent1 12 2" xfId="2638"/>
    <cellStyle name="40% - Accent1 13" xfId="2639"/>
    <cellStyle name="40% - Accent1 2" xfId="326"/>
    <cellStyle name="40% - Accent1 2 10" xfId="2640"/>
    <cellStyle name="40% - Accent1 2 2" xfId="327"/>
    <cellStyle name="40% - Accent1 2 2 2" xfId="2641"/>
    <cellStyle name="40% - Accent1 2 3" xfId="328"/>
    <cellStyle name="40% - Accent1 2 3 2" xfId="2642"/>
    <cellStyle name="40% - Accent1 2 4" xfId="329"/>
    <cellStyle name="40% - Accent1 2 4 2" xfId="2643"/>
    <cellStyle name="40% - Accent1 2 5" xfId="330"/>
    <cellStyle name="40% - Accent1 2 5 2" xfId="2644"/>
    <cellStyle name="40% - Accent1 2 6" xfId="331"/>
    <cellStyle name="40% - Accent1 2 6 2" xfId="2645"/>
    <cellStyle name="40% - Accent1 2 7" xfId="332"/>
    <cellStyle name="40% - Accent1 2 7 2" xfId="2646"/>
    <cellStyle name="40% - Accent1 2 8" xfId="333"/>
    <cellStyle name="40% - Accent1 2 8 2" xfId="2647"/>
    <cellStyle name="40% - Accent1 2 9" xfId="334"/>
    <cellStyle name="40% - Accent1 2 9 2" xfId="2648"/>
    <cellStyle name="40% - Accent1 3" xfId="335"/>
    <cellStyle name="40% - Accent1 3 10" xfId="2649"/>
    <cellStyle name="40% - Accent1 3 2" xfId="336"/>
    <cellStyle name="40% - Accent1 3 2 2" xfId="2650"/>
    <cellStyle name="40% - Accent1 3 3" xfId="337"/>
    <cellStyle name="40% - Accent1 3 3 2" xfId="2651"/>
    <cellStyle name="40% - Accent1 3 4" xfId="338"/>
    <cellStyle name="40% - Accent1 3 4 2" xfId="2652"/>
    <cellStyle name="40% - Accent1 3 5" xfId="339"/>
    <cellStyle name="40% - Accent1 3 5 2" xfId="2653"/>
    <cellStyle name="40% - Accent1 3 6" xfId="340"/>
    <cellStyle name="40% - Accent1 3 6 2" xfId="2654"/>
    <cellStyle name="40% - Accent1 3 7" xfId="341"/>
    <cellStyle name="40% - Accent1 3 7 2" xfId="2655"/>
    <cellStyle name="40% - Accent1 3 8" xfId="342"/>
    <cellStyle name="40% - Accent1 3 8 2" xfId="2656"/>
    <cellStyle name="40% - Accent1 3 9" xfId="343"/>
    <cellStyle name="40% - Accent1 3 9 2" xfId="2657"/>
    <cellStyle name="40% - Accent1 4" xfId="344"/>
    <cellStyle name="40% - Accent1 4 10" xfId="2658"/>
    <cellStyle name="40% - Accent1 4 2" xfId="345"/>
    <cellStyle name="40% - Accent1 4 2 2" xfId="2659"/>
    <cellStyle name="40% - Accent1 4 3" xfId="346"/>
    <cellStyle name="40% - Accent1 4 3 2" xfId="2660"/>
    <cellStyle name="40% - Accent1 4 4" xfId="347"/>
    <cellStyle name="40% - Accent1 4 4 2" xfId="2661"/>
    <cellStyle name="40% - Accent1 4 5" xfId="348"/>
    <cellStyle name="40% - Accent1 4 5 2" xfId="2662"/>
    <cellStyle name="40% - Accent1 4 6" xfId="349"/>
    <cellStyle name="40% - Accent1 4 6 2" xfId="2663"/>
    <cellStyle name="40% - Accent1 4 7" xfId="350"/>
    <cellStyle name="40% - Accent1 4 7 2" xfId="2664"/>
    <cellStyle name="40% - Accent1 4 8" xfId="351"/>
    <cellStyle name="40% - Accent1 4 8 2" xfId="2665"/>
    <cellStyle name="40% - Accent1 4 9" xfId="352"/>
    <cellStyle name="40% - Accent1 4 9 2" xfId="2666"/>
    <cellStyle name="40% - Accent1 5" xfId="353"/>
    <cellStyle name="40% - Accent1 5 2" xfId="354"/>
    <cellStyle name="40% - Accent1 5 2 2" xfId="2667"/>
    <cellStyle name="40% - Accent1 5 3" xfId="355"/>
    <cellStyle name="40% - Accent1 5 3 2" xfId="2668"/>
    <cellStyle name="40% - Accent1 5 4" xfId="2669"/>
    <cellStyle name="40% - Accent1 6" xfId="356"/>
    <cellStyle name="40% - Accent1 6 2" xfId="357"/>
    <cellStyle name="40% - Accent1 6 2 2" xfId="2670"/>
    <cellStyle name="40% - Accent1 6 3" xfId="358"/>
    <cellStyle name="40% - Accent1 6 3 2" xfId="2671"/>
    <cellStyle name="40% - Accent1 6 4" xfId="2672"/>
    <cellStyle name="40% - Accent1 7" xfId="359"/>
    <cellStyle name="40% - Accent1 7 2" xfId="360"/>
    <cellStyle name="40% - Accent1 7 2 2" xfId="2673"/>
    <cellStyle name="40% - Accent1 7 3" xfId="361"/>
    <cellStyle name="40% - Accent1 7 3 2" xfId="2674"/>
    <cellStyle name="40% - Accent1 7 4" xfId="2675"/>
    <cellStyle name="40% - Accent1 8" xfId="362"/>
    <cellStyle name="40% - Accent1 8 2" xfId="363"/>
    <cellStyle name="40% - Accent1 8 2 2" xfId="2676"/>
    <cellStyle name="40% - Accent1 8 3" xfId="364"/>
    <cellStyle name="40% - Accent1 8 3 2" xfId="2677"/>
    <cellStyle name="40% - Accent1 8 4" xfId="2678"/>
    <cellStyle name="40% - Accent1 9" xfId="365"/>
    <cellStyle name="40% - Accent1 9 2" xfId="366"/>
    <cellStyle name="40% - Accent1 9 2 2" xfId="2679"/>
    <cellStyle name="40% - Accent1 9 3" xfId="367"/>
    <cellStyle name="40% - Accent1 9 3 2" xfId="2680"/>
    <cellStyle name="40% - Accent1 9 4" xfId="2681"/>
    <cellStyle name="40% - Accent2 10" xfId="368"/>
    <cellStyle name="40% - Accent2 10 2" xfId="369"/>
    <cellStyle name="40% - Accent2 10 2 2" xfId="2682"/>
    <cellStyle name="40% - Accent2 10 3" xfId="370"/>
    <cellStyle name="40% - Accent2 10 3 2" xfId="2683"/>
    <cellStyle name="40% - Accent2 10 4" xfId="2684"/>
    <cellStyle name="40% - Accent2 11" xfId="371"/>
    <cellStyle name="40% - Accent2 11 2" xfId="2685"/>
    <cellStyle name="40% - Accent2 12" xfId="372"/>
    <cellStyle name="40% - Accent2 12 2" xfId="2686"/>
    <cellStyle name="40% - Accent2 13" xfId="2687"/>
    <cellStyle name="40% - Accent2 2" xfId="373"/>
    <cellStyle name="40% - Accent2 2 10" xfId="2688"/>
    <cellStyle name="40% - Accent2 2 2" xfId="374"/>
    <cellStyle name="40% - Accent2 2 2 2" xfId="2689"/>
    <cellStyle name="40% - Accent2 2 3" xfId="375"/>
    <cellStyle name="40% - Accent2 2 3 2" xfId="2690"/>
    <cellStyle name="40% - Accent2 2 4" xfId="376"/>
    <cellStyle name="40% - Accent2 2 4 2" xfId="2691"/>
    <cellStyle name="40% - Accent2 2 5" xfId="377"/>
    <cellStyle name="40% - Accent2 2 5 2" xfId="2692"/>
    <cellStyle name="40% - Accent2 2 6" xfId="378"/>
    <cellStyle name="40% - Accent2 2 6 2" xfId="2693"/>
    <cellStyle name="40% - Accent2 2 7" xfId="379"/>
    <cellStyle name="40% - Accent2 2 7 2" xfId="2694"/>
    <cellStyle name="40% - Accent2 2 8" xfId="380"/>
    <cellStyle name="40% - Accent2 2 8 2" xfId="2695"/>
    <cellStyle name="40% - Accent2 2 9" xfId="381"/>
    <cellStyle name="40% - Accent2 2 9 2" xfId="2696"/>
    <cellStyle name="40% - Accent2 3" xfId="382"/>
    <cellStyle name="40% - Accent2 3 10" xfId="2697"/>
    <cellStyle name="40% - Accent2 3 2" xfId="383"/>
    <cellStyle name="40% - Accent2 3 2 2" xfId="2698"/>
    <cellStyle name="40% - Accent2 3 3" xfId="384"/>
    <cellStyle name="40% - Accent2 3 3 2" xfId="2699"/>
    <cellStyle name="40% - Accent2 3 4" xfId="385"/>
    <cellStyle name="40% - Accent2 3 4 2" xfId="2700"/>
    <cellStyle name="40% - Accent2 3 5" xfId="386"/>
    <cellStyle name="40% - Accent2 3 5 2" xfId="2701"/>
    <cellStyle name="40% - Accent2 3 6" xfId="387"/>
    <cellStyle name="40% - Accent2 3 6 2" xfId="2702"/>
    <cellStyle name="40% - Accent2 3 7" xfId="388"/>
    <cellStyle name="40% - Accent2 3 7 2" xfId="2703"/>
    <cellStyle name="40% - Accent2 3 8" xfId="389"/>
    <cellStyle name="40% - Accent2 3 8 2" xfId="2704"/>
    <cellStyle name="40% - Accent2 3 9" xfId="390"/>
    <cellStyle name="40% - Accent2 3 9 2" xfId="2705"/>
    <cellStyle name="40% - Accent2 4" xfId="391"/>
    <cellStyle name="40% - Accent2 4 10" xfId="2706"/>
    <cellStyle name="40% - Accent2 4 2" xfId="392"/>
    <cellStyle name="40% - Accent2 4 2 2" xfId="2707"/>
    <cellStyle name="40% - Accent2 4 3" xfId="393"/>
    <cellStyle name="40% - Accent2 4 3 2" xfId="2708"/>
    <cellStyle name="40% - Accent2 4 4" xfId="394"/>
    <cellStyle name="40% - Accent2 4 4 2" xfId="2709"/>
    <cellStyle name="40% - Accent2 4 5" xfId="395"/>
    <cellStyle name="40% - Accent2 4 5 2" xfId="2710"/>
    <cellStyle name="40% - Accent2 4 6" xfId="396"/>
    <cellStyle name="40% - Accent2 4 6 2" xfId="2711"/>
    <cellStyle name="40% - Accent2 4 7" xfId="397"/>
    <cellStyle name="40% - Accent2 4 7 2" xfId="2712"/>
    <cellStyle name="40% - Accent2 4 8" xfId="398"/>
    <cellStyle name="40% - Accent2 4 8 2" xfId="2713"/>
    <cellStyle name="40% - Accent2 4 9" xfId="399"/>
    <cellStyle name="40% - Accent2 4 9 2" xfId="2714"/>
    <cellStyle name="40% - Accent2 5" xfId="400"/>
    <cellStyle name="40% - Accent2 5 2" xfId="401"/>
    <cellStyle name="40% - Accent2 5 2 2" xfId="2715"/>
    <cellStyle name="40% - Accent2 5 3" xfId="402"/>
    <cellStyle name="40% - Accent2 5 3 2" xfId="2716"/>
    <cellStyle name="40% - Accent2 5 4" xfId="2717"/>
    <cellStyle name="40% - Accent2 6" xfId="403"/>
    <cellStyle name="40% - Accent2 6 2" xfId="404"/>
    <cellStyle name="40% - Accent2 6 2 2" xfId="2718"/>
    <cellStyle name="40% - Accent2 6 3" xfId="405"/>
    <cellStyle name="40% - Accent2 6 3 2" xfId="2719"/>
    <cellStyle name="40% - Accent2 6 4" xfId="2720"/>
    <cellStyle name="40% - Accent2 7" xfId="406"/>
    <cellStyle name="40% - Accent2 7 2" xfId="407"/>
    <cellStyle name="40% - Accent2 7 2 2" xfId="2721"/>
    <cellStyle name="40% - Accent2 7 3" xfId="408"/>
    <cellStyle name="40% - Accent2 7 3 2" xfId="2722"/>
    <cellStyle name="40% - Accent2 7 4" xfId="2723"/>
    <cellStyle name="40% - Accent2 8" xfId="409"/>
    <cellStyle name="40% - Accent2 8 2" xfId="410"/>
    <cellStyle name="40% - Accent2 8 2 2" xfId="2724"/>
    <cellStyle name="40% - Accent2 8 3" xfId="411"/>
    <cellStyle name="40% - Accent2 8 3 2" xfId="2725"/>
    <cellStyle name="40% - Accent2 8 4" xfId="2726"/>
    <cellStyle name="40% - Accent2 9" xfId="412"/>
    <cellStyle name="40% - Accent2 9 2" xfId="413"/>
    <cellStyle name="40% - Accent2 9 2 2" xfId="2727"/>
    <cellStyle name="40% - Accent2 9 3" xfId="414"/>
    <cellStyle name="40% - Accent2 9 3 2" xfId="2728"/>
    <cellStyle name="40% - Accent2 9 4" xfId="2729"/>
    <cellStyle name="40% - Accent3 10" xfId="415"/>
    <cellStyle name="40% - Accent3 10 2" xfId="416"/>
    <cellStyle name="40% - Accent3 10 2 2" xfId="2730"/>
    <cellStyle name="40% - Accent3 10 3" xfId="417"/>
    <cellStyle name="40% - Accent3 10 3 2" xfId="2731"/>
    <cellStyle name="40% - Accent3 10 4" xfId="2732"/>
    <cellStyle name="40% - Accent3 11" xfId="418"/>
    <cellStyle name="40% - Accent3 11 2" xfId="2733"/>
    <cellStyle name="40% - Accent3 12" xfId="419"/>
    <cellStyle name="40% - Accent3 12 2" xfId="2734"/>
    <cellStyle name="40% - Accent3 13" xfId="2735"/>
    <cellStyle name="40% - Accent3 13 2" xfId="2736"/>
    <cellStyle name="40% - Accent3 13 2 2" xfId="2737"/>
    <cellStyle name="40% - Accent3 13 3" xfId="2738"/>
    <cellStyle name="40% - Accent3 13 3 2" xfId="2739"/>
    <cellStyle name="40% - Accent3 13 3 3" xfId="2740"/>
    <cellStyle name="40% - Accent3 13 4" xfId="2741"/>
    <cellStyle name="40% - Accent3 13 4 2" xfId="2742"/>
    <cellStyle name="40% - Accent3 2" xfId="420"/>
    <cellStyle name="40% - Accent3 2 10" xfId="2743"/>
    <cellStyle name="40% - Accent3 2 10 2" xfId="2744"/>
    <cellStyle name="40% - Accent3 2 10 2 2" xfId="2745"/>
    <cellStyle name="40% - Accent3 2 10 2 2 2" xfId="2746"/>
    <cellStyle name="40% - Accent3 2 10 2 3" xfId="2747"/>
    <cellStyle name="40% - Accent3 2 10 3" xfId="2748"/>
    <cellStyle name="40% - Accent3 2 10 3 2" xfId="2749"/>
    <cellStyle name="40% - Accent3 2 10 4" xfId="2750"/>
    <cellStyle name="40% - Accent3 2 10 4 2" xfId="2751"/>
    <cellStyle name="40% - Accent3 2 10 5" xfId="2752"/>
    <cellStyle name="40% - Accent3 2 10 5 2" xfId="2753"/>
    <cellStyle name="40% - Accent3 2 10 6" xfId="2754"/>
    <cellStyle name="40% - Accent3 2 10 6 2" xfId="2755"/>
    <cellStyle name="40% - Accent3 2 10 7" xfId="2756"/>
    <cellStyle name="40% - Accent3 2 10 8" xfId="2757"/>
    <cellStyle name="40% - Accent3 2 10_Consolidation" xfId="2758"/>
    <cellStyle name="40% - Accent3 2 2" xfId="421"/>
    <cellStyle name="40% - Accent3 2 2 2" xfId="2759"/>
    <cellStyle name="40% - Accent3 2 3" xfId="422"/>
    <cellStyle name="40% - Accent3 2 3 2" xfId="2760"/>
    <cellStyle name="40% - Accent3 2 4" xfId="423"/>
    <cellStyle name="40% - Accent3 2 4 2" xfId="2761"/>
    <cellStyle name="40% - Accent3 2 5" xfId="424"/>
    <cellStyle name="40% - Accent3 2 5 2" xfId="2762"/>
    <cellStyle name="40% - Accent3 2 6" xfId="425"/>
    <cellStyle name="40% - Accent3 2 6 2" xfId="2763"/>
    <cellStyle name="40% - Accent3 2 7" xfId="426"/>
    <cellStyle name="40% - Accent3 2 7 2" xfId="2764"/>
    <cellStyle name="40% - Accent3 2 8" xfId="427"/>
    <cellStyle name="40% - Accent3 2 8 2" xfId="2765"/>
    <cellStyle name="40% - Accent3 2 9" xfId="428"/>
    <cellStyle name="40% - Accent3 2 9 2" xfId="2766"/>
    <cellStyle name="40% - Accent3 3" xfId="429"/>
    <cellStyle name="40% - Accent3 3 10" xfId="2767"/>
    <cellStyle name="40% - Accent3 3 2" xfId="430"/>
    <cellStyle name="40% - Accent3 3 2 2" xfId="2768"/>
    <cellStyle name="40% - Accent3 3 3" xfId="431"/>
    <cellStyle name="40% - Accent3 3 3 2" xfId="2769"/>
    <cellStyle name="40% - Accent3 3 4" xfId="432"/>
    <cellStyle name="40% - Accent3 3 4 2" xfId="2770"/>
    <cellStyle name="40% - Accent3 3 5" xfId="433"/>
    <cellStyle name="40% - Accent3 3 5 2" xfId="2771"/>
    <cellStyle name="40% - Accent3 3 6" xfId="434"/>
    <cellStyle name="40% - Accent3 3 6 2" xfId="2772"/>
    <cellStyle name="40% - Accent3 3 7" xfId="435"/>
    <cellStyle name="40% - Accent3 3 7 2" xfId="2773"/>
    <cellStyle name="40% - Accent3 3 8" xfId="436"/>
    <cellStyle name="40% - Accent3 3 8 2" xfId="2774"/>
    <cellStyle name="40% - Accent3 3 9" xfId="437"/>
    <cellStyle name="40% - Accent3 3 9 2" xfId="2775"/>
    <cellStyle name="40% - Accent3 4" xfId="438"/>
    <cellStyle name="40% - Accent3 4 10" xfId="2776"/>
    <cellStyle name="40% - Accent3 4 2" xfId="439"/>
    <cellStyle name="40% - Accent3 4 2 2" xfId="2777"/>
    <cellStyle name="40% - Accent3 4 3" xfId="440"/>
    <cellStyle name="40% - Accent3 4 3 2" xfId="2778"/>
    <cellStyle name="40% - Accent3 4 4" xfId="441"/>
    <cellStyle name="40% - Accent3 4 4 2" xfId="2779"/>
    <cellStyle name="40% - Accent3 4 5" xfId="442"/>
    <cellStyle name="40% - Accent3 4 5 2" xfId="2780"/>
    <cellStyle name="40% - Accent3 4 6" xfId="443"/>
    <cellStyle name="40% - Accent3 4 6 2" xfId="2781"/>
    <cellStyle name="40% - Accent3 4 7" xfId="444"/>
    <cellStyle name="40% - Accent3 4 7 2" xfId="2782"/>
    <cellStyle name="40% - Accent3 4 8" xfId="445"/>
    <cellStyle name="40% - Accent3 4 8 2" xfId="2783"/>
    <cellStyle name="40% - Accent3 4 9" xfId="446"/>
    <cellStyle name="40% - Accent3 4 9 2" xfId="2784"/>
    <cellStyle name="40% - Accent3 5" xfId="447"/>
    <cellStyle name="40% - Accent3 5 2" xfId="448"/>
    <cellStyle name="40% - Accent3 5 2 2" xfId="2785"/>
    <cellStyle name="40% - Accent3 5 3" xfId="449"/>
    <cellStyle name="40% - Accent3 5 3 2" xfId="2786"/>
    <cellStyle name="40% - Accent3 5 4" xfId="2787"/>
    <cellStyle name="40% - Accent3 6" xfId="450"/>
    <cellStyle name="40% - Accent3 6 2" xfId="451"/>
    <cellStyle name="40% - Accent3 6 2 2" xfId="2788"/>
    <cellStyle name="40% - Accent3 6 3" xfId="452"/>
    <cellStyle name="40% - Accent3 6 3 2" xfId="2789"/>
    <cellStyle name="40% - Accent3 6 4" xfId="2790"/>
    <cellStyle name="40% - Accent3 7" xfId="453"/>
    <cellStyle name="40% - Accent3 7 2" xfId="454"/>
    <cellStyle name="40% - Accent3 7 2 2" xfId="2791"/>
    <cellStyle name="40% - Accent3 7 3" xfId="455"/>
    <cellStyle name="40% - Accent3 7 3 2" xfId="2792"/>
    <cellStyle name="40% - Accent3 7 4" xfId="2793"/>
    <cellStyle name="40% - Accent3 8" xfId="456"/>
    <cellStyle name="40% - Accent3 8 2" xfId="457"/>
    <cellStyle name="40% - Accent3 8 2 2" xfId="2794"/>
    <cellStyle name="40% - Accent3 8 3" xfId="458"/>
    <cellStyle name="40% - Accent3 8 3 2" xfId="2795"/>
    <cellStyle name="40% - Accent3 8 4" xfId="2796"/>
    <cellStyle name="40% - Accent3 9" xfId="459"/>
    <cellStyle name="40% - Accent3 9 2" xfId="460"/>
    <cellStyle name="40% - Accent3 9 2 2" xfId="2797"/>
    <cellStyle name="40% - Accent3 9 3" xfId="461"/>
    <cellStyle name="40% - Accent3 9 3 2" xfId="2798"/>
    <cellStyle name="40% - Accent3 9 4" xfId="2799"/>
    <cellStyle name="40% - Accent4 10" xfId="462"/>
    <cellStyle name="40% - Accent4 10 2" xfId="463"/>
    <cellStyle name="40% - Accent4 10 2 2" xfId="2800"/>
    <cellStyle name="40% - Accent4 10 3" xfId="464"/>
    <cellStyle name="40% - Accent4 10 3 2" xfId="2801"/>
    <cellStyle name="40% - Accent4 10 4" xfId="2802"/>
    <cellStyle name="40% - Accent4 11" xfId="465"/>
    <cellStyle name="40% - Accent4 11 2" xfId="2803"/>
    <cellStyle name="40% - Accent4 12" xfId="466"/>
    <cellStyle name="40% - Accent4 12 2" xfId="2804"/>
    <cellStyle name="40% - Accent4 13" xfId="2805"/>
    <cellStyle name="40% - Accent4 2" xfId="467"/>
    <cellStyle name="40% - Accent4 2 10" xfId="2806"/>
    <cellStyle name="40% - Accent4 2 2" xfId="468"/>
    <cellStyle name="40% - Accent4 2 2 2" xfId="2807"/>
    <cellStyle name="40% - Accent4 2 3" xfId="469"/>
    <cellStyle name="40% - Accent4 2 3 2" xfId="2808"/>
    <cellStyle name="40% - Accent4 2 4" xfId="470"/>
    <cellStyle name="40% - Accent4 2 4 2" xfId="2809"/>
    <cellStyle name="40% - Accent4 2 5" xfId="471"/>
    <cellStyle name="40% - Accent4 2 5 2" xfId="2810"/>
    <cellStyle name="40% - Accent4 2 6" xfId="472"/>
    <cellStyle name="40% - Accent4 2 6 2" xfId="2811"/>
    <cellStyle name="40% - Accent4 2 7" xfId="473"/>
    <cellStyle name="40% - Accent4 2 7 2" xfId="2812"/>
    <cellStyle name="40% - Accent4 2 8" xfId="474"/>
    <cellStyle name="40% - Accent4 2 8 2" xfId="2813"/>
    <cellStyle name="40% - Accent4 2 9" xfId="475"/>
    <cellStyle name="40% - Accent4 2 9 2" xfId="2814"/>
    <cellStyle name="40% - Accent4 3" xfId="476"/>
    <cellStyle name="40% - Accent4 3 10" xfId="2815"/>
    <cellStyle name="40% - Accent4 3 2" xfId="477"/>
    <cellStyle name="40% - Accent4 3 2 2" xfId="2816"/>
    <cellStyle name="40% - Accent4 3 3" xfId="478"/>
    <cellStyle name="40% - Accent4 3 3 2" xfId="2817"/>
    <cellStyle name="40% - Accent4 3 4" xfId="479"/>
    <cellStyle name="40% - Accent4 3 4 2" xfId="2818"/>
    <cellStyle name="40% - Accent4 3 5" xfId="480"/>
    <cellStyle name="40% - Accent4 3 5 2" xfId="2819"/>
    <cellStyle name="40% - Accent4 3 6" xfId="481"/>
    <cellStyle name="40% - Accent4 3 6 2" xfId="2820"/>
    <cellStyle name="40% - Accent4 3 7" xfId="482"/>
    <cellStyle name="40% - Accent4 3 7 2" xfId="2821"/>
    <cellStyle name="40% - Accent4 3 8" xfId="483"/>
    <cellStyle name="40% - Accent4 3 8 2" xfId="2822"/>
    <cellStyle name="40% - Accent4 3 9" xfId="484"/>
    <cellStyle name="40% - Accent4 3 9 2" xfId="2823"/>
    <cellStyle name="40% - Accent4 4" xfId="485"/>
    <cellStyle name="40% - Accent4 4 10" xfId="2824"/>
    <cellStyle name="40% - Accent4 4 2" xfId="486"/>
    <cellStyle name="40% - Accent4 4 2 2" xfId="2825"/>
    <cellStyle name="40% - Accent4 4 3" xfId="487"/>
    <cellStyle name="40% - Accent4 4 3 2" xfId="2826"/>
    <cellStyle name="40% - Accent4 4 4" xfId="488"/>
    <cellStyle name="40% - Accent4 4 4 2" xfId="2827"/>
    <cellStyle name="40% - Accent4 4 5" xfId="489"/>
    <cellStyle name="40% - Accent4 4 5 2" xfId="2828"/>
    <cellStyle name="40% - Accent4 4 6" xfId="490"/>
    <cellStyle name="40% - Accent4 4 6 2" xfId="2829"/>
    <cellStyle name="40% - Accent4 4 7" xfId="491"/>
    <cellStyle name="40% - Accent4 4 7 2" xfId="2830"/>
    <cellStyle name="40% - Accent4 4 8" xfId="492"/>
    <cellStyle name="40% - Accent4 4 8 2" xfId="2831"/>
    <cellStyle name="40% - Accent4 4 9" xfId="493"/>
    <cellStyle name="40% - Accent4 4 9 2" xfId="2832"/>
    <cellStyle name="40% - Accent4 5" xfId="494"/>
    <cellStyle name="40% - Accent4 5 2" xfId="495"/>
    <cellStyle name="40% - Accent4 5 2 2" xfId="2833"/>
    <cellStyle name="40% - Accent4 5 3" xfId="496"/>
    <cellStyle name="40% - Accent4 5 3 2" xfId="2834"/>
    <cellStyle name="40% - Accent4 5 4" xfId="2835"/>
    <cellStyle name="40% - Accent4 6" xfId="497"/>
    <cellStyle name="40% - Accent4 6 2" xfId="498"/>
    <cellStyle name="40% - Accent4 6 2 2" xfId="2836"/>
    <cellStyle name="40% - Accent4 6 3" xfId="499"/>
    <cellStyle name="40% - Accent4 6 3 2" xfId="2837"/>
    <cellStyle name="40% - Accent4 6 4" xfId="2838"/>
    <cellStyle name="40% - Accent4 7" xfId="500"/>
    <cellStyle name="40% - Accent4 7 2" xfId="501"/>
    <cellStyle name="40% - Accent4 7 2 2" xfId="2839"/>
    <cellStyle name="40% - Accent4 7 3" xfId="502"/>
    <cellStyle name="40% - Accent4 7 3 2" xfId="2840"/>
    <cellStyle name="40% - Accent4 7 4" xfId="2841"/>
    <cellStyle name="40% - Accent4 8" xfId="503"/>
    <cellStyle name="40% - Accent4 8 2" xfId="504"/>
    <cellStyle name="40% - Accent4 8 2 2" xfId="2842"/>
    <cellStyle name="40% - Accent4 8 3" xfId="505"/>
    <cellStyle name="40% - Accent4 8 3 2" xfId="2843"/>
    <cellStyle name="40% - Accent4 8 4" xfId="2844"/>
    <cellStyle name="40% - Accent4 9" xfId="506"/>
    <cellStyle name="40% - Accent4 9 2" xfId="507"/>
    <cellStyle name="40% - Accent4 9 2 2" xfId="2845"/>
    <cellStyle name="40% - Accent4 9 3" xfId="508"/>
    <cellStyle name="40% - Accent4 9 3 2" xfId="2846"/>
    <cellStyle name="40% - Accent4 9 4" xfId="2847"/>
    <cellStyle name="40% - Accent5 10" xfId="509"/>
    <cellStyle name="40% - Accent5 10 2" xfId="510"/>
    <cellStyle name="40% - Accent5 10 2 2" xfId="2848"/>
    <cellStyle name="40% - Accent5 10 3" xfId="511"/>
    <cellStyle name="40% - Accent5 10 3 2" xfId="2849"/>
    <cellStyle name="40% - Accent5 10 4" xfId="2850"/>
    <cellStyle name="40% - Accent5 11" xfId="512"/>
    <cellStyle name="40% - Accent5 11 2" xfId="2851"/>
    <cellStyle name="40% - Accent5 12" xfId="513"/>
    <cellStyle name="40% - Accent5 12 2" xfId="2852"/>
    <cellStyle name="40% - Accent5 13" xfId="2853"/>
    <cellStyle name="40% - Accent5 2" xfId="514"/>
    <cellStyle name="40% - Accent5 2 10" xfId="2854"/>
    <cellStyle name="40% - Accent5 2 2" xfId="515"/>
    <cellStyle name="40% - Accent5 2 2 2" xfId="2855"/>
    <cellStyle name="40% - Accent5 2 3" xfId="516"/>
    <cellStyle name="40% - Accent5 2 3 2" xfId="2856"/>
    <cellStyle name="40% - Accent5 2 4" xfId="517"/>
    <cellStyle name="40% - Accent5 2 4 2" xfId="2857"/>
    <cellStyle name="40% - Accent5 2 5" xfId="518"/>
    <cellStyle name="40% - Accent5 2 5 2" xfId="2858"/>
    <cellStyle name="40% - Accent5 2 6" xfId="519"/>
    <cellStyle name="40% - Accent5 2 6 2" xfId="2859"/>
    <cellStyle name="40% - Accent5 2 7" xfId="520"/>
    <cellStyle name="40% - Accent5 2 7 2" xfId="2860"/>
    <cellStyle name="40% - Accent5 2 8" xfId="521"/>
    <cellStyle name="40% - Accent5 2 8 2" xfId="2861"/>
    <cellStyle name="40% - Accent5 2 9" xfId="522"/>
    <cellStyle name="40% - Accent5 2 9 2" xfId="2862"/>
    <cellStyle name="40% - Accent5 3" xfId="523"/>
    <cellStyle name="40% - Accent5 3 10" xfId="2863"/>
    <cellStyle name="40% - Accent5 3 2" xfId="524"/>
    <cellStyle name="40% - Accent5 3 2 2" xfId="2864"/>
    <cellStyle name="40% - Accent5 3 3" xfId="525"/>
    <cellStyle name="40% - Accent5 3 3 2" xfId="2865"/>
    <cellStyle name="40% - Accent5 3 4" xfId="526"/>
    <cellStyle name="40% - Accent5 3 4 2" xfId="2866"/>
    <cellStyle name="40% - Accent5 3 5" xfId="527"/>
    <cellStyle name="40% - Accent5 3 5 2" xfId="2867"/>
    <cellStyle name="40% - Accent5 3 6" xfId="528"/>
    <cellStyle name="40% - Accent5 3 6 2" xfId="2868"/>
    <cellStyle name="40% - Accent5 3 7" xfId="529"/>
    <cellStyle name="40% - Accent5 3 7 2" xfId="2869"/>
    <cellStyle name="40% - Accent5 3 8" xfId="530"/>
    <cellStyle name="40% - Accent5 3 8 2" xfId="2870"/>
    <cellStyle name="40% - Accent5 3 9" xfId="531"/>
    <cellStyle name="40% - Accent5 3 9 2" xfId="2871"/>
    <cellStyle name="40% - Accent5 4" xfId="532"/>
    <cellStyle name="40% - Accent5 4 10" xfId="2872"/>
    <cellStyle name="40% - Accent5 4 2" xfId="533"/>
    <cellStyle name="40% - Accent5 4 2 2" xfId="2873"/>
    <cellStyle name="40% - Accent5 4 3" xfId="534"/>
    <cellStyle name="40% - Accent5 4 3 2" xfId="2874"/>
    <cellStyle name="40% - Accent5 4 4" xfId="535"/>
    <cellStyle name="40% - Accent5 4 4 2" xfId="2875"/>
    <cellStyle name="40% - Accent5 4 5" xfId="536"/>
    <cellStyle name="40% - Accent5 4 5 2" xfId="2876"/>
    <cellStyle name="40% - Accent5 4 6" xfId="537"/>
    <cellStyle name="40% - Accent5 4 6 2" xfId="2877"/>
    <cellStyle name="40% - Accent5 4 7" xfId="538"/>
    <cellStyle name="40% - Accent5 4 7 2" xfId="2878"/>
    <cellStyle name="40% - Accent5 4 8" xfId="539"/>
    <cellStyle name="40% - Accent5 4 8 2" xfId="2879"/>
    <cellStyle name="40% - Accent5 4 9" xfId="540"/>
    <cellStyle name="40% - Accent5 4 9 2" xfId="2880"/>
    <cellStyle name="40% - Accent5 5" xfId="541"/>
    <cellStyle name="40% - Accent5 5 2" xfId="542"/>
    <cellStyle name="40% - Accent5 5 2 2" xfId="2881"/>
    <cellStyle name="40% - Accent5 5 3" xfId="543"/>
    <cellStyle name="40% - Accent5 5 3 2" xfId="2882"/>
    <cellStyle name="40% - Accent5 5 4" xfId="2883"/>
    <cellStyle name="40% - Accent5 6" xfId="544"/>
    <cellStyle name="40% - Accent5 6 2" xfId="545"/>
    <cellStyle name="40% - Accent5 6 2 2" xfId="2884"/>
    <cellStyle name="40% - Accent5 6 3" xfId="546"/>
    <cellStyle name="40% - Accent5 6 3 2" xfId="2885"/>
    <cellStyle name="40% - Accent5 6 4" xfId="2886"/>
    <cellStyle name="40% - Accent5 7" xfId="547"/>
    <cellStyle name="40% - Accent5 7 2" xfId="548"/>
    <cellStyle name="40% - Accent5 7 2 2" xfId="2887"/>
    <cellStyle name="40% - Accent5 7 3" xfId="549"/>
    <cellStyle name="40% - Accent5 7 3 2" xfId="2888"/>
    <cellStyle name="40% - Accent5 7 4" xfId="2889"/>
    <cellStyle name="40% - Accent5 8" xfId="550"/>
    <cellStyle name="40% - Accent5 8 2" xfId="551"/>
    <cellStyle name="40% - Accent5 8 2 2" xfId="2890"/>
    <cellStyle name="40% - Accent5 8 3" xfId="552"/>
    <cellStyle name="40% - Accent5 8 3 2" xfId="2891"/>
    <cellStyle name="40% - Accent5 8 4" xfId="2892"/>
    <cellStyle name="40% - Accent5 9" xfId="553"/>
    <cellStyle name="40% - Accent5 9 2" xfId="554"/>
    <cellStyle name="40% - Accent5 9 2 2" xfId="2893"/>
    <cellStyle name="40% - Accent5 9 3" xfId="555"/>
    <cellStyle name="40% - Accent5 9 3 2" xfId="2894"/>
    <cellStyle name="40% - Accent5 9 4" xfId="2895"/>
    <cellStyle name="40% - Accent6 10" xfId="556"/>
    <cellStyle name="40% - Accent6 10 2" xfId="557"/>
    <cellStyle name="40% - Accent6 10 2 2" xfId="2896"/>
    <cellStyle name="40% - Accent6 10 3" xfId="558"/>
    <cellStyle name="40% - Accent6 10 3 2" xfId="2897"/>
    <cellStyle name="40% - Accent6 10 4" xfId="2898"/>
    <cellStyle name="40% - Accent6 11" xfId="559"/>
    <cellStyle name="40% - Accent6 11 2" xfId="2899"/>
    <cellStyle name="40% - Accent6 12" xfId="560"/>
    <cellStyle name="40% - Accent6 12 2" xfId="2900"/>
    <cellStyle name="40% - Accent6 13" xfId="2901"/>
    <cellStyle name="40% - Accent6 2" xfId="561"/>
    <cellStyle name="40% - Accent6 2 10" xfId="2902"/>
    <cellStyle name="40% - Accent6 2 2" xfId="562"/>
    <cellStyle name="40% - Accent6 2 2 2" xfId="2903"/>
    <cellStyle name="40% - Accent6 2 3" xfId="563"/>
    <cellStyle name="40% - Accent6 2 3 2" xfId="2904"/>
    <cellStyle name="40% - Accent6 2 4" xfId="564"/>
    <cellStyle name="40% - Accent6 2 4 2" xfId="2905"/>
    <cellStyle name="40% - Accent6 2 5" xfId="565"/>
    <cellStyle name="40% - Accent6 2 5 2" xfId="2906"/>
    <cellStyle name="40% - Accent6 2 6" xfId="566"/>
    <cellStyle name="40% - Accent6 2 6 2" xfId="2907"/>
    <cellStyle name="40% - Accent6 2 7" xfId="567"/>
    <cellStyle name="40% - Accent6 2 7 2" xfId="2908"/>
    <cellStyle name="40% - Accent6 2 8" xfId="568"/>
    <cellStyle name="40% - Accent6 2 8 2" xfId="2909"/>
    <cellStyle name="40% - Accent6 2 9" xfId="569"/>
    <cellStyle name="40% - Accent6 2 9 2" xfId="2910"/>
    <cellStyle name="40% - Accent6 3" xfId="570"/>
    <cellStyle name="40% - Accent6 3 10" xfId="2911"/>
    <cellStyle name="40% - Accent6 3 2" xfId="571"/>
    <cellStyle name="40% - Accent6 3 2 2" xfId="2912"/>
    <cellStyle name="40% - Accent6 3 3" xfId="572"/>
    <cellStyle name="40% - Accent6 3 3 2" xfId="2913"/>
    <cellStyle name="40% - Accent6 3 4" xfId="573"/>
    <cellStyle name="40% - Accent6 3 4 2" xfId="2914"/>
    <cellStyle name="40% - Accent6 3 5" xfId="574"/>
    <cellStyle name="40% - Accent6 3 5 2" xfId="2915"/>
    <cellStyle name="40% - Accent6 3 6" xfId="575"/>
    <cellStyle name="40% - Accent6 3 6 2" xfId="2916"/>
    <cellStyle name="40% - Accent6 3 7" xfId="576"/>
    <cellStyle name="40% - Accent6 3 7 2" xfId="2917"/>
    <cellStyle name="40% - Accent6 3 8" xfId="577"/>
    <cellStyle name="40% - Accent6 3 8 2" xfId="2918"/>
    <cellStyle name="40% - Accent6 3 9" xfId="578"/>
    <cellStyle name="40% - Accent6 3 9 2" xfId="2919"/>
    <cellStyle name="40% - Accent6 4" xfId="579"/>
    <cellStyle name="40% - Accent6 4 10" xfId="2920"/>
    <cellStyle name="40% - Accent6 4 2" xfId="580"/>
    <cellStyle name="40% - Accent6 4 2 2" xfId="2921"/>
    <cellStyle name="40% - Accent6 4 3" xfId="581"/>
    <cellStyle name="40% - Accent6 4 3 2" xfId="2922"/>
    <cellStyle name="40% - Accent6 4 4" xfId="582"/>
    <cellStyle name="40% - Accent6 4 4 2" xfId="2923"/>
    <cellStyle name="40% - Accent6 4 5" xfId="583"/>
    <cellStyle name="40% - Accent6 4 5 2" xfId="2924"/>
    <cellStyle name="40% - Accent6 4 6" xfId="584"/>
    <cellStyle name="40% - Accent6 4 6 2" xfId="2925"/>
    <cellStyle name="40% - Accent6 4 7" xfId="585"/>
    <cellStyle name="40% - Accent6 4 7 2" xfId="2926"/>
    <cellStyle name="40% - Accent6 4 8" xfId="586"/>
    <cellStyle name="40% - Accent6 4 8 2" xfId="2927"/>
    <cellStyle name="40% - Accent6 4 9" xfId="587"/>
    <cellStyle name="40% - Accent6 4 9 2" xfId="2928"/>
    <cellStyle name="40% - Accent6 5" xfId="588"/>
    <cellStyle name="40% - Accent6 5 2" xfId="589"/>
    <cellStyle name="40% - Accent6 5 2 2" xfId="2929"/>
    <cellStyle name="40% - Accent6 5 3" xfId="590"/>
    <cellStyle name="40% - Accent6 5 3 2" xfId="2930"/>
    <cellStyle name="40% - Accent6 5 4" xfId="2931"/>
    <cellStyle name="40% - Accent6 6" xfId="591"/>
    <cellStyle name="40% - Accent6 6 2" xfId="592"/>
    <cellStyle name="40% - Accent6 6 2 2" xfId="2932"/>
    <cellStyle name="40% - Accent6 6 3" xfId="593"/>
    <cellStyle name="40% - Accent6 6 3 2" xfId="2933"/>
    <cellStyle name="40% - Accent6 6 4" xfId="2934"/>
    <cellStyle name="40% - Accent6 7" xfId="594"/>
    <cellStyle name="40% - Accent6 7 2" xfId="595"/>
    <cellStyle name="40% - Accent6 7 2 2" xfId="2935"/>
    <cellStyle name="40% - Accent6 7 3" xfId="596"/>
    <cellStyle name="40% - Accent6 7 3 2" xfId="2936"/>
    <cellStyle name="40% - Accent6 7 4" xfId="2937"/>
    <cellStyle name="40% - Accent6 8" xfId="597"/>
    <cellStyle name="40% - Accent6 8 2" xfId="598"/>
    <cellStyle name="40% - Accent6 8 2 2" xfId="2938"/>
    <cellStyle name="40% - Accent6 8 3" xfId="599"/>
    <cellStyle name="40% - Accent6 8 3 2" xfId="2939"/>
    <cellStyle name="40% - Accent6 8 4" xfId="2940"/>
    <cellStyle name="40% - Accent6 9" xfId="600"/>
    <cellStyle name="40% - Accent6 9 2" xfId="601"/>
    <cellStyle name="40% - Accent6 9 2 2" xfId="2941"/>
    <cellStyle name="40% - Accent6 9 3" xfId="602"/>
    <cellStyle name="40% - Accent6 9 3 2" xfId="2942"/>
    <cellStyle name="40% - Accent6 9 4" xfId="2943"/>
    <cellStyle name="60% - Accent1 10" xfId="603"/>
    <cellStyle name="60% - Accent1 10 2" xfId="604"/>
    <cellStyle name="60% - Accent1 10 3" xfId="605"/>
    <cellStyle name="60% - Accent1 11" xfId="606"/>
    <cellStyle name="60% - Accent1 12" xfId="607"/>
    <cellStyle name="60% - Accent1 13" xfId="2944"/>
    <cellStyle name="60% - Accent1 2" xfId="608"/>
    <cellStyle name="60% - Accent1 2 2" xfId="609"/>
    <cellStyle name="60% - Accent1 2 3" xfId="610"/>
    <cellStyle name="60% - Accent1 2 4" xfId="611"/>
    <cellStyle name="60% - Accent1 2 5" xfId="612"/>
    <cellStyle name="60% - Accent1 2 6" xfId="613"/>
    <cellStyle name="60% - Accent1 2 7" xfId="614"/>
    <cellStyle name="60% - Accent1 2 8" xfId="615"/>
    <cellStyle name="60% - Accent1 2 9" xfId="616"/>
    <cellStyle name="60% - Accent1 3" xfId="617"/>
    <cellStyle name="60% - Accent1 3 2" xfId="618"/>
    <cellStyle name="60% - Accent1 3 3" xfId="619"/>
    <cellStyle name="60% - Accent1 3 4" xfId="620"/>
    <cellStyle name="60% - Accent1 3 5" xfId="621"/>
    <cellStyle name="60% - Accent1 3 6" xfId="622"/>
    <cellStyle name="60% - Accent1 3 7" xfId="623"/>
    <cellStyle name="60% - Accent1 3 8" xfId="624"/>
    <cellStyle name="60% - Accent1 3 9" xfId="625"/>
    <cellStyle name="60% - Accent1 4" xfId="626"/>
    <cellStyle name="60% - Accent1 4 2" xfId="627"/>
    <cellStyle name="60% - Accent1 4 3" xfId="628"/>
    <cellStyle name="60% - Accent1 4 4" xfId="629"/>
    <cellStyle name="60% - Accent1 4 5" xfId="630"/>
    <cellStyle name="60% - Accent1 4 6" xfId="631"/>
    <cellStyle name="60% - Accent1 4 7" xfId="632"/>
    <cellStyle name="60% - Accent1 4 8" xfId="633"/>
    <cellStyle name="60% - Accent1 4 9" xfId="634"/>
    <cellStyle name="60% - Accent1 5" xfId="635"/>
    <cellStyle name="60% - Accent1 5 2" xfId="636"/>
    <cellStyle name="60% - Accent1 5 3" xfId="637"/>
    <cellStyle name="60% - Accent1 6" xfId="638"/>
    <cellStyle name="60% - Accent1 6 2" xfId="639"/>
    <cellStyle name="60% - Accent1 6 3" xfId="640"/>
    <cellStyle name="60% - Accent1 7" xfId="641"/>
    <cellStyle name="60% - Accent1 7 2" xfId="642"/>
    <cellStyle name="60% - Accent1 7 3" xfId="643"/>
    <cellStyle name="60% - Accent1 8" xfId="644"/>
    <cellStyle name="60% - Accent1 8 2" xfId="645"/>
    <cellStyle name="60% - Accent1 8 3" xfId="646"/>
    <cellStyle name="60% - Accent1 9" xfId="647"/>
    <cellStyle name="60% - Accent1 9 2" xfId="648"/>
    <cellStyle name="60% - Accent1 9 3" xfId="649"/>
    <cellStyle name="60% - Accent2 10" xfId="650"/>
    <cellStyle name="60% - Accent2 10 2" xfId="651"/>
    <cellStyle name="60% - Accent2 10 3" xfId="652"/>
    <cellStyle name="60% - Accent2 11" xfId="653"/>
    <cellStyle name="60% - Accent2 12" xfId="654"/>
    <cellStyle name="60% - Accent2 13" xfId="2945"/>
    <cellStyle name="60% - Accent2 2" xfId="655"/>
    <cellStyle name="60% - Accent2 2 2" xfId="656"/>
    <cellStyle name="60% - Accent2 2 3" xfId="657"/>
    <cellStyle name="60% - Accent2 2 4" xfId="658"/>
    <cellStyle name="60% - Accent2 2 5" xfId="659"/>
    <cellStyle name="60% - Accent2 2 6" xfId="660"/>
    <cellStyle name="60% - Accent2 2 7" xfId="661"/>
    <cellStyle name="60% - Accent2 2 8" xfId="662"/>
    <cellStyle name="60% - Accent2 2 9" xfId="663"/>
    <cellStyle name="60% - Accent2 3" xfId="664"/>
    <cellStyle name="60% - Accent2 3 2" xfId="665"/>
    <cellStyle name="60% - Accent2 3 3" xfId="666"/>
    <cellStyle name="60% - Accent2 3 4" xfId="667"/>
    <cellStyle name="60% - Accent2 3 5" xfId="668"/>
    <cellStyle name="60% - Accent2 3 6" xfId="669"/>
    <cellStyle name="60% - Accent2 3 7" xfId="670"/>
    <cellStyle name="60% - Accent2 3 8" xfId="671"/>
    <cellStyle name="60% - Accent2 3 9" xfId="672"/>
    <cellStyle name="60% - Accent2 4" xfId="673"/>
    <cellStyle name="60% - Accent2 4 2" xfId="674"/>
    <cellStyle name="60% - Accent2 4 3" xfId="675"/>
    <cellStyle name="60% - Accent2 4 4" xfId="676"/>
    <cellStyle name="60% - Accent2 4 5" xfId="677"/>
    <cellStyle name="60% - Accent2 4 6" xfId="678"/>
    <cellStyle name="60% - Accent2 4 7" xfId="679"/>
    <cellStyle name="60% - Accent2 4 8" xfId="680"/>
    <cellStyle name="60% - Accent2 4 9" xfId="681"/>
    <cellStyle name="60% - Accent2 5" xfId="682"/>
    <cellStyle name="60% - Accent2 5 2" xfId="683"/>
    <cellStyle name="60% - Accent2 5 3" xfId="684"/>
    <cellStyle name="60% - Accent2 6" xfId="685"/>
    <cellStyle name="60% - Accent2 6 2" xfId="686"/>
    <cellStyle name="60% - Accent2 6 3" xfId="687"/>
    <cellStyle name="60% - Accent2 7" xfId="688"/>
    <cellStyle name="60% - Accent2 7 2" xfId="689"/>
    <cellStyle name="60% - Accent2 7 3" xfId="690"/>
    <cellStyle name="60% - Accent2 8" xfId="691"/>
    <cellStyle name="60% - Accent2 8 2" xfId="692"/>
    <cellStyle name="60% - Accent2 8 3" xfId="693"/>
    <cellStyle name="60% - Accent2 9" xfId="694"/>
    <cellStyle name="60% - Accent2 9 2" xfId="695"/>
    <cellStyle name="60% - Accent2 9 3" xfId="696"/>
    <cellStyle name="60% - Accent3 10" xfId="697"/>
    <cellStyle name="60% - Accent3 10 2" xfId="698"/>
    <cellStyle name="60% - Accent3 10 3" xfId="699"/>
    <cellStyle name="60% - Accent3 11" xfId="700"/>
    <cellStyle name="60% - Accent3 12" xfId="701"/>
    <cellStyle name="60% - Accent3 13" xfId="2946"/>
    <cellStyle name="60% - Accent3 13 2" xfId="2947"/>
    <cellStyle name="60% - Accent3 13 2 2" xfId="2948"/>
    <cellStyle name="60% - Accent3 13 3" xfId="2949"/>
    <cellStyle name="60% - Accent3 13 3 2" xfId="2950"/>
    <cellStyle name="60% - Accent3 13 3 3" xfId="2951"/>
    <cellStyle name="60% - Accent3 13 4" xfId="2952"/>
    <cellStyle name="60% - Accent3 13 4 2" xfId="2953"/>
    <cellStyle name="60% - Accent3 2" xfId="702"/>
    <cellStyle name="60% - Accent3 2 10" xfId="2954"/>
    <cellStyle name="60% - Accent3 2 10 2" xfId="2955"/>
    <cellStyle name="60% - Accent3 2 10 3" xfId="2956"/>
    <cellStyle name="60% - Accent3 2 2" xfId="703"/>
    <cellStyle name="60% - Accent3 2 3" xfId="704"/>
    <cellStyle name="60% - Accent3 2 4" xfId="705"/>
    <cellStyle name="60% - Accent3 2 5" xfId="706"/>
    <cellStyle name="60% - Accent3 2 6" xfId="707"/>
    <cellStyle name="60% - Accent3 2 7" xfId="708"/>
    <cellStyle name="60% - Accent3 2 8" xfId="709"/>
    <cellStyle name="60% - Accent3 2 9" xfId="710"/>
    <cellStyle name="60% - Accent3 3" xfId="711"/>
    <cellStyle name="60% - Accent3 3 2" xfId="712"/>
    <cellStyle name="60% - Accent3 3 3" xfId="713"/>
    <cellStyle name="60% - Accent3 3 4" xfId="714"/>
    <cellStyle name="60% - Accent3 3 5" xfId="715"/>
    <cellStyle name="60% - Accent3 3 6" xfId="716"/>
    <cellStyle name="60% - Accent3 3 7" xfId="717"/>
    <cellStyle name="60% - Accent3 3 8" xfId="718"/>
    <cellStyle name="60% - Accent3 3 9" xfId="719"/>
    <cellStyle name="60% - Accent3 4" xfId="720"/>
    <cellStyle name="60% - Accent3 4 2" xfId="721"/>
    <cellStyle name="60% - Accent3 4 3" xfId="722"/>
    <cellStyle name="60% - Accent3 4 4" xfId="723"/>
    <cellStyle name="60% - Accent3 4 5" xfId="724"/>
    <cellStyle name="60% - Accent3 4 6" xfId="725"/>
    <cellStyle name="60% - Accent3 4 7" xfId="726"/>
    <cellStyle name="60% - Accent3 4 8" xfId="727"/>
    <cellStyle name="60% - Accent3 4 9" xfId="728"/>
    <cellStyle name="60% - Accent3 5" xfId="729"/>
    <cellStyle name="60% - Accent3 5 2" xfId="730"/>
    <cellStyle name="60% - Accent3 5 3" xfId="731"/>
    <cellStyle name="60% - Accent3 6" xfId="732"/>
    <cellStyle name="60% - Accent3 6 2" xfId="733"/>
    <cellStyle name="60% - Accent3 6 3" xfId="734"/>
    <cellStyle name="60% - Accent3 7" xfId="735"/>
    <cellStyle name="60% - Accent3 7 2" xfId="736"/>
    <cellStyle name="60% - Accent3 7 3" xfId="737"/>
    <cellStyle name="60% - Accent3 8" xfId="738"/>
    <cellStyle name="60% - Accent3 8 2" xfId="739"/>
    <cellStyle name="60% - Accent3 8 3" xfId="740"/>
    <cellStyle name="60% - Accent3 9" xfId="741"/>
    <cellStyle name="60% - Accent3 9 2" xfId="742"/>
    <cellStyle name="60% - Accent3 9 3" xfId="743"/>
    <cellStyle name="60% - Accent4 10" xfId="744"/>
    <cellStyle name="60% - Accent4 10 2" xfId="745"/>
    <cellStyle name="60% - Accent4 10 3" xfId="746"/>
    <cellStyle name="60% - Accent4 11" xfId="747"/>
    <cellStyle name="60% - Accent4 12" xfId="748"/>
    <cellStyle name="60% - Accent4 13" xfId="2957"/>
    <cellStyle name="60% - Accent4 13 2" xfId="2958"/>
    <cellStyle name="60% - Accent4 13 2 2" xfId="2959"/>
    <cellStyle name="60% - Accent4 13 3" xfId="2960"/>
    <cellStyle name="60% - Accent4 13 3 2" xfId="2961"/>
    <cellStyle name="60% - Accent4 13 3 3" xfId="2962"/>
    <cellStyle name="60% - Accent4 13 4" xfId="2963"/>
    <cellStyle name="60% - Accent4 13 4 2" xfId="2964"/>
    <cellStyle name="60% - Accent4 2" xfId="749"/>
    <cellStyle name="60% - Accent4 2 10" xfId="2965"/>
    <cellStyle name="60% - Accent4 2 10 2" xfId="2966"/>
    <cellStyle name="60% - Accent4 2 10 3" xfId="2967"/>
    <cellStyle name="60% - Accent4 2 2" xfId="750"/>
    <cellStyle name="60% - Accent4 2 3" xfId="751"/>
    <cellStyle name="60% - Accent4 2 4" xfId="752"/>
    <cellStyle name="60% - Accent4 2 5" xfId="753"/>
    <cellStyle name="60% - Accent4 2 6" xfId="754"/>
    <cellStyle name="60% - Accent4 2 7" xfId="755"/>
    <cellStyle name="60% - Accent4 2 8" xfId="756"/>
    <cellStyle name="60% - Accent4 2 9" xfId="757"/>
    <cellStyle name="60% - Accent4 3" xfId="758"/>
    <cellStyle name="60% - Accent4 3 2" xfId="759"/>
    <cellStyle name="60% - Accent4 3 3" xfId="760"/>
    <cellStyle name="60% - Accent4 3 4" xfId="761"/>
    <cellStyle name="60% - Accent4 3 5" xfId="762"/>
    <cellStyle name="60% - Accent4 3 6" xfId="763"/>
    <cellStyle name="60% - Accent4 3 7" xfId="764"/>
    <cellStyle name="60% - Accent4 3 8" xfId="765"/>
    <cellStyle name="60% - Accent4 3 9" xfId="766"/>
    <cellStyle name="60% - Accent4 4" xfId="767"/>
    <cellStyle name="60% - Accent4 4 2" xfId="768"/>
    <cellStyle name="60% - Accent4 4 3" xfId="769"/>
    <cellStyle name="60% - Accent4 4 4" xfId="770"/>
    <cellStyle name="60% - Accent4 4 5" xfId="771"/>
    <cellStyle name="60% - Accent4 4 6" xfId="772"/>
    <cellStyle name="60% - Accent4 4 7" xfId="773"/>
    <cellStyle name="60% - Accent4 4 8" xfId="774"/>
    <cellStyle name="60% - Accent4 4 9" xfId="775"/>
    <cellStyle name="60% - Accent4 5" xfId="776"/>
    <cellStyle name="60% - Accent4 5 2" xfId="777"/>
    <cellStyle name="60% - Accent4 5 3" xfId="778"/>
    <cellStyle name="60% - Accent4 6" xfId="779"/>
    <cellStyle name="60% - Accent4 6 2" xfId="780"/>
    <cellStyle name="60% - Accent4 6 3" xfId="781"/>
    <cellStyle name="60% - Accent4 7" xfId="782"/>
    <cellStyle name="60% - Accent4 7 2" xfId="783"/>
    <cellStyle name="60% - Accent4 7 3" xfId="784"/>
    <cellStyle name="60% - Accent4 8" xfId="785"/>
    <cellStyle name="60% - Accent4 8 2" xfId="786"/>
    <cellStyle name="60% - Accent4 8 3" xfId="787"/>
    <cellStyle name="60% - Accent4 9" xfId="788"/>
    <cellStyle name="60% - Accent4 9 2" xfId="789"/>
    <cellStyle name="60% - Accent4 9 3" xfId="790"/>
    <cellStyle name="60% - Accent5 10" xfId="791"/>
    <cellStyle name="60% - Accent5 10 2" xfId="792"/>
    <cellStyle name="60% - Accent5 10 3" xfId="793"/>
    <cellStyle name="60% - Accent5 11" xfId="794"/>
    <cellStyle name="60% - Accent5 12" xfId="795"/>
    <cellStyle name="60% - Accent5 13" xfId="2968"/>
    <cellStyle name="60% - Accent5 2" xfId="796"/>
    <cellStyle name="60% - Accent5 2 2" xfId="797"/>
    <cellStyle name="60% - Accent5 2 3" xfId="798"/>
    <cellStyle name="60% - Accent5 2 4" xfId="799"/>
    <cellStyle name="60% - Accent5 2 5" xfId="800"/>
    <cellStyle name="60% - Accent5 2 6" xfId="801"/>
    <cellStyle name="60% - Accent5 2 7" xfId="802"/>
    <cellStyle name="60% - Accent5 2 8" xfId="803"/>
    <cellStyle name="60% - Accent5 2 9" xfId="804"/>
    <cellStyle name="60% - Accent5 3" xfId="805"/>
    <cellStyle name="60% - Accent5 3 2" xfId="806"/>
    <cellStyle name="60% - Accent5 3 3" xfId="807"/>
    <cellStyle name="60% - Accent5 3 4" xfId="808"/>
    <cellStyle name="60% - Accent5 3 5" xfId="809"/>
    <cellStyle name="60% - Accent5 3 6" xfId="810"/>
    <cellStyle name="60% - Accent5 3 7" xfId="811"/>
    <cellStyle name="60% - Accent5 3 8" xfId="812"/>
    <cellStyle name="60% - Accent5 3 9" xfId="813"/>
    <cellStyle name="60% - Accent5 4" xfId="814"/>
    <cellStyle name="60% - Accent5 4 2" xfId="815"/>
    <cellStyle name="60% - Accent5 4 3" xfId="816"/>
    <cellStyle name="60% - Accent5 4 4" xfId="817"/>
    <cellStyle name="60% - Accent5 4 5" xfId="818"/>
    <cellStyle name="60% - Accent5 4 6" xfId="819"/>
    <cellStyle name="60% - Accent5 4 7" xfId="820"/>
    <cellStyle name="60% - Accent5 4 8" xfId="821"/>
    <cellStyle name="60% - Accent5 4 9" xfId="822"/>
    <cellStyle name="60% - Accent5 5" xfId="823"/>
    <cellStyle name="60% - Accent5 5 2" xfId="824"/>
    <cellStyle name="60% - Accent5 5 3" xfId="825"/>
    <cellStyle name="60% - Accent5 6" xfId="826"/>
    <cellStyle name="60% - Accent5 6 2" xfId="827"/>
    <cellStyle name="60% - Accent5 6 3" xfId="828"/>
    <cellStyle name="60% - Accent5 7" xfId="829"/>
    <cellStyle name="60% - Accent5 7 2" xfId="830"/>
    <cellStyle name="60% - Accent5 7 3" xfId="831"/>
    <cellStyle name="60% - Accent5 8" xfId="832"/>
    <cellStyle name="60% - Accent5 8 2" xfId="833"/>
    <cellStyle name="60% - Accent5 8 3" xfId="834"/>
    <cellStyle name="60% - Accent5 9" xfId="835"/>
    <cellStyle name="60% - Accent5 9 2" xfId="836"/>
    <cellStyle name="60% - Accent5 9 3" xfId="837"/>
    <cellStyle name="60% - Accent6 10" xfId="838"/>
    <cellStyle name="60% - Accent6 10 2" xfId="839"/>
    <cellStyle name="60% - Accent6 10 3" xfId="840"/>
    <cellStyle name="60% - Accent6 11" xfId="841"/>
    <cellStyle name="60% - Accent6 12" xfId="842"/>
    <cellStyle name="60% - Accent6 13" xfId="2969"/>
    <cellStyle name="60% - Accent6 13 2" xfId="2970"/>
    <cellStyle name="60% - Accent6 13 2 2" xfId="2971"/>
    <cellStyle name="60% - Accent6 13 3" xfId="2972"/>
    <cellStyle name="60% - Accent6 13 3 2" xfId="2973"/>
    <cellStyle name="60% - Accent6 13 3 3" xfId="2974"/>
    <cellStyle name="60% - Accent6 13 4" xfId="2975"/>
    <cellStyle name="60% - Accent6 13 4 2" xfId="2976"/>
    <cellStyle name="60% - Accent6 2" xfId="843"/>
    <cellStyle name="60% - Accent6 2 10" xfId="2977"/>
    <cellStyle name="60% - Accent6 2 10 2" xfId="2978"/>
    <cellStyle name="60% - Accent6 2 10 3" xfId="2979"/>
    <cellStyle name="60% - Accent6 2 2" xfId="844"/>
    <cellStyle name="60% - Accent6 2 3" xfId="845"/>
    <cellStyle name="60% - Accent6 2 4" xfId="846"/>
    <cellStyle name="60% - Accent6 2 5" xfId="847"/>
    <cellStyle name="60% - Accent6 2 6" xfId="848"/>
    <cellStyle name="60% - Accent6 2 7" xfId="849"/>
    <cellStyle name="60% - Accent6 2 8" xfId="850"/>
    <cellStyle name="60% - Accent6 2 9" xfId="851"/>
    <cellStyle name="60% - Accent6 3" xfId="852"/>
    <cellStyle name="60% - Accent6 3 2" xfId="853"/>
    <cellStyle name="60% - Accent6 3 3" xfId="854"/>
    <cellStyle name="60% - Accent6 3 4" xfId="855"/>
    <cellStyle name="60% - Accent6 3 5" xfId="856"/>
    <cellStyle name="60% - Accent6 3 6" xfId="857"/>
    <cellStyle name="60% - Accent6 3 7" xfId="858"/>
    <cellStyle name="60% - Accent6 3 8" xfId="859"/>
    <cellStyle name="60% - Accent6 3 9" xfId="860"/>
    <cellStyle name="60% - Accent6 4" xfId="861"/>
    <cellStyle name="60% - Accent6 4 2" xfId="862"/>
    <cellStyle name="60% - Accent6 4 3" xfId="863"/>
    <cellStyle name="60% - Accent6 4 4" xfId="864"/>
    <cellStyle name="60% - Accent6 4 5" xfId="865"/>
    <cellStyle name="60% - Accent6 4 6" xfId="866"/>
    <cellStyle name="60% - Accent6 4 7" xfId="867"/>
    <cellStyle name="60% - Accent6 4 8" xfId="868"/>
    <cellStyle name="60% - Accent6 4 9" xfId="869"/>
    <cellStyle name="60% - Accent6 5" xfId="870"/>
    <cellStyle name="60% - Accent6 5 2" xfId="871"/>
    <cellStyle name="60% - Accent6 5 3" xfId="872"/>
    <cellStyle name="60% - Accent6 6" xfId="873"/>
    <cellStyle name="60% - Accent6 6 2" xfId="874"/>
    <cellStyle name="60% - Accent6 6 3" xfId="875"/>
    <cellStyle name="60% - Accent6 7" xfId="876"/>
    <cellStyle name="60% - Accent6 7 2" xfId="877"/>
    <cellStyle name="60% - Accent6 7 3" xfId="878"/>
    <cellStyle name="60% - Accent6 8" xfId="879"/>
    <cellStyle name="60% - Accent6 8 2" xfId="880"/>
    <cellStyle name="60% - Accent6 8 3" xfId="881"/>
    <cellStyle name="60% - Accent6 9" xfId="882"/>
    <cellStyle name="60% - Accent6 9 2" xfId="883"/>
    <cellStyle name="60% - Accent6 9 3" xfId="884"/>
    <cellStyle name="75" xfId="2980"/>
    <cellStyle name="Accent1 10" xfId="885"/>
    <cellStyle name="Accent1 10 2" xfId="886"/>
    <cellStyle name="Accent1 10 3" xfId="887"/>
    <cellStyle name="Accent1 11" xfId="888"/>
    <cellStyle name="Accent1 12" xfId="889"/>
    <cellStyle name="Accent1 13" xfId="2981"/>
    <cellStyle name="Accent1 2" xfId="890"/>
    <cellStyle name="Accent1 2 2" xfId="891"/>
    <cellStyle name="Accent1 2 3" xfId="892"/>
    <cellStyle name="Accent1 2 4" xfId="893"/>
    <cellStyle name="Accent1 2 5" xfId="894"/>
    <cellStyle name="Accent1 2 6" xfId="895"/>
    <cellStyle name="Accent1 2 7" xfId="896"/>
    <cellStyle name="Accent1 2 8" xfId="897"/>
    <cellStyle name="Accent1 2 9" xfId="898"/>
    <cellStyle name="Accent1 3" xfId="899"/>
    <cellStyle name="Accent1 3 2" xfId="900"/>
    <cellStyle name="Accent1 3 3" xfId="901"/>
    <cellStyle name="Accent1 3 4" xfId="902"/>
    <cellStyle name="Accent1 3 5" xfId="903"/>
    <cellStyle name="Accent1 3 6" xfId="904"/>
    <cellStyle name="Accent1 3 7" xfId="905"/>
    <cellStyle name="Accent1 3 8" xfId="906"/>
    <cellStyle name="Accent1 3 9" xfId="907"/>
    <cellStyle name="Accent1 4" xfId="908"/>
    <cellStyle name="Accent1 4 2" xfId="909"/>
    <cellStyle name="Accent1 4 3" xfId="910"/>
    <cellStyle name="Accent1 4 4" xfId="911"/>
    <cellStyle name="Accent1 4 5" xfId="912"/>
    <cellStyle name="Accent1 4 6" xfId="913"/>
    <cellStyle name="Accent1 4 7" xfId="914"/>
    <cellStyle name="Accent1 4 8" xfId="915"/>
    <cellStyle name="Accent1 4 9" xfId="916"/>
    <cellStyle name="Accent1 5" xfId="917"/>
    <cellStyle name="Accent1 5 2" xfId="918"/>
    <cellStyle name="Accent1 5 3" xfId="919"/>
    <cellStyle name="Accent1 6" xfId="920"/>
    <cellStyle name="Accent1 6 2" xfId="921"/>
    <cellStyle name="Accent1 6 3" xfId="922"/>
    <cellStyle name="Accent1 7" xfId="923"/>
    <cellStyle name="Accent1 7 2" xfId="924"/>
    <cellStyle name="Accent1 7 3" xfId="925"/>
    <cellStyle name="Accent1 8" xfId="926"/>
    <cellStyle name="Accent1 8 2" xfId="927"/>
    <cellStyle name="Accent1 8 3" xfId="928"/>
    <cellStyle name="Accent1 9" xfId="929"/>
    <cellStyle name="Accent1 9 2" xfId="930"/>
    <cellStyle name="Accent1 9 3" xfId="931"/>
    <cellStyle name="Accent2 10" xfId="932"/>
    <cellStyle name="Accent2 10 2" xfId="933"/>
    <cellStyle name="Accent2 10 3" xfId="934"/>
    <cellStyle name="Accent2 11" xfId="935"/>
    <cellStyle name="Accent2 12" xfId="936"/>
    <cellStyle name="Accent2 13" xfId="2982"/>
    <cellStyle name="Accent2 2" xfId="937"/>
    <cellStyle name="Accent2 2 2" xfId="938"/>
    <cellStyle name="Accent2 2 3" xfId="939"/>
    <cellStyle name="Accent2 2 4" xfId="940"/>
    <cellStyle name="Accent2 2 5" xfId="941"/>
    <cellStyle name="Accent2 2 6" xfId="942"/>
    <cellStyle name="Accent2 2 7" xfId="943"/>
    <cellStyle name="Accent2 2 8" xfId="944"/>
    <cellStyle name="Accent2 2 9" xfId="945"/>
    <cellStyle name="Accent2 3" xfId="946"/>
    <cellStyle name="Accent2 3 2" xfId="947"/>
    <cellStyle name="Accent2 3 3" xfId="948"/>
    <cellStyle name="Accent2 3 4" xfId="949"/>
    <cellStyle name="Accent2 3 5" xfId="950"/>
    <cellStyle name="Accent2 3 6" xfId="951"/>
    <cellStyle name="Accent2 3 7" xfId="952"/>
    <cellStyle name="Accent2 3 8" xfId="953"/>
    <cellStyle name="Accent2 3 9" xfId="954"/>
    <cellStyle name="Accent2 4" xfId="955"/>
    <cellStyle name="Accent2 4 2" xfId="956"/>
    <cellStyle name="Accent2 4 3" xfId="957"/>
    <cellStyle name="Accent2 4 4" xfId="958"/>
    <cellStyle name="Accent2 4 5" xfId="959"/>
    <cellStyle name="Accent2 4 6" xfId="960"/>
    <cellStyle name="Accent2 4 7" xfId="961"/>
    <cellStyle name="Accent2 4 8" xfId="962"/>
    <cellStyle name="Accent2 4 9" xfId="963"/>
    <cellStyle name="Accent2 5" xfId="964"/>
    <cellStyle name="Accent2 5 2" xfId="965"/>
    <cellStyle name="Accent2 5 3" xfId="966"/>
    <cellStyle name="Accent2 6" xfId="967"/>
    <cellStyle name="Accent2 6 2" xfId="968"/>
    <cellStyle name="Accent2 6 3" xfId="969"/>
    <cellStyle name="Accent2 7" xfId="970"/>
    <cellStyle name="Accent2 7 2" xfId="971"/>
    <cellStyle name="Accent2 7 3" xfId="972"/>
    <cellStyle name="Accent2 8" xfId="973"/>
    <cellStyle name="Accent2 8 2" xfId="974"/>
    <cellStyle name="Accent2 8 3" xfId="975"/>
    <cellStyle name="Accent2 9" xfId="976"/>
    <cellStyle name="Accent2 9 2" xfId="977"/>
    <cellStyle name="Accent2 9 3" xfId="978"/>
    <cellStyle name="Accent3 10" xfId="979"/>
    <cellStyle name="Accent3 10 2" xfId="980"/>
    <cellStyle name="Accent3 10 3" xfId="981"/>
    <cellStyle name="Accent3 11" xfId="982"/>
    <cellStyle name="Accent3 12" xfId="983"/>
    <cellStyle name="Accent3 13" xfId="2983"/>
    <cellStyle name="Accent3 2" xfId="984"/>
    <cellStyle name="Accent3 2 2" xfId="985"/>
    <cellStyle name="Accent3 2 3" xfId="986"/>
    <cellStyle name="Accent3 2 4" xfId="987"/>
    <cellStyle name="Accent3 2 5" xfId="988"/>
    <cellStyle name="Accent3 2 6" xfId="989"/>
    <cellStyle name="Accent3 2 7" xfId="990"/>
    <cellStyle name="Accent3 2 8" xfId="991"/>
    <cellStyle name="Accent3 2 9" xfId="992"/>
    <cellStyle name="Accent3 3" xfId="993"/>
    <cellStyle name="Accent3 3 2" xfId="994"/>
    <cellStyle name="Accent3 3 3" xfId="995"/>
    <cellStyle name="Accent3 3 4" xfId="996"/>
    <cellStyle name="Accent3 3 5" xfId="997"/>
    <cellStyle name="Accent3 3 6" xfId="998"/>
    <cellStyle name="Accent3 3 7" xfId="999"/>
    <cellStyle name="Accent3 3 8" xfId="1000"/>
    <cellStyle name="Accent3 3 9" xfId="1001"/>
    <cellStyle name="Accent3 4" xfId="1002"/>
    <cellStyle name="Accent3 4 2" xfId="1003"/>
    <cellStyle name="Accent3 4 3" xfId="1004"/>
    <cellStyle name="Accent3 4 4" xfId="1005"/>
    <cellStyle name="Accent3 4 5" xfId="1006"/>
    <cellStyle name="Accent3 4 6" xfId="1007"/>
    <cellStyle name="Accent3 4 7" xfId="1008"/>
    <cellStyle name="Accent3 4 8" xfId="1009"/>
    <cellStyle name="Accent3 4 9" xfId="1010"/>
    <cellStyle name="Accent3 5" xfId="1011"/>
    <cellStyle name="Accent3 5 2" xfId="1012"/>
    <cellStyle name="Accent3 5 3" xfId="1013"/>
    <cellStyle name="Accent3 6" xfId="1014"/>
    <cellStyle name="Accent3 6 2" xfId="1015"/>
    <cellStyle name="Accent3 6 3" xfId="1016"/>
    <cellStyle name="Accent3 7" xfId="1017"/>
    <cellStyle name="Accent3 7 2" xfId="1018"/>
    <cellStyle name="Accent3 7 3" xfId="1019"/>
    <cellStyle name="Accent3 8" xfId="1020"/>
    <cellStyle name="Accent3 8 2" xfId="1021"/>
    <cellStyle name="Accent3 8 3" xfId="1022"/>
    <cellStyle name="Accent3 9" xfId="1023"/>
    <cellStyle name="Accent3 9 2" xfId="1024"/>
    <cellStyle name="Accent3 9 3" xfId="1025"/>
    <cellStyle name="Accent4 10" xfId="1026"/>
    <cellStyle name="Accent4 10 2" xfId="1027"/>
    <cellStyle name="Accent4 10 3" xfId="1028"/>
    <cellStyle name="Accent4 11" xfId="1029"/>
    <cellStyle name="Accent4 12" xfId="1030"/>
    <cellStyle name="Accent4 13" xfId="2984"/>
    <cellStyle name="Accent4 2" xfId="1031"/>
    <cellStyle name="Accent4 2 2" xfId="1032"/>
    <cellStyle name="Accent4 2 3" xfId="1033"/>
    <cellStyle name="Accent4 2 4" xfId="1034"/>
    <cellStyle name="Accent4 2 5" xfId="1035"/>
    <cellStyle name="Accent4 2 6" xfId="1036"/>
    <cellStyle name="Accent4 2 7" xfId="1037"/>
    <cellStyle name="Accent4 2 8" xfId="1038"/>
    <cellStyle name="Accent4 2 9" xfId="1039"/>
    <cellStyle name="Accent4 3" xfId="1040"/>
    <cellStyle name="Accent4 3 2" xfId="1041"/>
    <cellStyle name="Accent4 3 3" xfId="1042"/>
    <cellStyle name="Accent4 3 4" xfId="1043"/>
    <cellStyle name="Accent4 3 5" xfId="1044"/>
    <cellStyle name="Accent4 3 6" xfId="1045"/>
    <cellStyle name="Accent4 3 7" xfId="1046"/>
    <cellStyle name="Accent4 3 8" xfId="1047"/>
    <cellStyle name="Accent4 3 9" xfId="1048"/>
    <cellStyle name="Accent4 4" xfId="1049"/>
    <cellStyle name="Accent4 4 2" xfId="1050"/>
    <cellStyle name="Accent4 4 3" xfId="1051"/>
    <cellStyle name="Accent4 4 4" xfId="1052"/>
    <cellStyle name="Accent4 4 5" xfId="1053"/>
    <cellStyle name="Accent4 4 6" xfId="1054"/>
    <cellStyle name="Accent4 4 7" xfId="1055"/>
    <cellStyle name="Accent4 4 8" xfId="1056"/>
    <cellStyle name="Accent4 4 9" xfId="1057"/>
    <cellStyle name="Accent4 5" xfId="1058"/>
    <cellStyle name="Accent4 5 2" xfId="1059"/>
    <cellStyle name="Accent4 5 3" xfId="1060"/>
    <cellStyle name="Accent4 6" xfId="1061"/>
    <cellStyle name="Accent4 6 2" xfId="1062"/>
    <cellStyle name="Accent4 6 3" xfId="1063"/>
    <cellStyle name="Accent4 7" xfId="1064"/>
    <cellStyle name="Accent4 7 2" xfId="1065"/>
    <cellStyle name="Accent4 7 3" xfId="1066"/>
    <cellStyle name="Accent4 8" xfId="1067"/>
    <cellStyle name="Accent4 8 2" xfId="1068"/>
    <cellStyle name="Accent4 8 3" xfId="1069"/>
    <cellStyle name="Accent4 9" xfId="1070"/>
    <cellStyle name="Accent4 9 2" xfId="1071"/>
    <cellStyle name="Accent4 9 3" xfId="1072"/>
    <cellStyle name="Accent5 10" xfId="1073"/>
    <cellStyle name="Accent5 10 2" xfId="1074"/>
    <cellStyle name="Accent5 10 3" xfId="1075"/>
    <cellStyle name="Accent5 11" xfId="1076"/>
    <cellStyle name="Accent5 12" xfId="1077"/>
    <cellStyle name="Accent5 13" xfId="2985"/>
    <cellStyle name="Accent5 2" xfId="1078"/>
    <cellStyle name="Accent5 2 2" xfId="1079"/>
    <cellStyle name="Accent5 2 3" xfId="1080"/>
    <cellStyle name="Accent5 2 4" xfId="1081"/>
    <cellStyle name="Accent5 2 5" xfId="1082"/>
    <cellStyle name="Accent5 2 6" xfId="1083"/>
    <cellStyle name="Accent5 2 7" xfId="1084"/>
    <cellStyle name="Accent5 2 8" xfId="1085"/>
    <cellStyle name="Accent5 2 9" xfId="1086"/>
    <cellStyle name="Accent5 3" xfId="1087"/>
    <cellStyle name="Accent5 3 2" xfId="1088"/>
    <cellStyle name="Accent5 3 3" xfId="1089"/>
    <cellStyle name="Accent5 3 4" xfId="1090"/>
    <cellStyle name="Accent5 3 5" xfId="1091"/>
    <cellStyle name="Accent5 3 6" xfId="1092"/>
    <cellStyle name="Accent5 3 7" xfId="1093"/>
    <cellStyle name="Accent5 3 8" xfId="1094"/>
    <cellStyle name="Accent5 3 9" xfId="1095"/>
    <cellStyle name="Accent5 4" xfId="1096"/>
    <cellStyle name="Accent5 4 2" xfId="1097"/>
    <cellStyle name="Accent5 4 3" xfId="1098"/>
    <cellStyle name="Accent5 4 4" xfId="1099"/>
    <cellStyle name="Accent5 4 5" xfId="1100"/>
    <cellStyle name="Accent5 4 6" xfId="1101"/>
    <cellStyle name="Accent5 4 7" xfId="1102"/>
    <cellStyle name="Accent5 4 8" xfId="1103"/>
    <cellStyle name="Accent5 4 9" xfId="1104"/>
    <cellStyle name="Accent5 5" xfId="1105"/>
    <cellStyle name="Accent5 5 2" xfId="1106"/>
    <cellStyle name="Accent5 5 3" xfId="1107"/>
    <cellStyle name="Accent5 6" xfId="1108"/>
    <cellStyle name="Accent5 6 2" xfId="1109"/>
    <cellStyle name="Accent5 6 3" xfId="1110"/>
    <cellStyle name="Accent5 7" xfId="1111"/>
    <cellStyle name="Accent5 7 2" xfId="1112"/>
    <cellStyle name="Accent5 7 3" xfId="1113"/>
    <cellStyle name="Accent5 8" xfId="1114"/>
    <cellStyle name="Accent5 8 2" xfId="1115"/>
    <cellStyle name="Accent5 8 3" xfId="1116"/>
    <cellStyle name="Accent5 9" xfId="1117"/>
    <cellStyle name="Accent5 9 2" xfId="1118"/>
    <cellStyle name="Accent5 9 3" xfId="1119"/>
    <cellStyle name="Accent6 10" xfId="1120"/>
    <cellStyle name="Accent6 10 2" xfId="1121"/>
    <cellStyle name="Accent6 10 3" xfId="1122"/>
    <cellStyle name="Accent6 11" xfId="1123"/>
    <cellStyle name="Accent6 12" xfId="1124"/>
    <cellStyle name="Accent6 13" xfId="2986"/>
    <cellStyle name="Accent6 2" xfId="1125"/>
    <cellStyle name="Accent6 2 2" xfId="1126"/>
    <cellStyle name="Accent6 2 3" xfId="1127"/>
    <cellStyle name="Accent6 2 4" xfId="1128"/>
    <cellStyle name="Accent6 2 5" xfId="1129"/>
    <cellStyle name="Accent6 2 6" xfId="1130"/>
    <cellStyle name="Accent6 2 7" xfId="1131"/>
    <cellStyle name="Accent6 2 8" xfId="1132"/>
    <cellStyle name="Accent6 2 9" xfId="1133"/>
    <cellStyle name="Accent6 3" xfId="1134"/>
    <cellStyle name="Accent6 3 2" xfId="1135"/>
    <cellStyle name="Accent6 3 3" xfId="1136"/>
    <cellStyle name="Accent6 3 4" xfId="1137"/>
    <cellStyle name="Accent6 3 5" xfId="1138"/>
    <cellStyle name="Accent6 3 6" xfId="1139"/>
    <cellStyle name="Accent6 3 7" xfId="1140"/>
    <cellStyle name="Accent6 3 8" xfId="1141"/>
    <cellStyle name="Accent6 3 9" xfId="1142"/>
    <cellStyle name="Accent6 4" xfId="1143"/>
    <cellStyle name="Accent6 4 2" xfId="1144"/>
    <cellStyle name="Accent6 4 3" xfId="1145"/>
    <cellStyle name="Accent6 4 4" xfId="1146"/>
    <cellStyle name="Accent6 4 5" xfId="1147"/>
    <cellStyle name="Accent6 4 6" xfId="1148"/>
    <cellStyle name="Accent6 4 7" xfId="1149"/>
    <cellStyle name="Accent6 4 8" xfId="1150"/>
    <cellStyle name="Accent6 4 9" xfId="1151"/>
    <cellStyle name="Accent6 5" xfId="1152"/>
    <cellStyle name="Accent6 5 2" xfId="1153"/>
    <cellStyle name="Accent6 5 3" xfId="1154"/>
    <cellStyle name="Accent6 6" xfId="1155"/>
    <cellStyle name="Accent6 6 2" xfId="1156"/>
    <cellStyle name="Accent6 6 3" xfId="1157"/>
    <cellStyle name="Accent6 7" xfId="1158"/>
    <cellStyle name="Accent6 7 2" xfId="1159"/>
    <cellStyle name="Accent6 7 3" xfId="1160"/>
    <cellStyle name="Accent6 8" xfId="1161"/>
    <cellStyle name="Accent6 8 2" xfId="1162"/>
    <cellStyle name="Accent6 8 3" xfId="1163"/>
    <cellStyle name="Accent6 9" xfId="1164"/>
    <cellStyle name="Accent6 9 2" xfId="1165"/>
    <cellStyle name="Accent6 9 3" xfId="1166"/>
    <cellStyle name="ÅëÈ­ [0]_±âÅ¸" xfId="2987"/>
    <cellStyle name="ÅëÈ­_±âÅ¸" xfId="2988"/>
    <cellStyle name="Arial1 - Style1" xfId="2989"/>
    <cellStyle name="Arial1 - Style2" xfId="2990"/>
    <cellStyle name="Arial10" xfId="2991"/>
    <cellStyle name="Arial10 2" xfId="2992"/>
    <cellStyle name="ÄÞ¸¶ [0]_±âÅ¸" xfId="2993"/>
    <cellStyle name="ÄÞ¸¶_±âÅ¸" xfId="2994"/>
    <cellStyle name="b1x" xfId="2995"/>
    <cellStyle name="Bad 10" xfId="1167"/>
    <cellStyle name="Bad 10 2" xfId="1168"/>
    <cellStyle name="Bad 10 3" xfId="1169"/>
    <cellStyle name="Bad 11" xfId="1170"/>
    <cellStyle name="Bad 12" xfId="1171"/>
    <cellStyle name="Bad 13" xfId="2996"/>
    <cellStyle name="Bad 2" xfId="1172"/>
    <cellStyle name="Bad 2 2" xfId="1173"/>
    <cellStyle name="Bad 2 3" xfId="1174"/>
    <cellStyle name="Bad 2 4" xfId="1175"/>
    <cellStyle name="Bad 2 5" xfId="1176"/>
    <cellStyle name="Bad 2 6" xfId="1177"/>
    <cellStyle name="Bad 2 7" xfId="1178"/>
    <cellStyle name="Bad 2 8" xfId="1179"/>
    <cellStyle name="Bad 2 9" xfId="1180"/>
    <cellStyle name="Bad 3" xfId="1181"/>
    <cellStyle name="Bad 3 2" xfId="1182"/>
    <cellStyle name="Bad 3 3" xfId="1183"/>
    <cellStyle name="Bad 3 4" xfId="1184"/>
    <cellStyle name="Bad 3 5" xfId="1185"/>
    <cellStyle name="Bad 3 6" xfId="1186"/>
    <cellStyle name="Bad 3 7" xfId="1187"/>
    <cellStyle name="Bad 3 8" xfId="1188"/>
    <cellStyle name="Bad 3 9" xfId="1189"/>
    <cellStyle name="Bad 4" xfId="1190"/>
    <cellStyle name="Bad 4 2" xfId="1191"/>
    <cellStyle name="Bad 4 3" xfId="1192"/>
    <cellStyle name="Bad 4 4" xfId="1193"/>
    <cellStyle name="Bad 4 5" xfId="1194"/>
    <cellStyle name="Bad 4 6" xfId="1195"/>
    <cellStyle name="Bad 4 7" xfId="1196"/>
    <cellStyle name="Bad 4 8" xfId="1197"/>
    <cellStyle name="Bad 4 9" xfId="1198"/>
    <cellStyle name="Bad 5" xfId="1199"/>
    <cellStyle name="Bad 5 2" xfId="1200"/>
    <cellStyle name="Bad 5 3" xfId="1201"/>
    <cellStyle name="Bad 6" xfId="1202"/>
    <cellStyle name="Bad 6 2" xfId="1203"/>
    <cellStyle name="Bad 6 3" xfId="1204"/>
    <cellStyle name="Bad 7" xfId="1205"/>
    <cellStyle name="Bad 7 2" xfId="1206"/>
    <cellStyle name="Bad 7 3" xfId="1207"/>
    <cellStyle name="Bad 8" xfId="1208"/>
    <cellStyle name="Bad 8 2" xfId="1209"/>
    <cellStyle name="Bad 8 3" xfId="1210"/>
    <cellStyle name="Bad 9" xfId="1211"/>
    <cellStyle name="Bad 9 2" xfId="1212"/>
    <cellStyle name="Bad 9 3" xfId="1213"/>
    <cellStyle name="Ç¥ÁØ_¿¬°£´©°è¿¹»ó" xfId="2997"/>
    <cellStyle name="Calculation 10" xfId="1214"/>
    <cellStyle name="Calculation 10 10" xfId="2998"/>
    <cellStyle name="Calculation 10 11" xfId="2999"/>
    <cellStyle name="Calculation 10 12" xfId="3000"/>
    <cellStyle name="Calculation 10 13" xfId="3001"/>
    <cellStyle name="Calculation 10 14" xfId="3002"/>
    <cellStyle name="Calculation 10 2" xfId="1215"/>
    <cellStyle name="Calculation 10 2 10" xfId="3003"/>
    <cellStyle name="Calculation 10 2 11" xfId="3004"/>
    <cellStyle name="Calculation 10 2 12" xfId="3005"/>
    <cellStyle name="Calculation 10 2 2" xfId="3006"/>
    <cellStyle name="Calculation 10 2 2 10" xfId="3007"/>
    <cellStyle name="Calculation 10 2 2 10 2" xfId="3008"/>
    <cellStyle name="Calculation 10 2 2 11" xfId="3009"/>
    <cellStyle name="Calculation 10 2 2 11 2" xfId="3010"/>
    <cellStyle name="Calculation 10 2 2 12" xfId="3011"/>
    <cellStyle name="Calculation 10 2 2 12 2" xfId="3012"/>
    <cellStyle name="Calculation 10 2 2 13" xfId="3013"/>
    <cellStyle name="Calculation 10 2 2 13 2" xfId="3014"/>
    <cellStyle name="Calculation 10 2 2 14" xfId="3015"/>
    <cellStyle name="Calculation 10 2 2 14 2" xfId="3016"/>
    <cellStyle name="Calculation 10 2 2 15" xfId="3017"/>
    <cellStyle name="Calculation 10 2 2 15 2" xfId="3018"/>
    <cellStyle name="Calculation 10 2 2 2" xfId="3019"/>
    <cellStyle name="Calculation 10 2 2 2 2" xfId="3020"/>
    <cellStyle name="Calculation 10 2 2 3" xfId="3021"/>
    <cellStyle name="Calculation 10 2 2 3 2" xfId="3022"/>
    <cellStyle name="Calculation 10 2 2 4" xfId="3023"/>
    <cellStyle name="Calculation 10 2 2 4 2" xfId="3024"/>
    <cellStyle name="Calculation 10 2 2 5" xfId="3025"/>
    <cellStyle name="Calculation 10 2 2 5 2" xfId="3026"/>
    <cellStyle name="Calculation 10 2 2 6" xfId="3027"/>
    <cellStyle name="Calculation 10 2 2 6 2" xfId="3028"/>
    <cellStyle name="Calculation 10 2 2 7" xfId="3029"/>
    <cellStyle name="Calculation 10 2 2 7 2" xfId="3030"/>
    <cellStyle name="Calculation 10 2 2 8" xfId="3031"/>
    <cellStyle name="Calculation 10 2 2 8 2" xfId="3032"/>
    <cellStyle name="Calculation 10 2 2 9" xfId="3033"/>
    <cellStyle name="Calculation 10 2 2 9 2" xfId="3034"/>
    <cellStyle name="Calculation 10 2 3" xfId="3035"/>
    <cellStyle name="Calculation 10 2 3 2" xfId="3036"/>
    <cellStyle name="Calculation 10 2 3 2 2" xfId="3037"/>
    <cellStyle name="Calculation 10 2 3 3" xfId="3038"/>
    <cellStyle name="Calculation 10 2 3 3 2" xfId="3039"/>
    <cellStyle name="Calculation 10 2 3 4" xfId="3040"/>
    <cellStyle name="Calculation 10 2 4" xfId="3041"/>
    <cellStyle name="Calculation 10 2 4 2" xfId="3042"/>
    <cellStyle name="Calculation 10 2 5" xfId="3043"/>
    <cellStyle name="Calculation 10 2 5 2" xfId="3044"/>
    <cellStyle name="Calculation 10 2 6" xfId="3045"/>
    <cellStyle name="Calculation 10 2 6 2" xfId="3046"/>
    <cellStyle name="Calculation 10 2 7" xfId="3047"/>
    <cellStyle name="Calculation 10 2 8" xfId="3048"/>
    <cellStyle name="Calculation 10 2 9" xfId="3049"/>
    <cellStyle name="Calculation 10 3" xfId="1216"/>
    <cellStyle name="Calculation 10 3 10" xfId="3050"/>
    <cellStyle name="Calculation 10 3 11" xfId="3051"/>
    <cellStyle name="Calculation 10 3 12" xfId="3052"/>
    <cellStyle name="Calculation 10 3 2" xfId="3053"/>
    <cellStyle name="Calculation 10 3 2 10" xfId="3054"/>
    <cellStyle name="Calculation 10 3 2 10 2" xfId="3055"/>
    <cellStyle name="Calculation 10 3 2 11" xfId="3056"/>
    <cellStyle name="Calculation 10 3 2 11 2" xfId="3057"/>
    <cellStyle name="Calculation 10 3 2 12" xfId="3058"/>
    <cellStyle name="Calculation 10 3 2 12 2" xfId="3059"/>
    <cellStyle name="Calculation 10 3 2 13" xfId="3060"/>
    <cellStyle name="Calculation 10 3 2 13 2" xfId="3061"/>
    <cellStyle name="Calculation 10 3 2 14" xfId="3062"/>
    <cellStyle name="Calculation 10 3 2 14 2" xfId="3063"/>
    <cellStyle name="Calculation 10 3 2 15" xfId="3064"/>
    <cellStyle name="Calculation 10 3 2 15 2" xfId="3065"/>
    <cellStyle name="Calculation 10 3 2 2" xfId="3066"/>
    <cellStyle name="Calculation 10 3 2 2 2" xfId="3067"/>
    <cellStyle name="Calculation 10 3 2 3" xfId="3068"/>
    <cellStyle name="Calculation 10 3 2 3 2" xfId="3069"/>
    <cellStyle name="Calculation 10 3 2 4" xfId="3070"/>
    <cellStyle name="Calculation 10 3 2 4 2" xfId="3071"/>
    <cellStyle name="Calculation 10 3 2 5" xfId="3072"/>
    <cellStyle name="Calculation 10 3 2 5 2" xfId="3073"/>
    <cellStyle name="Calculation 10 3 2 6" xfId="3074"/>
    <cellStyle name="Calculation 10 3 2 6 2" xfId="3075"/>
    <cellStyle name="Calculation 10 3 2 7" xfId="3076"/>
    <cellStyle name="Calculation 10 3 2 7 2" xfId="3077"/>
    <cellStyle name="Calculation 10 3 2 8" xfId="3078"/>
    <cellStyle name="Calculation 10 3 2 8 2" xfId="3079"/>
    <cellStyle name="Calculation 10 3 2 9" xfId="3080"/>
    <cellStyle name="Calculation 10 3 2 9 2" xfId="3081"/>
    <cellStyle name="Calculation 10 3 3" xfId="3082"/>
    <cellStyle name="Calculation 10 3 3 2" xfId="3083"/>
    <cellStyle name="Calculation 10 3 3 2 2" xfId="3084"/>
    <cellStyle name="Calculation 10 3 3 3" xfId="3085"/>
    <cellStyle name="Calculation 10 3 3 3 2" xfId="3086"/>
    <cellStyle name="Calculation 10 3 3 4" xfId="3087"/>
    <cellStyle name="Calculation 10 3 4" xfId="3088"/>
    <cellStyle name="Calculation 10 3 4 2" xfId="3089"/>
    <cellStyle name="Calculation 10 3 5" xfId="3090"/>
    <cellStyle name="Calculation 10 3 5 2" xfId="3091"/>
    <cellStyle name="Calculation 10 3 6" xfId="3092"/>
    <cellStyle name="Calculation 10 3 6 2" xfId="3093"/>
    <cellStyle name="Calculation 10 3 7" xfId="3094"/>
    <cellStyle name="Calculation 10 3 8" xfId="3095"/>
    <cellStyle name="Calculation 10 3 9" xfId="3096"/>
    <cellStyle name="Calculation 10 4" xfId="3097"/>
    <cellStyle name="Calculation 10 4 10" xfId="3098"/>
    <cellStyle name="Calculation 10 4 10 2" xfId="3099"/>
    <cellStyle name="Calculation 10 4 11" xfId="3100"/>
    <cellStyle name="Calculation 10 4 11 2" xfId="3101"/>
    <cellStyle name="Calculation 10 4 12" xfId="3102"/>
    <cellStyle name="Calculation 10 4 12 2" xfId="3103"/>
    <cellStyle name="Calculation 10 4 13" xfId="3104"/>
    <cellStyle name="Calculation 10 4 13 2" xfId="3105"/>
    <cellStyle name="Calculation 10 4 14" xfId="3106"/>
    <cellStyle name="Calculation 10 4 14 2" xfId="3107"/>
    <cellStyle name="Calculation 10 4 15" xfId="3108"/>
    <cellStyle name="Calculation 10 4 15 2" xfId="3109"/>
    <cellStyle name="Calculation 10 4 2" xfId="3110"/>
    <cellStyle name="Calculation 10 4 2 2" xfId="3111"/>
    <cellStyle name="Calculation 10 4 3" xfId="3112"/>
    <cellStyle name="Calculation 10 4 3 2" xfId="3113"/>
    <cellStyle name="Calculation 10 4 4" xfId="3114"/>
    <cellStyle name="Calculation 10 4 4 2" xfId="3115"/>
    <cellStyle name="Calculation 10 4 5" xfId="3116"/>
    <cellStyle name="Calculation 10 4 5 2" xfId="3117"/>
    <cellStyle name="Calculation 10 4 6" xfId="3118"/>
    <cellStyle name="Calculation 10 4 6 2" xfId="3119"/>
    <cellStyle name="Calculation 10 4 7" xfId="3120"/>
    <cellStyle name="Calculation 10 4 7 2" xfId="3121"/>
    <cellStyle name="Calculation 10 4 8" xfId="3122"/>
    <cellStyle name="Calculation 10 4 8 2" xfId="3123"/>
    <cellStyle name="Calculation 10 4 9" xfId="3124"/>
    <cellStyle name="Calculation 10 4 9 2" xfId="3125"/>
    <cellStyle name="Calculation 10 5" xfId="3126"/>
    <cellStyle name="Calculation 10 5 2" xfId="3127"/>
    <cellStyle name="Calculation 10 5 2 2" xfId="3128"/>
    <cellStyle name="Calculation 10 5 3" xfId="3129"/>
    <cellStyle name="Calculation 10 5 3 2" xfId="3130"/>
    <cellStyle name="Calculation 10 5 4" xfId="3131"/>
    <cellStyle name="Calculation 10 6" xfId="3132"/>
    <cellStyle name="Calculation 10 6 2" xfId="3133"/>
    <cellStyle name="Calculation 10 7" xfId="3134"/>
    <cellStyle name="Calculation 10 7 2" xfId="3135"/>
    <cellStyle name="Calculation 10 8" xfId="3136"/>
    <cellStyle name="Calculation 10 8 2" xfId="3137"/>
    <cellStyle name="Calculation 10 9" xfId="3138"/>
    <cellStyle name="Calculation 11" xfId="1217"/>
    <cellStyle name="Calculation 11 10" xfId="3139"/>
    <cellStyle name="Calculation 11 11" xfId="3140"/>
    <cellStyle name="Calculation 11 12" xfId="3141"/>
    <cellStyle name="Calculation 11 2" xfId="3142"/>
    <cellStyle name="Calculation 11 2 10" xfId="3143"/>
    <cellStyle name="Calculation 11 2 10 2" xfId="3144"/>
    <cellStyle name="Calculation 11 2 11" xfId="3145"/>
    <cellStyle name="Calculation 11 2 11 2" xfId="3146"/>
    <cellStyle name="Calculation 11 2 12" xfId="3147"/>
    <cellStyle name="Calculation 11 2 12 2" xfId="3148"/>
    <cellStyle name="Calculation 11 2 13" xfId="3149"/>
    <cellStyle name="Calculation 11 2 13 2" xfId="3150"/>
    <cellStyle name="Calculation 11 2 14" xfId="3151"/>
    <cellStyle name="Calculation 11 2 14 2" xfId="3152"/>
    <cellStyle name="Calculation 11 2 15" xfId="3153"/>
    <cellStyle name="Calculation 11 2 15 2" xfId="3154"/>
    <cellStyle name="Calculation 11 2 2" xfId="3155"/>
    <cellStyle name="Calculation 11 2 2 2" xfId="3156"/>
    <cellStyle name="Calculation 11 2 3" xfId="3157"/>
    <cellStyle name="Calculation 11 2 3 2" xfId="3158"/>
    <cellStyle name="Calculation 11 2 4" xfId="3159"/>
    <cellStyle name="Calculation 11 2 4 2" xfId="3160"/>
    <cellStyle name="Calculation 11 2 5" xfId="3161"/>
    <cellStyle name="Calculation 11 2 5 2" xfId="3162"/>
    <cellStyle name="Calculation 11 2 6" xfId="3163"/>
    <cellStyle name="Calculation 11 2 6 2" xfId="3164"/>
    <cellStyle name="Calculation 11 2 7" xfId="3165"/>
    <cellStyle name="Calculation 11 2 7 2" xfId="3166"/>
    <cellStyle name="Calculation 11 2 8" xfId="3167"/>
    <cellStyle name="Calculation 11 2 8 2" xfId="3168"/>
    <cellStyle name="Calculation 11 2 9" xfId="3169"/>
    <cellStyle name="Calculation 11 2 9 2" xfId="3170"/>
    <cellStyle name="Calculation 11 3" xfId="3171"/>
    <cellStyle name="Calculation 11 3 2" xfId="3172"/>
    <cellStyle name="Calculation 11 3 2 2" xfId="3173"/>
    <cellStyle name="Calculation 11 3 3" xfId="3174"/>
    <cellStyle name="Calculation 11 3 3 2" xfId="3175"/>
    <cellStyle name="Calculation 11 3 4" xfId="3176"/>
    <cellStyle name="Calculation 11 4" xfId="3177"/>
    <cellStyle name="Calculation 11 4 2" xfId="3178"/>
    <cellStyle name="Calculation 11 5" xfId="3179"/>
    <cellStyle name="Calculation 11 5 2" xfId="3180"/>
    <cellStyle name="Calculation 11 6" xfId="3181"/>
    <cellStyle name="Calculation 11 6 2" xfId="3182"/>
    <cellStyle name="Calculation 11 7" xfId="3183"/>
    <cellStyle name="Calculation 11 8" xfId="3184"/>
    <cellStyle name="Calculation 11 9" xfId="3185"/>
    <cellStyle name="Calculation 12" xfId="1218"/>
    <cellStyle name="Calculation 12 10" xfId="3186"/>
    <cellStyle name="Calculation 12 11" xfId="3187"/>
    <cellStyle name="Calculation 12 12" xfId="3188"/>
    <cellStyle name="Calculation 12 2" xfId="3189"/>
    <cellStyle name="Calculation 12 2 10" xfId="3190"/>
    <cellStyle name="Calculation 12 2 10 2" xfId="3191"/>
    <cellStyle name="Calculation 12 2 11" xfId="3192"/>
    <cellStyle name="Calculation 12 2 11 2" xfId="3193"/>
    <cellStyle name="Calculation 12 2 12" xfId="3194"/>
    <cellStyle name="Calculation 12 2 12 2" xfId="3195"/>
    <cellStyle name="Calculation 12 2 13" xfId="3196"/>
    <cellStyle name="Calculation 12 2 13 2" xfId="3197"/>
    <cellStyle name="Calculation 12 2 14" xfId="3198"/>
    <cellStyle name="Calculation 12 2 14 2" xfId="3199"/>
    <cellStyle name="Calculation 12 2 15" xfId="3200"/>
    <cellStyle name="Calculation 12 2 15 2" xfId="3201"/>
    <cellStyle name="Calculation 12 2 2" xfId="3202"/>
    <cellStyle name="Calculation 12 2 2 2" xfId="3203"/>
    <cellStyle name="Calculation 12 2 3" xfId="3204"/>
    <cellStyle name="Calculation 12 2 3 2" xfId="3205"/>
    <cellStyle name="Calculation 12 2 4" xfId="3206"/>
    <cellStyle name="Calculation 12 2 4 2" xfId="3207"/>
    <cellStyle name="Calculation 12 2 5" xfId="3208"/>
    <cellStyle name="Calculation 12 2 5 2" xfId="3209"/>
    <cellStyle name="Calculation 12 2 6" xfId="3210"/>
    <cellStyle name="Calculation 12 2 6 2" xfId="3211"/>
    <cellStyle name="Calculation 12 2 7" xfId="3212"/>
    <cellStyle name="Calculation 12 2 7 2" xfId="3213"/>
    <cellStyle name="Calculation 12 2 8" xfId="3214"/>
    <cellStyle name="Calculation 12 2 8 2" xfId="3215"/>
    <cellStyle name="Calculation 12 2 9" xfId="3216"/>
    <cellStyle name="Calculation 12 2 9 2" xfId="3217"/>
    <cellStyle name="Calculation 12 3" xfId="3218"/>
    <cellStyle name="Calculation 12 3 2" xfId="3219"/>
    <cellStyle name="Calculation 12 3 2 2" xfId="3220"/>
    <cellStyle name="Calculation 12 3 3" xfId="3221"/>
    <cellStyle name="Calculation 12 3 3 2" xfId="3222"/>
    <cellStyle name="Calculation 12 3 4" xfId="3223"/>
    <cellStyle name="Calculation 12 4" xfId="3224"/>
    <cellStyle name="Calculation 12 4 2" xfId="3225"/>
    <cellStyle name="Calculation 12 5" xfId="3226"/>
    <cellStyle name="Calculation 12 5 2" xfId="3227"/>
    <cellStyle name="Calculation 12 6" xfId="3228"/>
    <cellStyle name="Calculation 12 6 2" xfId="3229"/>
    <cellStyle name="Calculation 12 7" xfId="3230"/>
    <cellStyle name="Calculation 12 8" xfId="3231"/>
    <cellStyle name="Calculation 12 9" xfId="3232"/>
    <cellStyle name="Calculation 13" xfId="3233"/>
    <cellStyle name="Calculation 13 10" xfId="3234"/>
    <cellStyle name="Calculation 13 10 2" xfId="3235"/>
    <cellStyle name="Calculation 13 11" xfId="3236"/>
    <cellStyle name="Calculation 13 11 2" xfId="3237"/>
    <cellStyle name="Calculation 13 12" xfId="3238"/>
    <cellStyle name="Calculation 13 12 2" xfId="3239"/>
    <cellStyle name="Calculation 13 13" xfId="3240"/>
    <cellStyle name="Calculation 13 13 2" xfId="3241"/>
    <cellStyle name="Calculation 13 14" xfId="3242"/>
    <cellStyle name="Calculation 13 2" xfId="3243"/>
    <cellStyle name="Calculation 13 2 2" xfId="3244"/>
    <cellStyle name="Calculation 13 3" xfId="3245"/>
    <cellStyle name="Calculation 13 3 2" xfId="3246"/>
    <cellStyle name="Calculation 13 4" xfId="3247"/>
    <cellStyle name="Calculation 13 4 2" xfId="3248"/>
    <cellStyle name="Calculation 13 5" xfId="3249"/>
    <cellStyle name="Calculation 13 5 2" xfId="3250"/>
    <cellStyle name="Calculation 13 6" xfId="3251"/>
    <cellStyle name="Calculation 13 6 2" xfId="3252"/>
    <cellStyle name="Calculation 13 7" xfId="3253"/>
    <cellStyle name="Calculation 13 7 2" xfId="3254"/>
    <cellStyle name="Calculation 13 8" xfId="3255"/>
    <cellStyle name="Calculation 13 8 2" xfId="3256"/>
    <cellStyle name="Calculation 13 9" xfId="3257"/>
    <cellStyle name="Calculation 13 9 2" xfId="3258"/>
    <cellStyle name="Calculation 2" xfId="1219"/>
    <cellStyle name="Calculation 2 10" xfId="3259"/>
    <cellStyle name="Calculation 2 10 10" xfId="3260"/>
    <cellStyle name="Calculation 2 10 10 2" xfId="3261"/>
    <cellStyle name="Calculation 2 10 11" xfId="3262"/>
    <cellStyle name="Calculation 2 10 11 2" xfId="3263"/>
    <cellStyle name="Calculation 2 10 12" xfId="3264"/>
    <cellStyle name="Calculation 2 10 12 2" xfId="3265"/>
    <cellStyle name="Calculation 2 10 13" xfId="3266"/>
    <cellStyle name="Calculation 2 10 13 2" xfId="3267"/>
    <cellStyle name="Calculation 2 10 14" xfId="3268"/>
    <cellStyle name="Calculation 2 10 14 2" xfId="3269"/>
    <cellStyle name="Calculation 2 10 15" xfId="3270"/>
    <cellStyle name="Calculation 2 10 15 2" xfId="3271"/>
    <cellStyle name="Calculation 2 10 2" xfId="3272"/>
    <cellStyle name="Calculation 2 10 2 2" xfId="3273"/>
    <cellStyle name="Calculation 2 10 3" xfId="3274"/>
    <cellStyle name="Calculation 2 10 3 2" xfId="3275"/>
    <cellStyle name="Calculation 2 10 4" xfId="3276"/>
    <cellStyle name="Calculation 2 10 4 2" xfId="3277"/>
    <cellStyle name="Calculation 2 10 5" xfId="3278"/>
    <cellStyle name="Calculation 2 10 5 2" xfId="3279"/>
    <cellStyle name="Calculation 2 10 6" xfId="3280"/>
    <cellStyle name="Calculation 2 10 6 2" xfId="3281"/>
    <cellStyle name="Calculation 2 10 7" xfId="3282"/>
    <cellStyle name="Calculation 2 10 7 2" xfId="3283"/>
    <cellStyle name="Calculation 2 10 8" xfId="3284"/>
    <cellStyle name="Calculation 2 10 8 2" xfId="3285"/>
    <cellStyle name="Calculation 2 10 9" xfId="3286"/>
    <cellStyle name="Calculation 2 10 9 2" xfId="3287"/>
    <cellStyle name="Calculation 2 11" xfId="3288"/>
    <cellStyle name="Calculation 2 11 2" xfId="3289"/>
    <cellStyle name="Calculation 2 11 2 2" xfId="3290"/>
    <cellStyle name="Calculation 2 11 3" xfId="3291"/>
    <cellStyle name="Calculation 2 11 3 2" xfId="3292"/>
    <cellStyle name="Calculation 2 11 4" xfId="3293"/>
    <cellStyle name="Calculation 2 12" xfId="3294"/>
    <cellStyle name="Calculation 2 12 2" xfId="3295"/>
    <cellStyle name="Calculation 2 13" xfId="3296"/>
    <cellStyle name="Calculation 2 13 2" xfId="3297"/>
    <cellStyle name="Calculation 2 14" xfId="3298"/>
    <cellStyle name="Calculation 2 14 2" xfId="3299"/>
    <cellStyle name="Calculation 2 15" xfId="3300"/>
    <cellStyle name="Calculation 2 16" xfId="3301"/>
    <cellStyle name="Calculation 2 17" xfId="3302"/>
    <cellStyle name="Calculation 2 18" xfId="3303"/>
    <cellStyle name="Calculation 2 19" xfId="3304"/>
    <cellStyle name="Calculation 2 2" xfId="1220"/>
    <cellStyle name="Calculation 2 2 10" xfId="3305"/>
    <cellStyle name="Calculation 2 2 11" xfId="3306"/>
    <cellStyle name="Calculation 2 2 12" xfId="3307"/>
    <cellStyle name="Calculation 2 2 2" xfId="3308"/>
    <cellStyle name="Calculation 2 2 2 10" xfId="3309"/>
    <cellStyle name="Calculation 2 2 2 10 2" xfId="3310"/>
    <cellStyle name="Calculation 2 2 2 11" xfId="3311"/>
    <cellStyle name="Calculation 2 2 2 11 2" xfId="3312"/>
    <cellStyle name="Calculation 2 2 2 12" xfId="3313"/>
    <cellStyle name="Calculation 2 2 2 12 2" xfId="3314"/>
    <cellStyle name="Calculation 2 2 2 13" xfId="3315"/>
    <cellStyle name="Calculation 2 2 2 13 2" xfId="3316"/>
    <cellStyle name="Calculation 2 2 2 14" xfId="3317"/>
    <cellStyle name="Calculation 2 2 2 14 2" xfId="3318"/>
    <cellStyle name="Calculation 2 2 2 15" xfId="3319"/>
    <cellStyle name="Calculation 2 2 2 15 2" xfId="3320"/>
    <cellStyle name="Calculation 2 2 2 2" xfId="3321"/>
    <cellStyle name="Calculation 2 2 2 2 2" xfId="3322"/>
    <cellStyle name="Calculation 2 2 2 3" xfId="3323"/>
    <cellStyle name="Calculation 2 2 2 3 2" xfId="3324"/>
    <cellStyle name="Calculation 2 2 2 4" xfId="3325"/>
    <cellStyle name="Calculation 2 2 2 4 2" xfId="3326"/>
    <cellStyle name="Calculation 2 2 2 5" xfId="3327"/>
    <cellStyle name="Calculation 2 2 2 5 2" xfId="3328"/>
    <cellStyle name="Calculation 2 2 2 6" xfId="3329"/>
    <cellStyle name="Calculation 2 2 2 6 2" xfId="3330"/>
    <cellStyle name="Calculation 2 2 2 7" xfId="3331"/>
    <cellStyle name="Calculation 2 2 2 7 2" xfId="3332"/>
    <cellStyle name="Calculation 2 2 2 8" xfId="3333"/>
    <cellStyle name="Calculation 2 2 2 8 2" xfId="3334"/>
    <cellStyle name="Calculation 2 2 2 9" xfId="3335"/>
    <cellStyle name="Calculation 2 2 2 9 2" xfId="3336"/>
    <cellStyle name="Calculation 2 2 3" xfId="3337"/>
    <cellStyle name="Calculation 2 2 3 2" xfId="3338"/>
    <cellStyle name="Calculation 2 2 3 2 2" xfId="3339"/>
    <cellStyle name="Calculation 2 2 3 3" xfId="3340"/>
    <cellStyle name="Calculation 2 2 3 3 2" xfId="3341"/>
    <cellStyle name="Calculation 2 2 3 4" xfId="3342"/>
    <cellStyle name="Calculation 2 2 4" xfId="3343"/>
    <cellStyle name="Calculation 2 2 4 2" xfId="3344"/>
    <cellStyle name="Calculation 2 2 5" xfId="3345"/>
    <cellStyle name="Calculation 2 2 5 2" xfId="3346"/>
    <cellStyle name="Calculation 2 2 6" xfId="3347"/>
    <cellStyle name="Calculation 2 2 6 2" xfId="3348"/>
    <cellStyle name="Calculation 2 2 7" xfId="3349"/>
    <cellStyle name="Calculation 2 2 8" xfId="3350"/>
    <cellStyle name="Calculation 2 2 9" xfId="3351"/>
    <cellStyle name="Calculation 2 20" xfId="3352"/>
    <cellStyle name="Calculation 2 3" xfId="1221"/>
    <cellStyle name="Calculation 2 3 10" xfId="3353"/>
    <cellStyle name="Calculation 2 3 11" xfId="3354"/>
    <cellStyle name="Calculation 2 3 12" xfId="3355"/>
    <cellStyle name="Calculation 2 3 2" xfId="3356"/>
    <cellStyle name="Calculation 2 3 2 10" xfId="3357"/>
    <cellStyle name="Calculation 2 3 2 10 2" xfId="3358"/>
    <cellStyle name="Calculation 2 3 2 11" xfId="3359"/>
    <cellStyle name="Calculation 2 3 2 11 2" xfId="3360"/>
    <cellStyle name="Calculation 2 3 2 12" xfId="3361"/>
    <cellStyle name="Calculation 2 3 2 12 2" xfId="3362"/>
    <cellStyle name="Calculation 2 3 2 13" xfId="3363"/>
    <cellStyle name="Calculation 2 3 2 13 2" xfId="3364"/>
    <cellStyle name="Calculation 2 3 2 14" xfId="3365"/>
    <cellStyle name="Calculation 2 3 2 14 2" xfId="3366"/>
    <cellStyle name="Calculation 2 3 2 15" xfId="3367"/>
    <cellStyle name="Calculation 2 3 2 15 2" xfId="3368"/>
    <cellStyle name="Calculation 2 3 2 2" xfId="3369"/>
    <cellStyle name="Calculation 2 3 2 2 2" xfId="3370"/>
    <cellStyle name="Calculation 2 3 2 3" xfId="3371"/>
    <cellStyle name="Calculation 2 3 2 3 2" xfId="3372"/>
    <cellStyle name="Calculation 2 3 2 4" xfId="3373"/>
    <cellStyle name="Calculation 2 3 2 4 2" xfId="3374"/>
    <cellStyle name="Calculation 2 3 2 5" xfId="3375"/>
    <cellStyle name="Calculation 2 3 2 5 2" xfId="3376"/>
    <cellStyle name="Calculation 2 3 2 6" xfId="3377"/>
    <cellStyle name="Calculation 2 3 2 6 2" xfId="3378"/>
    <cellStyle name="Calculation 2 3 2 7" xfId="3379"/>
    <cellStyle name="Calculation 2 3 2 7 2" xfId="3380"/>
    <cellStyle name="Calculation 2 3 2 8" xfId="3381"/>
    <cellStyle name="Calculation 2 3 2 8 2" xfId="3382"/>
    <cellStyle name="Calculation 2 3 2 9" xfId="3383"/>
    <cellStyle name="Calculation 2 3 2 9 2" xfId="3384"/>
    <cellStyle name="Calculation 2 3 3" xfId="3385"/>
    <cellStyle name="Calculation 2 3 3 2" xfId="3386"/>
    <cellStyle name="Calculation 2 3 3 2 2" xfId="3387"/>
    <cellStyle name="Calculation 2 3 3 3" xfId="3388"/>
    <cellStyle name="Calculation 2 3 3 3 2" xfId="3389"/>
    <cellStyle name="Calculation 2 3 3 4" xfId="3390"/>
    <cellStyle name="Calculation 2 3 4" xfId="3391"/>
    <cellStyle name="Calculation 2 3 4 2" xfId="3392"/>
    <cellStyle name="Calculation 2 3 5" xfId="3393"/>
    <cellStyle name="Calculation 2 3 5 2" xfId="3394"/>
    <cellStyle name="Calculation 2 3 6" xfId="3395"/>
    <cellStyle name="Calculation 2 3 6 2" xfId="3396"/>
    <cellStyle name="Calculation 2 3 7" xfId="3397"/>
    <cellStyle name="Calculation 2 3 8" xfId="3398"/>
    <cellStyle name="Calculation 2 3 9" xfId="3399"/>
    <cellStyle name="Calculation 2 4" xfId="1222"/>
    <cellStyle name="Calculation 2 4 10" xfId="3400"/>
    <cellStyle name="Calculation 2 4 11" xfId="3401"/>
    <cellStyle name="Calculation 2 4 12" xfId="3402"/>
    <cellStyle name="Calculation 2 4 2" xfId="3403"/>
    <cellStyle name="Calculation 2 4 2 10" xfId="3404"/>
    <cellStyle name="Calculation 2 4 2 10 2" xfId="3405"/>
    <cellStyle name="Calculation 2 4 2 11" xfId="3406"/>
    <cellStyle name="Calculation 2 4 2 11 2" xfId="3407"/>
    <cellStyle name="Calculation 2 4 2 12" xfId="3408"/>
    <cellStyle name="Calculation 2 4 2 12 2" xfId="3409"/>
    <cellStyle name="Calculation 2 4 2 13" xfId="3410"/>
    <cellStyle name="Calculation 2 4 2 13 2" xfId="3411"/>
    <cellStyle name="Calculation 2 4 2 14" xfId="3412"/>
    <cellStyle name="Calculation 2 4 2 14 2" xfId="3413"/>
    <cellStyle name="Calculation 2 4 2 15" xfId="3414"/>
    <cellStyle name="Calculation 2 4 2 15 2" xfId="3415"/>
    <cellStyle name="Calculation 2 4 2 2" xfId="3416"/>
    <cellStyle name="Calculation 2 4 2 2 2" xfId="3417"/>
    <cellStyle name="Calculation 2 4 2 3" xfId="3418"/>
    <cellStyle name="Calculation 2 4 2 3 2" xfId="3419"/>
    <cellStyle name="Calculation 2 4 2 4" xfId="3420"/>
    <cellStyle name="Calculation 2 4 2 4 2" xfId="3421"/>
    <cellStyle name="Calculation 2 4 2 5" xfId="3422"/>
    <cellStyle name="Calculation 2 4 2 5 2" xfId="3423"/>
    <cellStyle name="Calculation 2 4 2 6" xfId="3424"/>
    <cellStyle name="Calculation 2 4 2 6 2" xfId="3425"/>
    <cellStyle name="Calculation 2 4 2 7" xfId="3426"/>
    <cellStyle name="Calculation 2 4 2 7 2" xfId="3427"/>
    <cellStyle name="Calculation 2 4 2 8" xfId="3428"/>
    <cellStyle name="Calculation 2 4 2 8 2" xfId="3429"/>
    <cellStyle name="Calculation 2 4 2 9" xfId="3430"/>
    <cellStyle name="Calculation 2 4 2 9 2" xfId="3431"/>
    <cellStyle name="Calculation 2 4 3" xfId="3432"/>
    <cellStyle name="Calculation 2 4 3 2" xfId="3433"/>
    <cellStyle name="Calculation 2 4 3 2 2" xfId="3434"/>
    <cellStyle name="Calculation 2 4 3 3" xfId="3435"/>
    <cellStyle name="Calculation 2 4 3 3 2" xfId="3436"/>
    <cellStyle name="Calculation 2 4 3 4" xfId="3437"/>
    <cellStyle name="Calculation 2 4 4" xfId="3438"/>
    <cellStyle name="Calculation 2 4 4 2" xfId="3439"/>
    <cellStyle name="Calculation 2 4 5" xfId="3440"/>
    <cellStyle name="Calculation 2 4 5 2" xfId="3441"/>
    <cellStyle name="Calculation 2 4 6" xfId="3442"/>
    <cellStyle name="Calculation 2 4 6 2" xfId="3443"/>
    <cellStyle name="Calculation 2 4 7" xfId="3444"/>
    <cellStyle name="Calculation 2 4 8" xfId="3445"/>
    <cellStyle name="Calculation 2 4 9" xfId="3446"/>
    <cellStyle name="Calculation 2 5" xfId="1223"/>
    <cellStyle name="Calculation 2 5 10" xfId="3447"/>
    <cellStyle name="Calculation 2 5 11" xfId="3448"/>
    <cellStyle name="Calculation 2 5 12" xfId="3449"/>
    <cellStyle name="Calculation 2 5 2" xfId="3450"/>
    <cellStyle name="Calculation 2 5 2 10" xfId="3451"/>
    <cellStyle name="Calculation 2 5 2 10 2" xfId="3452"/>
    <cellStyle name="Calculation 2 5 2 11" xfId="3453"/>
    <cellStyle name="Calculation 2 5 2 11 2" xfId="3454"/>
    <cellStyle name="Calculation 2 5 2 12" xfId="3455"/>
    <cellStyle name="Calculation 2 5 2 12 2" xfId="3456"/>
    <cellStyle name="Calculation 2 5 2 13" xfId="3457"/>
    <cellStyle name="Calculation 2 5 2 13 2" xfId="3458"/>
    <cellStyle name="Calculation 2 5 2 14" xfId="3459"/>
    <cellStyle name="Calculation 2 5 2 14 2" xfId="3460"/>
    <cellStyle name="Calculation 2 5 2 15" xfId="3461"/>
    <cellStyle name="Calculation 2 5 2 15 2" xfId="3462"/>
    <cellStyle name="Calculation 2 5 2 2" xfId="3463"/>
    <cellStyle name="Calculation 2 5 2 2 2" xfId="3464"/>
    <cellStyle name="Calculation 2 5 2 3" xfId="3465"/>
    <cellStyle name="Calculation 2 5 2 3 2" xfId="3466"/>
    <cellStyle name="Calculation 2 5 2 4" xfId="3467"/>
    <cellStyle name="Calculation 2 5 2 4 2" xfId="3468"/>
    <cellStyle name="Calculation 2 5 2 5" xfId="3469"/>
    <cellStyle name="Calculation 2 5 2 5 2" xfId="3470"/>
    <cellStyle name="Calculation 2 5 2 6" xfId="3471"/>
    <cellStyle name="Calculation 2 5 2 6 2" xfId="3472"/>
    <cellStyle name="Calculation 2 5 2 7" xfId="3473"/>
    <cellStyle name="Calculation 2 5 2 7 2" xfId="3474"/>
    <cellStyle name="Calculation 2 5 2 8" xfId="3475"/>
    <cellStyle name="Calculation 2 5 2 8 2" xfId="3476"/>
    <cellStyle name="Calculation 2 5 2 9" xfId="3477"/>
    <cellStyle name="Calculation 2 5 2 9 2" xfId="3478"/>
    <cellStyle name="Calculation 2 5 3" xfId="3479"/>
    <cellStyle name="Calculation 2 5 3 2" xfId="3480"/>
    <cellStyle name="Calculation 2 5 3 2 2" xfId="3481"/>
    <cellStyle name="Calculation 2 5 3 3" xfId="3482"/>
    <cellStyle name="Calculation 2 5 3 3 2" xfId="3483"/>
    <cellStyle name="Calculation 2 5 3 4" xfId="3484"/>
    <cellStyle name="Calculation 2 5 4" xfId="3485"/>
    <cellStyle name="Calculation 2 5 4 2" xfId="3486"/>
    <cellStyle name="Calculation 2 5 5" xfId="3487"/>
    <cellStyle name="Calculation 2 5 5 2" xfId="3488"/>
    <cellStyle name="Calculation 2 5 6" xfId="3489"/>
    <cellStyle name="Calculation 2 5 6 2" xfId="3490"/>
    <cellStyle name="Calculation 2 5 7" xfId="3491"/>
    <cellStyle name="Calculation 2 5 8" xfId="3492"/>
    <cellStyle name="Calculation 2 5 9" xfId="3493"/>
    <cellStyle name="Calculation 2 6" xfId="1224"/>
    <cellStyle name="Calculation 2 6 10" xfId="3494"/>
    <cellStyle name="Calculation 2 6 11" xfId="3495"/>
    <cellStyle name="Calculation 2 6 12" xfId="3496"/>
    <cellStyle name="Calculation 2 6 2" xfId="3497"/>
    <cellStyle name="Calculation 2 6 2 10" xfId="3498"/>
    <cellStyle name="Calculation 2 6 2 10 2" xfId="3499"/>
    <cellStyle name="Calculation 2 6 2 11" xfId="3500"/>
    <cellStyle name="Calculation 2 6 2 11 2" xfId="3501"/>
    <cellStyle name="Calculation 2 6 2 12" xfId="3502"/>
    <cellStyle name="Calculation 2 6 2 12 2" xfId="3503"/>
    <cellStyle name="Calculation 2 6 2 13" xfId="3504"/>
    <cellStyle name="Calculation 2 6 2 13 2" xfId="3505"/>
    <cellStyle name="Calculation 2 6 2 14" xfId="3506"/>
    <cellStyle name="Calculation 2 6 2 14 2" xfId="3507"/>
    <cellStyle name="Calculation 2 6 2 15" xfId="3508"/>
    <cellStyle name="Calculation 2 6 2 15 2" xfId="3509"/>
    <cellStyle name="Calculation 2 6 2 2" xfId="3510"/>
    <cellStyle name="Calculation 2 6 2 2 2" xfId="3511"/>
    <cellStyle name="Calculation 2 6 2 3" xfId="3512"/>
    <cellStyle name="Calculation 2 6 2 3 2" xfId="3513"/>
    <cellStyle name="Calculation 2 6 2 4" xfId="3514"/>
    <cellStyle name="Calculation 2 6 2 4 2" xfId="3515"/>
    <cellStyle name="Calculation 2 6 2 5" xfId="3516"/>
    <cellStyle name="Calculation 2 6 2 5 2" xfId="3517"/>
    <cellStyle name="Calculation 2 6 2 6" xfId="3518"/>
    <cellStyle name="Calculation 2 6 2 6 2" xfId="3519"/>
    <cellStyle name="Calculation 2 6 2 7" xfId="3520"/>
    <cellStyle name="Calculation 2 6 2 7 2" xfId="3521"/>
    <cellStyle name="Calculation 2 6 2 8" xfId="3522"/>
    <cellStyle name="Calculation 2 6 2 8 2" xfId="3523"/>
    <cellStyle name="Calculation 2 6 2 9" xfId="3524"/>
    <cellStyle name="Calculation 2 6 2 9 2" xfId="3525"/>
    <cellStyle name="Calculation 2 6 3" xfId="3526"/>
    <cellStyle name="Calculation 2 6 3 2" xfId="3527"/>
    <cellStyle name="Calculation 2 6 3 2 2" xfId="3528"/>
    <cellStyle name="Calculation 2 6 3 3" xfId="3529"/>
    <cellStyle name="Calculation 2 6 3 3 2" xfId="3530"/>
    <cellStyle name="Calculation 2 6 3 4" xfId="3531"/>
    <cellStyle name="Calculation 2 6 4" xfId="3532"/>
    <cellStyle name="Calculation 2 6 4 2" xfId="3533"/>
    <cellStyle name="Calculation 2 6 5" xfId="3534"/>
    <cellStyle name="Calculation 2 6 5 2" xfId="3535"/>
    <cellStyle name="Calculation 2 6 6" xfId="3536"/>
    <cellStyle name="Calculation 2 6 6 2" xfId="3537"/>
    <cellStyle name="Calculation 2 6 7" xfId="3538"/>
    <cellStyle name="Calculation 2 6 8" xfId="3539"/>
    <cellStyle name="Calculation 2 6 9" xfId="3540"/>
    <cellStyle name="Calculation 2 7" xfId="1225"/>
    <cellStyle name="Calculation 2 7 10" xfId="3541"/>
    <cellStyle name="Calculation 2 7 11" xfId="3542"/>
    <cellStyle name="Calculation 2 7 12" xfId="3543"/>
    <cellStyle name="Calculation 2 7 2" xfId="3544"/>
    <cellStyle name="Calculation 2 7 2 10" xfId="3545"/>
    <cellStyle name="Calculation 2 7 2 10 2" xfId="3546"/>
    <cellStyle name="Calculation 2 7 2 11" xfId="3547"/>
    <cellStyle name="Calculation 2 7 2 11 2" xfId="3548"/>
    <cellStyle name="Calculation 2 7 2 12" xfId="3549"/>
    <cellStyle name="Calculation 2 7 2 12 2" xfId="3550"/>
    <cellStyle name="Calculation 2 7 2 13" xfId="3551"/>
    <cellStyle name="Calculation 2 7 2 13 2" xfId="3552"/>
    <cellStyle name="Calculation 2 7 2 14" xfId="3553"/>
    <cellStyle name="Calculation 2 7 2 14 2" xfId="3554"/>
    <cellStyle name="Calculation 2 7 2 15" xfId="3555"/>
    <cellStyle name="Calculation 2 7 2 15 2" xfId="3556"/>
    <cellStyle name="Calculation 2 7 2 2" xfId="3557"/>
    <cellStyle name="Calculation 2 7 2 2 2" xfId="3558"/>
    <cellStyle name="Calculation 2 7 2 3" xfId="3559"/>
    <cellStyle name="Calculation 2 7 2 3 2" xfId="3560"/>
    <cellStyle name="Calculation 2 7 2 4" xfId="3561"/>
    <cellStyle name="Calculation 2 7 2 4 2" xfId="3562"/>
    <cellStyle name="Calculation 2 7 2 5" xfId="3563"/>
    <cellStyle name="Calculation 2 7 2 5 2" xfId="3564"/>
    <cellStyle name="Calculation 2 7 2 6" xfId="3565"/>
    <cellStyle name="Calculation 2 7 2 6 2" xfId="3566"/>
    <cellStyle name="Calculation 2 7 2 7" xfId="3567"/>
    <cellStyle name="Calculation 2 7 2 7 2" xfId="3568"/>
    <cellStyle name="Calculation 2 7 2 8" xfId="3569"/>
    <cellStyle name="Calculation 2 7 2 8 2" xfId="3570"/>
    <cellStyle name="Calculation 2 7 2 9" xfId="3571"/>
    <cellStyle name="Calculation 2 7 2 9 2" xfId="3572"/>
    <cellStyle name="Calculation 2 7 3" xfId="3573"/>
    <cellStyle name="Calculation 2 7 3 2" xfId="3574"/>
    <cellStyle name="Calculation 2 7 3 2 2" xfId="3575"/>
    <cellStyle name="Calculation 2 7 3 3" xfId="3576"/>
    <cellStyle name="Calculation 2 7 3 3 2" xfId="3577"/>
    <cellStyle name="Calculation 2 7 3 4" xfId="3578"/>
    <cellStyle name="Calculation 2 7 4" xfId="3579"/>
    <cellStyle name="Calculation 2 7 4 2" xfId="3580"/>
    <cellStyle name="Calculation 2 7 5" xfId="3581"/>
    <cellStyle name="Calculation 2 7 5 2" xfId="3582"/>
    <cellStyle name="Calculation 2 7 6" xfId="3583"/>
    <cellStyle name="Calculation 2 7 6 2" xfId="3584"/>
    <cellStyle name="Calculation 2 7 7" xfId="3585"/>
    <cellStyle name="Calculation 2 7 8" xfId="3586"/>
    <cellStyle name="Calculation 2 7 9" xfId="3587"/>
    <cellStyle name="Calculation 2 8" xfId="1226"/>
    <cellStyle name="Calculation 2 8 10" xfId="3588"/>
    <cellStyle name="Calculation 2 8 11" xfId="3589"/>
    <cellStyle name="Calculation 2 8 12" xfId="3590"/>
    <cellStyle name="Calculation 2 8 2" xfId="3591"/>
    <cellStyle name="Calculation 2 8 2 10" xfId="3592"/>
    <cellStyle name="Calculation 2 8 2 10 2" xfId="3593"/>
    <cellStyle name="Calculation 2 8 2 11" xfId="3594"/>
    <cellStyle name="Calculation 2 8 2 11 2" xfId="3595"/>
    <cellStyle name="Calculation 2 8 2 12" xfId="3596"/>
    <cellStyle name="Calculation 2 8 2 12 2" xfId="3597"/>
    <cellStyle name="Calculation 2 8 2 13" xfId="3598"/>
    <cellStyle name="Calculation 2 8 2 13 2" xfId="3599"/>
    <cellStyle name="Calculation 2 8 2 14" xfId="3600"/>
    <cellStyle name="Calculation 2 8 2 14 2" xfId="3601"/>
    <cellStyle name="Calculation 2 8 2 15" xfId="3602"/>
    <cellStyle name="Calculation 2 8 2 15 2" xfId="3603"/>
    <cellStyle name="Calculation 2 8 2 2" xfId="3604"/>
    <cellStyle name="Calculation 2 8 2 2 2" xfId="3605"/>
    <cellStyle name="Calculation 2 8 2 3" xfId="3606"/>
    <cellStyle name="Calculation 2 8 2 3 2" xfId="3607"/>
    <cellStyle name="Calculation 2 8 2 4" xfId="3608"/>
    <cellStyle name="Calculation 2 8 2 4 2" xfId="3609"/>
    <cellStyle name="Calculation 2 8 2 5" xfId="3610"/>
    <cellStyle name="Calculation 2 8 2 5 2" xfId="3611"/>
    <cellStyle name="Calculation 2 8 2 6" xfId="3612"/>
    <cellStyle name="Calculation 2 8 2 6 2" xfId="3613"/>
    <cellStyle name="Calculation 2 8 2 7" xfId="3614"/>
    <cellStyle name="Calculation 2 8 2 7 2" xfId="3615"/>
    <cellStyle name="Calculation 2 8 2 8" xfId="3616"/>
    <cellStyle name="Calculation 2 8 2 8 2" xfId="3617"/>
    <cellStyle name="Calculation 2 8 2 9" xfId="3618"/>
    <cellStyle name="Calculation 2 8 2 9 2" xfId="3619"/>
    <cellStyle name="Calculation 2 8 3" xfId="3620"/>
    <cellStyle name="Calculation 2 8 3 2" xfId="3621"/>
    <cellStyle name="Calculation 2 8 3 2 2" xfId="3622"/>
    <cellStyle name="Calculation 2 8 3 3" xfId="3623"/>
    <cellStyle name="Calculation 2 8 3 3 2" xfId="3624"/>
    <cellStyle name="Calculation 2 8 3 4" xfId="3625"/>
    <cellStyle name="Calculation 2 8 4" xfId="3626"/>
    <cellStyle name="Calculation 2 8 4 2" xfId="3627"/>
    <cellStyle name="Calculation 2 8 5" xfId="3628"/>
    <cellStyle name="Calculation 2 8 5 2" xfId="3629"/>
    <cellStyle name="Calculation 2 8 6" xfId="3630"/>
    <cellStyle name="Calculation 2 8 6 2" xfId="3631"/>
    <cellStyle name="Calculation 2 8 7" xfId="3632"/>
    <cellStyle name="Calculation 2 8 8" xfId="3633"/>
    <cellStyle name="Calculation 2 8 9" xfId="3634"/>
    <cellStyle name="Calculation 2 9" xfId="1227"/>
    <cellStyle name="Calculation 2 9 10" xfId="3635"/>
    <cellStyle name="Calculation 2 9 11" xfId="3636"/>
    <cellStyle name="Calculation 2 9 12" xfId="3637"/>
    <cellStyle name="Calculation 2 9 2" xfId="3638"/>
    <cellStyle name="Calculation 2 9 2 10" xfId="3639"/>
    <cellStyle name="Calculation 2 9 2 10 2" xfId="3640"/>
    <cellStyle name="Calculation 2 9 2 11" xfId="3641"/>
    <cellStyle name="Calculation 2 9 2 11 2" xfId="3642"/>
    <cellStyle name="Calculation 2 9 2 12" xfId="3643"/>
    <cellStyle name="Calculation 2 9 2 12 2" xfId="3644"/>
    <cellStyle name="Calculation 2 9 2 13" xfId="3645"/>
    <cellStyle name="Calculation 2 9 2 13 2" xfId="3646"/>
    <cellStyle name="Calculation 2 9 2 14" xfId="3647"/>
    <cellStyle name="Calculation 2 9 2 14 2" xfId="3648"/>
    <cellStyle name="Calculation 2 9 2 15" xfId="3649"/>
    <cellStyle name="Calculation 2 9 2 15 2" xfId="3650"/>
    <cellStyle name="Calculation 2 9 2 2" xfId="3651"/>
    <cellStyle name="Calculation 2 9 2 2 2" xfId="3652"/>
    <cellStyle name="Calculation 2 9 2 3" xfId="3653"/>
    <cellStyle name="Calculation 2 9 2 3 2" xfId="3654"/>
    <cellStyle name="Calculation 2 9 2 4" xfId="3655"/>
    <cellStyle name="Calculation 2 9 2 4 2" xfId="3656"/>
    <cellStyle name="Calculation 2 9 2 5" xfId="3657"/>
    <cellStyle name="Calculation 2 9 2 5 2" xfId="3658"/>
    <cellStyle name="Calculation 2 9 2 6" xfId="3659"/>
    <cellStyle name="Calculation 2 9 2 6 2" xfId="3660"/>
    <cellStyle name="Calculation 2 9 2 7" xfId="3661"/>
    <cellStyle name="Calculation 2 9 2 7 2" xfId="3662"/>
    <cellStyle name="Calculation 2 9 2 8" xfId="3663"/>
    <cellStyle name="Calculation 2 9 2 8 2" xfId="3664"/>
    <cellStyle name="Calculation 2 9 2 9" xfId="3665"/>
    <cellStyle name="Calculation 2 9 2 9 2" xfId="3666"/>
    <cellStyle name="Calculation 2 9 3" xfId="3667"/>
    <cellStyle name="Calculation 2 9 3 2" xfId="3668"/>
    <cellStyle name="Calculation 2 9 3 2 2" xfId="3669"/>
    <cellStyle name="Calculation 2 9 3 3" xfId="3670"/>
    <cellStyle name="Calculation 2 9 3 3 2" xfId="3671"/>
    <cellStyle name="Calculation 2 9 3 4" xfId="3672"/>
    <cellStyle name="Calculation 2 9 4" xfId="3673"/>
    <cellStyle name="Calculation 2 9 4 2" xfId="3674"/>
    <cellStyle name="Calculation 2 9 5" xfId="3675"/>
    <cellStyle name="Calculation 2 9 5 2" xfId="3676"/>
    <cellStyle name="Calculation 2 9 6" xfId="3677"/>
    <cellStyle name="Calculation 2 9 6 2" xfId="3678"/>
    <cellStyle name="Calculation 2 9 7" xfId="3679"/>
    <cellStyle name="Calculation 2 9 8" xfId="3680"/>
    <cellStyle name="Calculation 2 9 9" xfId="3681"/>
    <cellStyle name="Calculation 3" xfId="1228"/>
    <cellStyle name="Calculation 3 10" xfId="3682"/>
    <cellStyle name="Calculation 3 10 10" xfId="3683"/>
    <cellStyle name="Calculation 3 10 10 2" xfId="3684"/>
    <cellStyle name="Calculation 3 10 11" xfId="3685"/>
    <cellStyle name="Calculation 3 10 11 2" xfId="3686"/>
    <cellStyle name="Calculation 3 10 12" xfId="3687"/>
    <cellStyle name="Calculation 3 10 12 2" xfId="3688"/>
    <cellStyle name="Calculation 3 10 13" xfId="3689"/>
    <cellStyle name="Calculation 3 10 13 2" xfId="3690"/>
    <cellStyle name="Calculation 3 10 14" xfId="3691"/>
    <cellStyle name="Calculation 3 10 14 2" xfId="3692"/>
    <cellStyle name="Calculation 3 10 15" xfId="3693"/>
    <cellStyle name="Calculation 3 10 15 2" xfId="3694"/>
    <cellStyle name="Calculation 3 10 2" xfId="3695"/>
    <cellStyle name="Calculation 3 10 2 2" xfId="3696"/>
    <cellStyle name="Calculation 3 10 3" xfId="3697"/>
    <cellStyle name="Calculation 3 10 3 2" xfId="3698"/>
    <cellStyle name="Calculation 3 10 4" xfId="3699"/>
    <cellStyle name="Calculation 3 10 4 2" xfId="3700"/>
    <cellStyle name="Calculation 3 10 5" xfId="3701"/>
    <cellStyle name="Calculation 3 10 5 2" xfId="3702"/>
    <cellStyle name="Calculation 3 10 6" xfId="3703"/>
    <cellStyle name="Calculation 3 10 6 2" xfId="3704"/>
    <cellStyle name="Calculation 3 10 7" xfId="3705"/>
    <cellStyle name="Calculation 3 10 7 2" xfId="3706"/>
    <cellStyle name="Calculation 3 10 8" xfId="3707"/>
    <cellStyle name="Calculation 3 10 8 2" xfId="3708"/>
    <cellStyle name="Calculation 3 10 9" xfId="3709"/>
    <cellStyle name="Calculation 3 10 9 2" xfId="3710"/>
    <cellStyle name="Calculation 3 11" xfId="3711"/>
    <cellStyle name="Calculation 3 11 2" xfId="3712"/>
    <cellStyle name="Calculation 3 11 2 2" xfId="3713"/>
    <cellStyle name="Calculation 3 11 3" xfId="3714"/>
    <cellStyle name="Calculation 3 11 3 2" xfId="3715"/>
    <cellStyle name="Calculation 3 11 4" xfId="3716"/>
    <cellStyle name="Calculation 3 12" xfId="3717"/>
    <cellStyle name="Calculation 3 12 2" xfId="3718"/>
    <cellStyle name="Calculation 3 13" xfId="3719"/>
    <cellStyle name="Calculation 3 13 2" xfId="3720"/>
    <cellStyle name="Calculation 3 14" xfId="3721"/>
    <cellStyle name="Calculation 3 14 2" xfId="3722"/>
    <cellStyle name="Calculation 3 15" xfId="3723"/>
    <cellStyle name="Calculation 3 16" xfId="3724"/>
    <cellStyle name="Calculation 3 17" xfId="3725"/>
    <cellStyle name="Calculation 3 18" xfId="3726"/>
    <cellStyle name="Calculation 3 19" xfId="3727"/>
    <cellStyle name="Calculation 3 2" xfId="1229"/>
    <cellStyle name="Calculation 3 2 10" xfId="3728"/>
    <cellStyle name="Calculation 3 2 11" xfId="3729"/>
    <cellStyle name="Calculation 3 2 12" xfId="3730"/>
    <cellStyle name="Calculation 3 2 2" xfId="3731"/>
    <cellStyle name="Calculation 3 2 2 10" xfId="3732"/>
    <cellStyle name="Calculation 3 2 2 10 2" xfId="3733"/>
    <cellStyle name="Calculation 3 2 2 11" xfId="3734"/>
    <cellStyle name="Calculation 3 2 2 11 2" xfId="3735"/>
    <cellStyle name="Calculation 3 2 2 12" xfId="3736"/>
    <cellStyle name="Calculation 3 2 2 12 2" xfId="3737"/>
    <cellStyle name="Calculation 3 2 2 13" xfId="3738"/>
    <cellStyle name="Calculation 3 2 2 13 2" xfId="3739"/>
    <cellStyle name="Calculation 3 2 2 14" xfId="3740"/>
    <cellStyle name="Calculation 3 2 2 14 2" xfId="3741"/>
    <cellStyle name="Calculation 3 2 2 15" xfId="3742"/>
    <cellStyle name="Calculation 3 2 2 15 2" xfId="3743"/>
    <cellStyle name="Calculation 3 2 2 2" xfId="3744"/>
    <cellStyle name="Calculation 3 2 2 2 2" xfId="3745"/>
    <cellStyle name="Calculation 3 2 2 3" xfId="3746"/>
    <cellStyle name="Calculation 3 2 2 3 2" xfId="3747"/>
    <cellStyle name="Calculation 3 2 2 4" xfId="3748"/>
    <cellStyle name="Calculation 3 2 2 4 2" xfId="3749"/>
    <cellStyle name="Calculation 3 2 2 5" xfId="3750"/>
    <cellStyle name="Calculation 3 2 2 5 2" xfId="3751"/>
    <cellStyle name="Calculation 3 2 2 6" xfId="3752"/>
    <cellStyle name="Calculation 3 2 2 6 2" xfId="3753"/>
    <cellStyle name="Calculation 3 2 2 7" xfId="3754"/>
    <cellStyle name="Calculation 3 2 2 7 2" xfId="3755"/>
    <cellStyle name="Calculation 3 2 2 8" xfId="3756"/>
    <cellStyle name="Calculation 3 2 2 8 2" xfId="3757"/>
    <cellStyle name="Calculation 3 2 2 9" xfId="3758"/>
    <cellStyle name="Calculation 3 2 2 9 2" xfId="3759"/>
    <cellStyle name="Calculation 3 2 3" xfId="3760"/>
    <cellStyle name="Calculation 3 2 3 2" xfId="3761"/>
    <cellStyle name="Calculation 3 2 3 2 2" xfId="3762"/>
    <cellStyle name="Calculation 3 2 3 3" xfId="3763"/>
    <cellStyle name="Calculation 3 2 3 3 2" xfId="3764"/>
    <cellStyle name="Calculation 3 2 3 4" xfId="3765"/>
    <cellStyle name="Calculation 3 2 4" xfId="3766"/>
    <cellStyle name="Calculation 3 2 4 2" xfId="3767"/>
    <cellStyle name="Calculation 3 2 5" xfId="3768"/>
    <cellStyle name="Calculation 3 2 5 2" xfId="3769"/>
    <cellStyle name="Calculation 3 2 6" xfId="3770"/>
    <cellStyle name="Calculation 3 2 6 2" xfId="3771"/>
    <cellStyle name="Calculation 3 2 7" xfId="3772"/>
    <cellStyle name="Calculation 3 2 8" xfId="3773"/>
    <cellStyle name="Calculation 3 2 9" xfId="3774"/>
    <cellStyle name="Calculation 3 20" xfId="3775"/>
    <cellStyle name="Calculation 3 3" xfId="1230"/>
    <cellStyle name="Calculation 3 3 10" xfId="3776"/>
    <cellStyle name="Calculation 3 3 11" xfId="3777"/>
    <cellStyle name="Calculation 3 3 12" xfId="3778"/>
    <cellStyle name="Calculation 3 3 2" xfId="3779"/>
    <cellStyle name="Calculation 3 3 2 10" xfId="3780"/>
    <cellStyle name="Calculation 3 3 2 10 2" xfId="3781"/>
    <cellStyle name="Calculation 3 3 2 11" xfId="3782"/>
    <cellStyle name="Calculation 3 3 2 11 2" xfId="3783"/>
    <cellStyle name="Calculation 3 3 2 12" xfId="3784"/>
    <cellStyle name="Calculation 3 3 2 12 2" xfId="3785"/>
    <cellStyle name="Calculation 3 3 2 13" xfId="3786"/>
    <cellStyle name="Calculation 3 3 2 13 2" xfId="3787"/>
    <cellStyle name="Calculation 3 3 2 14" xfId="3788"/>
    <cellStyle name="Calculation 3 3 2 14 2" xfId="3789"/>
    <cellStyle name="Calculation 3 3 2 15" xfId="3790"/>
    <cellStyle name="Calculation 3 3 2 15 2" xfId="3791"/>
    <cellStyle name="Calculation 3 3 2 2" xfId="3792"/>
    <cellStyle name="Calculation 3 3 2 2 2" xfId="3793"/>
    <cellStyle name="Calculation 3 3 2 3" xfId="3794"/>
    <cellStyle name="Calculation 3 3 2 3 2" xfId="3795"/>
    <cellStyle name="Calculation 3 3 2 4" xfId="3796"/>
    <cellStyle name="Calculation 3 3 2 4 2" xfId="3797"/>
    <cellStyle name="Calculation 3 3 2 5" xfId="3798"/>
    <cellStyle name="Calculation 3 3 2 5 2" xfId="3799"/>
    <cellStyle name="Calculation 3 3 2 6" xfId="3800"/>
    <cellStyle name="Calculation 3 3 2 6 2" xfId="3801"/>
    <cellStyle name="Calculation 3 3 2 7" xfId="3802"/>
    <cellStyle name="Calculation 3 3 2 7 2" xfId="3803"/>
    <cellStyle name="Calculation 3 3 2 8" xfId="3804"/>
    <cellStyle name="Calculation 3 3 2 8 2" xfId="3805"/>
    <cellStyle name="Calculation 3 3 2 9" xfId="3806"/>
    <cellStyle name="Calculation 3 3 2 9 2" xfId="3807"/>
    <cellStyle name="Calculation 3 3 3" xfId="3808"/>
    <cellStyle name="Calculation 3 3 3 2" xfId="3809"/>
    <cellStyle name="Calculation 3 3 3 2 2" xfId="3810"/>
    <cellStyle name="Calculation 3 3 3 3" xfId="3811"/>
    <cellStyle name="Calculation 3 3 3 3 2" xfId="3812"/>
    <cellStyle name="Calculation 3 3 3 4" xfId="3813"/>
    <cellStyle name="Calculation 3 3 4" xfId="3814"/>
    <cellStyle name="Calculation 3 3 4 2" xfId="3815"/>
    <cellStyle name="Calculation 3 3 5" xfId="3816"/>
    <cellStyle name="Calculation 3 3 5 2" xfId="3817"/>
    <cellStyle name="Calculation 3 3 6" xfId="3818"/>
    <cellStyle name="Calculation 3 3 6 2" xfId="3819"/>
    <cellStyle name="Calculation 3 3 7" xfId="3820"/>
    <cellStyle name="Calculation 3 3 8" xfId="3821"/>
    <cellStyle name="Calculation 3 3 9" xfId="3822"/>
    <cellStyle name="Calculation 3 4" xfId="1231"/>
    <cellStyle name="Calculation 3 4 10" xfId="3823"/>
    <cellStyle name="Calculation 3 4 11" xfId="3824"/>
    <cellStyle name="Calculation 3 4 12" xfId="3825"/>
    <cellStyle name="Calculation 3 4 2" xfId="3826"/>
    <cellStyle name="Calculation 3 4 2 10" xfId="3827"/>
    <cellStyle name="Calculation 3 4 2 10 2" xfId="3828"/>
    <cellStyle name="Calculation 3 4 2 11" xfId="3829"/>
    <cellStyle name="Calculation 3 4 2 11 2" xfId="3830"/>
    <cellStyle name="Calculation 3 4 2 12" xfId="3831"/>
    <cellStyle name="Calculation 3 4 2 12 2" xfId="3832"/>
    <cellStyle name="Calculation 3 4 2 13" xfId="3833"/>
    <cellStyle name="Calculation 3 4 2 13 2" xfId="3834"/>
    <cellStyle name="Calculation 3 4 2 14" xfId="3835"/>
    <cellStyle name="Calculation 3 4 2 14 2" xfId="3836"/>
    <cellStyle name="Calculation 3 4 2 15" xfId="3837"/>
    <cellStyle name="Calculation 3 4 2 15 2" xfId="3838"/>
    <cellStyle name="Calculation 3 4 2 2" xfId="3839"/>
    <cellStyle name="Calculation 3 4 2 2 2" xfId="3840"/>
    <cellStyle name="Calculation 3 4 2 3" xfId="3841"/>
    <cellStyle name="Calculation 3 4 2 3 2" xfId="3842"/>
    <cellStyle name="Calculation 3 4 2 4" xfId="3843"/>
    <cellStyle name="Calculation 3 4 2 4 2" xfId="3844"/>
    <cellStyle name="Calculation 3 4 2 5" xfId="3845"/>
    <cellStyle name="Calculation 3 4 2 5 2" xfId="3846"/>
    <cellStyle name="Calculation 3 4 2 6" xfId="3847"/>
    <cellStyle name="Calculation 3 4 2 6 2" xfId="3848"/>
    <cellStyle name="Calculation 3 4 2 7" xfId="3849"/>
    <cellStyle name="Calculation 3 4 2 7 2" xfId="3850"/>
    <cellStyle name="Calculation 3 4 2 8" xfId="3851"/>
    <cellStyle name="Calculation 3 4 2 8 2" xfId="3852"/>
    <cellStyle name="Calculation 3 4 2 9" xfId="3853"/>
    <cellStyle name="Calculation 3 4 2 9 2" xfId="3854"/>
    <cellStyle name="Calculation 3 4 3" xfId="3855"/>
    <cellStyle name="Calculation 3 4 3 2" xfId="3856"/>
    <cellStyle name="Calculation 3 4 3 2 2" xfId="3857"/>
    <cellStyle name="Calculation 3 4 3 3" xfId="3858"/>
    <cellStyle name="Calculation 3 4 3 3 2" xfId="3859"/>
    <cellStyle name="Calculation 3 4 3 4" xfId="3860"/>
    <cellStyle name="Calculation 3 4 4" xfId="3861"/>
    <cellStyle name="Calculation 3 4 4 2" xfId="3862"/>
    <cellStyle name="Calculation 3 4 5" xfId="3863"/>
    <cellStyle name="Calculation 3 4 5 2" xfId="3864"/>
    <cellStyle name="Calculation 3 4 6" xfId="3865"/>
    <cellStyle name="Calculation 3 4 6 2" xfId="3866"/>
    <cellStyle name="Calculation 3 4 7" xfId="3867"/>
    <cellStyle name="Calculation 3 4 8" xfId="3868"/>
    <cellStyle name="Calculation 3 4 9" xfId="3869"/>
    <cellStyle name="Calculation 3 5" xfId="1232"/>
    <cellStyle name="Calculation 3 5 10" xfId="3870"/>
    <cellStyle name="Calculation 3 5 11" xfId="3871"/>
    <cellStyle name="Calculation 3 5 12" xfId="3872"/>
    <cellStyle name="Calculation 3 5 2" xfId="3873"/>
    <cellStyle name="Calculation 3 5 2 10" xfId="3874"/>
    <cellStyle name="Calculation 3 5 2 10 2" xfId="3875"/>
    <cellStyle name="Calculation 3 5 2 11" xfId="3876"/>
    <cellStyle name="Calculation 3 5 2 11 2" xfId="3877"/>
    <cellStyle name="Calculation 3 5 2 12" xfId="3878"/>
    <cellStyle name="Calculation 3 5 2 12 2" xfId="3879"/>
    <cellStyle name="Calculation 3 5 2 13" xfId="3880"/>
    <cellStyle name="Calculation 3 5 2 13 2" xfId="3881"/>
    <cellStyle name="Calculation 3 5 2 14" xfId="3882"/>
    <cellStyle name="Calculation 3 5 2 14 2" xfId="3883"/>
    <cellStyle name="Calculation 3 5 2 15" xfId="3884"/>
    <cellStyle name="Calculation 3 5 2 15 2" xfId="3885"/>
    <cellStyle name="Calculation 3 5 2 2" xfId="3886"/>
    <cellStyle name="Calculation 3 5 2 2 2" xfId="3887"/>
    <cellStyle name="Calculation 3 5 2 3" xfId="3888"/>
    <cellStyle name="Calculation 3 5 2 3 2" xfId="3889"/>
    <cellStyle name="Calculation 3 5 2 4" xfId="3890"/>
    <cellStyle name="Calculation 3 5 2 4 2" xfId="3891"/>
    <cellStyle name="Calculation 3 5 2 5" xfId="3892"/>
    <cellStyle name="Calculation 3 5 2 5 2" xfId="3893"/>
    <cellStyle name="Calculation 3 5 2 6" xfId="3894"/>
    <cellStyle name="Calculation 3 5 2 6 2" xfId="3895"/>
    <cellStyle name="Calculation 3 5 2 7" xfId="3896"/>
    <cellStyle name="Calculation 3 5 2 7 2" xfId="3897"/>
    <cellStyle name="Calculation 3 5 2 8" xfId="3898"/>
    <cellStyle name="Calculation 3 5 2 8 2" xfId="3899"/>
    <cellStyle name="Calculation 3 5 2 9" xfId="3900"/>
    <cellStyle name="Calculation 3 5 2 9 2" xfId="3901"/>
    <cellStyle name="Calculation 3 5 3" xfId="3902"/>
    <cellStyle name="Calculation 3 5 3 2" xfId="3903"/>
    <cellStyle name="Calculation 3 5 3 2 2" xfId="3904"/>
    <cellStyle name="Calculation 3 5 3 3" xfId="3905"/>
    <cellStyle name="Calculation 3 5 3 3 2" xfId="3906"/>
    <cellStyle name="Calculation 3 5 3 4" xfId="3907"/>
    <cellStyle name="Calculation 3 5 4" xfId="3908"/>
    <cellStyle name="Calculation 3 5 4 2" xfId="3909"/>
    <cellStyle name="Calculation 3 5 5" xfId="3910"/>
    <cellStyle name="Calculation 3 5 5 2" xfId="3911"/>
    <cellStyle name="Calculation 3 5 6" xfId="3912"/>
    <cellStyle name="Calculation 3 5 6 2" xfId="3913"/>
    <cellStyle name="Calculation 3 5 7" xfId="3914"/>
    <cellStyle name="Calculation 3 5 8" xfId="3915"/>
    <cellStyle name="Calculation 3 5 9" xfId="3916"/>
    <cellStyle name="Calculation 3 6" xfId="1233"/>
    <cellStyle name="Calculation 3 6 10" xfId="3917"/>
    <cellStyle name="Calculation 3 6 11" xfId="3918"/>
    <cellStyle name="Calculation 3 6 12" xfId="3919"/>
    <cellStyle name="Calculation 3 6 2" xfId="3920"/>
    <cellStyle name="Calculation 3 6 2 10" xfId="3921"/>
    <cellStyle name="Calculation 3 6 2 10 2" xfId="3922"/>
    <cellStyle name="Calculation 3 6 2 11" xfId="3923"/>
    <cellStyle name="Calculation 3 6 2 11 2" xfId="3924"/>
    <cellStyle name="Calculation 3 6 2 12" xfId="3925"/>
    <cellStyle name="Calculation 3 6 2 12 2" xfId="3926"/>
    <cellStyle name="Calculation 3 6 2 13" xfId="3927"/>
    <cellStyle name="Calculation 3 6 2 13 2" xfId="3928"/>
    <cellStyle name="Calculation 3 6 2 14" xfId="3929"/>
    <cellStyle name="Calculation 3 6 2 14 2" xfId="3930"/>
    <cellStyle name="Calculation 3 6 2 15" xfId="3931"/>
    <cellStyle name="Calculation 3 6 2 15 2" xfId="3932"/>
    <cellStyle name="Calculation 3 6 2 2" xfId="3933"/>
    <cellStyle name="Calculation 3 6 2 2 2" xfId="3934"/>
    <cellStyle name="Calculation 3 6 2 3" xfId="3935"/>
    <cellStyle name="Calculation 3 6 2 3 2" xfId="3936"/>
    <cellStyle name="Calculation 3 6 2 4" xfId="3937"/>
    <cellStyle name="Calculation 3 6 2 4 2" xfId="3938"/>
    <cellStyle name="Calculation 3 6 2 5" xfId="3939"/>
    <cellStyle name="Calculation 3 6 2 5 2" xfId="3940"/>
    <cellStyle name="Calculation 3 6 2 6" xfId="3941"/>
    <cellStyle name="Calculation 3 6 2 6 2" xfId="3942"/>
    <cellStyle name="Calculation 3 6 2 7" xfId="3943"/>
    <cellStyle name="Calculation 3 6 2 7 2" xfId="3944"/>
    <cellStyle name="Calculation 3 6 2 8" xfId="3945"/>
    <cellStyle name="Calculation 3 6 2 8 2" xfId="3946"/>
    <cellStyle name="Calculation 3 6 2 9" xfId="3947"/>
    <cellStyle name="Calculation 3 6 2 9 2" xfId="3948"/>
    <cellStyle name="Calculation 3 6 3" xfId="3949"/>
    <cellStyle name="Calculation 3 6 3 2" xfId="3950"/>
    <cellStyle name="Calculation 3 6 3 2 2" xfId="3951"/>
    <cellStyle name="Calculation 3 6 3 3" xfId="3952"/>
    <cellStyle name="Calculation 3 6 3 3 2" xfId="3953"/>
    <cellStyle name="Calculation 3 6 3 4" xfId="3954"/>
    <cellStyle name="Calculation 3 6 4" xfId="3955"/>
    <cellStyle name="Calculation 3 6 4 2" xfId="3956"/>
    <cellStyle name="Calculation 3 6 5" xfId="3957"/>
    <cellStyle name="Calculation 3 6 5 2" xfId="3958"/>
    <cellStyle name="Calculation 3 6 6" xfId="3959"/>
    <cellStyle name="Calculation 3 6 6 2" xfId="3960"/>
    <cellStyle name="Calculation 3 6 7" xfId="3961"/>
    <cellStyle name="Calculation 3 6 8" xfId="3962"/>
    <cellStyle name="Calculation 3 6 9" xfId="3963"/>
    <cellStyle name="Calculation 3 7" xfId="1234"/>
    <cellStyle name="Calculation 3 7 10" xfId="3964"/>
    <cellStyle name="Calculation 3 7 11" xfId="3965"/>
    <cellStyle name="Calculation 3 7 12" xfId="3966"/>
    <cellStyle name="Calculation 3 7 2" xfId="3967"/>
    <cellStyle name="Calculation 3 7 2 10" xfId="3968"/>
    <cellStyle name="Calculation 3 7 2 10 2" xfId="3969"/>
    <cellStyle name="Calculation 3 7 2 11" xfId="3970"/>
    <cellStyle name="Calculation 3 7 2 11 2" xfId="3971"/>
    <cellStyle name="Calculation 3 7 2 12" xfId="3972"/>
    <cellStyle name="Calculation 3 7 2 12 2" xfId="3973"/>
    <cellStyle name="Calculation 3 7 2 13" xfId="3974"/>
    <cellStyle name="Calculation 3 7 2 13 2" xfId="3975"/>
    <cellStyle name="Calculation 3 7 2 14" xfId="3976"/>
    <cellStyle name="Calculation 3 7 2 14 2" xfId="3977"/>
    <cellStyle name="Calculation 3 7 2 15" xfId="3978"/>
    <cellStyle name="Calculation 3 7 2 15 2" xfId="3979"/>
    <cellStyle name="Calculation 3 7 2 2" xfId="3980"/>
    <cellStyle name="Calculation 3 7 2 2 2" xfId="3981"/>
    <cellStyle name="Calculation 3 7 2 3" xfId="3982"/>
    <cellStyle name="Calculation 3 7 2 3 2" xfId="3983"/>
    <cellStyle name="Calculation 3 7 2 4" xfId="3984"/>
    <cellStyle name="Calculation 3 7 2 4 2" xfId="3985"/>
    <cellStyle name="Calculation 3 7 2 5" xfId="3986"/>
    <cellStyle name="Calculation 3 7 2 5 2" xfId="3987"/>
    <cellStyle name="Calculation 3 7 2 6" xfId="3988"/>
    <cellStyle name="Calculation 3 7 2 6 2" xfId="3989"/>
    <cellStyle name="Calculation 3 7 2 7" xfId="3990"/>
    <cellStyle name="Calculation 3 7 2 7 2" xfId="3991"/>
    <cellStyle name="Calculation 3 7 2 8" xfId="3992"/>
    <cellStyle name="Calculation 3 7 2 8 2" xfId="3993"/>
    <cellStyle name="Calculation 3 7 2 9" xfId="3994"/>
    <cellStyle name="Calculation 3 7 2 9 2" xfId="3995"/>
    <cellStyle name="Calculation 3 7 3" xfId="3996"/>
    <cellStyle name="Calculation 3 7 3 2" xfId="3997"/>
    <cellStyle name="Calculation 3 7 3 2 2" xfId="3998"/>
    <cellStyle name="Calculation 3 7 3 3" xfId="3999"/>
    <cellStyle name="Calculation 3 7 3 3 2" xfId="4000"/>
    <cellStyle name="Calculation 3 7 3 4" xfId="4001"/>
    <cellStyle name="Calculation 3 7 4" xfId="4002"/>
    <cellStyle name="Calculation 3 7 4 2" xfId="4003"/>
    <cellStyle name="Calculation 3 7 5" xfId="4004"/>
    <cellStyle name="Calculation 3 7 5 2" xfId="4005"/>
    <cellStyle name="Calculation 3 7 6" xfId="4006"/>
    <cellStyle name="Calculation 3 7 6 2" xfId="4007"/>
    <cellStyle name="Calculation 3 7 7" xfId="4008"/>
    <cellStyle name="Calculation 3 7 8" xfId="4009"/>
    <cellStyle name="Calculation 3 7 9" xfId="4010"/>
    <cellStyle name="Calculation 3 8" xfId="1235"/>
    <cellStyle name="Calculation 3 8 10" xfId="4011"/>
    <cellStyle name="Calculation 3 8 11" xfId="4012"/>
    <cellStyle name="Calculation 3 8 12" xfId="4013"/>
    <cellStyle name="Calculation 3 8 2" xfId="4014"/>
    <cellStyle name="Calculation 3 8 2 10" xfId="4015"/>
    <cellStyle name="Calculation 3 8 2 10 2" xfId="4016"/>
    <cellStyle name="Calculation 3 8 2 11" xfId="4017"/>
    <cellStyle name="Calculation 3 8 2 11 2" xfId="4018"/>
    <cellStyle name="Calculation 3 8 2 12" xfId="4019"/>
    <cellStyle name="Calculation 3 8 2 12 2" xfId="4020"/>
    <cellStyle name="Calculation 3 8 2 13" xfId="4021"/>
    <cellStyle name="Calculation 3 8 2 13 2" xfId="4022"/>
    <cellStyle name="Calculation 3 8 2 14" xfId="4023"/>
    <cellStyle name="Calculation 3 8 2 14 2" xfId="4024"/>
    <cellStyle name="Calculation 3 8 2 15" xfId="4025"/>
    <cellStyle name="Calculation 3 8 2 15 2" xfId="4026"/>
    <cellStyle name="Calculation 3 8 2 2" xfId="4027"/>
    <cellStyle name="Calculation 3 8 2 2 2" xfId="4028"/>
    <cellStyle name="Calculation 3 8 2 3" xfId="4029"/>
    <cellStyle name="Calculation 3 8 2 3 2" xfId="4030"/>
    <cellStyle name="Calculation 3 8 2 4" xfId="4031"/>
    <cellStyle name="Calculation 3 8 2 4 2" xfId="4032"/>
    <cellStyle name="Calculation 3 8 2 5" xfId="4033"/>
    <cellStyle name="Calculation 3 8 2 5 2" xfId="4034"/>
    <cellStyle name="Calculation 3 8 2 6" xfId="4035"/>
    <cellStyle name="Calculation 3 8 2 6 2" xfId="4036"/>
    <cellStyle name="Calculation 3 8 2 7" xfId="4037"/>
    <cellStyle name="Calculation 3 8 2 7 2" xfId="4038"/>
    <cellStyle name="Calculation 3 8 2 8" xfId="4039"/>
    <cellStyle name="Calculation 3 8 2 8 2" xfId="4040"/>
    <cellStyle name="Calculation 3 8 2 9" xfId="4041"/>
    <cellStyle name="Calculation 3 8 2 9 2" xfId="4042"/>
    <cellStyle name="Calculation 3 8 3" xfId="4043"/>
    <cellStyle name="Calculation 3 8 3 2" xfId="4044"/>
    <cellStyle name="Calculation 3 8 3 2 2" xfId="4045"/>
    <cellStyle name="Calculation 3 8 3 3" xfId="4046"/>
    <cellStyle name="Calculation 3 8 3 3 2" xfId="4047"/>
    <cellStyle name="Calculation 3 8 3 4" xfId="4048"/>
    <cellStyle name="Calculation 3 8 4" xfId="4049"/>
    <cellStyle name="Calculation 3 8 4 2" xfId="4050"/>
    <cellStyle name="Calculation 3 8 5" xfId="4051"/>
    <cellStyle name="Calculation 3 8 5 2" xfId="4052"/>
    <cellStyle name="Calculation 3 8 6" xfId="4053"/>
    <cellStyle name="Calculation 3 8 6 2" xfId="4054"/>
    <cellStyle name="Calculation 3 8 7" xfId="4055"/>
    <cellStyle name="Calculation 3 8 8" xfId="4056"/>
    <cellStyle name="Calculation 3 8 9" xfId="4057"/>
    <cellStyle name="Calculation 3 9" xfId="1236"/>
    <cellStyle name="Calculation 3 9 10" xfId="4058"/>
    <cellStyle name="Calculation 3 9 11" xfId="4059"/>
    <cellStyle name="Calculation 3 9 12" xfId="4060"/>
    <cellStyle name="Calculation 3 9 2" xfId="4061"/>
    <cellStyle name="Calculation 3 9 2 10" xfId="4062"/>
    <cellStyle name="Calculation 3 9 2 10 2" xfId="4063"/>
    <cellStyle name="Calculation 3 9 2 11" xfId="4064"/>
    <cellStyle name="Calculation 3 9 2 11 2" xfId="4065"/>
    <cellStyle name="Calculation 3 9 2 12" xfId="4066"/>
    <cellStyle name="Calculation 3 9 2 12 2" xfId="4067"/>
    <cellStyle name="Calculation 3 9 2 13" xfId="4068"/>
    <cellStyle name="Calculation 3 9 2 13 2" xfId="4069"/>
    <cellStyle name="Calculation 3 9 2 14" xfId="4070"/>
    <cellStyle name="Calculation 3 9 2 14 2" xfId="4071"/>
    <cellStyle name="Calculation 3 9 2 15" xfId="4072"/>
    <cellStyle name="Calculation 3 9 2 15 2" xfId="4073"/>
    <cellStyle name="Calculation 3 9 2 2" xfId="4074"/>
    <cellStyle name="Calculation 3 9 2 2 2" xfId="4075"/>
    <cellStyle name="Calculation 3 9 2 3" xfId="4076"/>
    <cellStyle name="Calculation 3 9 2 3 2" xfId="4077"/>
    <cellStyle name="Calculation 3 9 2 4" xfId="4078"/>
    <cellStyle name="Calculation 3 9 2 4 2" xfId="4079"/>
    <cellStyle name="Calculation 3 9 2 5" xfId="4080"/>
    <cellStyle name="Calculation 3 9 2 5 2" xfId="4081"/>
    <cellStyle name="Calculation 3 9 2 6" xfId="4082"/>
    <cellStyle name="Calculation 3 9 2 6 2" xfId="4083"/>
    <cellStyle name="Calculation 3 9 2 7" xfId="4084"/>
    <cellStyle name="Calculation 3 9 2 7 2" xfId="4085"/>
    <cellStyle name="Calculation 3 9 2 8" xfId="4086"/>
    <cellStyle name="Calculation 3 9 2 8 2" xfId="4087"/>
    <cellStyle name="Calculation 3 9 2 9" xfId="4088"/>
    <cellStyle name="Calculation 3 9 2 9 2" xfId="4089"/>
    <cellStyle name="Calculation 3 9 3" xfId="4090"/>
    <cellStyle name="Calculation 3 9 3 2" xfId="4091"/>
    <cellStyle name="Calculation 3 9 3 2 2" xfId="4092"/>
    <cellStyle name="Calculation 3 9 3 3" xfId="4093"/>
    <cellStyle name="Calculation 3 9 3 3 2" xfId="4094"/>
    <cellStyle name="Calculation 3 9 3 4" xfId="4095"/>
    <cellStyle name="Calculation 3 9 4" xfId="4096"/>
    <cellStyle name="Calculation 3 9 4 2" xfId="4097"/>
    <cellStyle name="Calculation 3 9 5" xfId="4098"/>
    <cellStyle name="Calculation 3 9 5 2" xfId="4099"/>
    <cellStyle name="Calculation 3 9 6" xfId="4100"/>
    <cellStyle name="Calculation 3 9 6 2" xfId="4101"/>
    <cellStyle name="Calculation 3 9 7" xfId="4102"/>
    <cellStyle name="Calculation 3 9 8" xfId="4103"/>
    <cellStyle name="Calculation 3 9 9" xfId="4104"/>
    <cellStyle name="Calculation 4" xfId="1237"/>
    <cellStyle name="Calculation 4 10" xfId="4105"/>
    <cellStyle name="Calculation 4 10 10" xfId="4106"/>
    <cellStyle name="Calculation 4 10 10 2" xfId="4107"/>
    <cellStyle name="Calculation 4 10 11" xfId="4108"/>
    <cellStyle name="Calculation 4 10 11 2" xfId="4109"/>
    <cellStyle name="Calculation 4 10 12" xfId="4110"/>
    <cellStyle name="Calculation 4 10 12 2" xfId="4111"/>
    <cellStyle name="Calculation 4 10 13" xfId="4112"/>
    <cellStyle name="Calculation 4 10 13 2" xfId="4113"/>
    <cellStyle name="Calculation 4 10 14" xfId="4114"/>
    <cellStyle name="Calculation 4 10 14 2" xfId="4115"/>
    <cellStyle name="Calculation 4 10 15" xfId="4116"/>
    <cellStyle name="Calculation 4 10 15 2" xfId="4117"/>
    <cellStyle name="Calculation 4 10 2" xfId="4118"/>
    <cellStyle name="Calculation 4 10 2 2" xfId="4119"/>
    <cellStyle name="Calculation 4 10 3" xfId="4120"/>
    <cellStyle name="Calculation 4 10 3 2" xfId="4121"/>
    <cellStyle name="Calculation 4 10 4" xfId="4122"/>
    <cellStyle name="Calculation 4 10 4 2" xfId="4123"/>
    <cellStyle name="Calculation 4 10 5" xfId="4124"/>
    <cellStyle name="Calculation 4 10 5 2" xfId="4125"/>
    <cellStyle name="Calculation 4 10 6" xfId="4126"/>
    <cellStyle name="Calculation 4 10 6 2" xfId="4127"/>
    <cellStyle name="Calculation 4 10 7" xfId="4128"/>
    <cellStyle name="Calculation 4 10 7 2" xfId="4129"/>
    <cellStyle name="Calculation 4 10 8" xfId="4130"/>
    <cellStyle name="Calculation 4 10 8 2" xfId="4131"/>
    <cellStyle name="Calculation 4 10 9" xfId="4132"/>
    <cellStyle name="Calculation 4 10 9 2" xfId="4133"/>
    <cellStyle name="Calculation 4 11" xfId="4134"/>
    <cellStyle name="Calculation 4 11 2" xfId="4135"/>
    <cellStyle name="Calculation 4 11 2 2" xfId="4136"/>
    <cellStyle name="Calculation 4 11 3" xfId="4137"/>
    <cellStyle name="Calculation 4 11 3 2" xfId="4138"/>
    <cellStyle name="Calculation 4 11 4" xfId="4139"/>
    <cellStyle name="Calculation 4 12" xfId="4140"/>
    <cellStyle name="Calculation 4 12 2" xfId="4141"/>
    <cellStyle name="Calculation 4 13" xfId="4142"/>
    <cellStyle name="Calculation 4 13 2" xfId="4143"/>
    <cellStyle name="Calculation 4 14" xfId="4144"/>
    <cellStyle name="Calculation 4 14 2" xfId="4145"/>
    <cellStyle name="Calculation 4 15" xfId="4146"/>
    <cellStyle name="Calculation 4 16" xfId="4147"/>
    <cellStyle name="Calculation 4 17" xfId="4148"/>
    <cellStyle name="Calculation 4 18" xfId="4149"/>
    <cellStyle name="Calculation 4 19" xfId="4150"/>
    <cellStyle name="Calculation 4 2" xfId="1238"/>
    <cellStyle name="Calculation 4 2 10" xfId="4151"/>
    <cellStyle name="Calculation 4 2 11" xfId="4152"/>
    <cellStyle name="Calculation 4 2 12" xfId="4153"/>
    <cellStyle name="Calculation 4 2 2" xfId="4154"/>
    <cellStyle name="Calculation 4 2 2 10" xfId="4155"/>
    <cellStyle name="Calculation 4 2 2 10 2" xfId="4156"/>
    <cellStyle name="Calculation 4 2 2 11" xfId="4157"/>
    <cellStyle name="Calculation 4 2 2 11 2" xfId="4158"/>
    <cellStyle name="Calculation 4 2 2 12" xfId="4159"/>
    <cellStyle name="Calculation 4 2 2 12 2" xfId="4160"/>
    <cellStyle name="Calculation 4 2 2 13" xfId="4161"/>
    <cellStyle name="Calculation 4 2 2 13 2" xfId="4162"/>
    <cellStyle name="Calculation 4 2 2 14" xfId="4163"/>
    <cellStyle name="Calculation 4 2 2 14 2" xfId="4164"/>
    <cellStyle name="Calculation 4 2 2 15" xfId="4165"/>
    <cellStyle name="Calculation 4 2 2 15 2" xfId="4166"/>
    <cellStyle name="Calculation 4 2 2 2" xfId="4167"/>
    <cellStyle name="Calculation 4 2 2 2 2" xfId="4168"/>
    <cellStyle name="Calculation 4 2 2 3" xfId="4169"/>
    <cellStyle name="Calculation 4 2 2 3 2" xfId="4170"/>
    <cellStyle name="Calculation 4 2 2 4" xfId="4171"/>
    <cellStyle name="Calculation 4 2 2 4 2" xfId="4172"/>
    <cellStyle name="Calculation 4 2 2 5" xfId="4173"/>
    <cellStyle name="Calculation 4 2 2 5 2" xfId="4174"/>
    <cellStyle name="Calculation 4 2 2 6" xfId="4175"/>
    <cellStyle name="Calculation 4 2 2 6 2" xfId="4176"/>
    <cellStyle name="Calculation 4 2 2 7" xfId="4177"/>
    <cellStyle name="Calculation 4 2 2 7 2" xfId="4178"/>
    <cellStyle name="Calculation 4 2 2 8" xfId="4179"/>
    <cellStyle name="Calculation 4 2 2 8 2" xfId="4180"/>
    <cellStyle name="Calculation 4 2 2 9" xfId="4181"/>
    <cellStyle name="Calculation 4 2 2 9 2" xfId="4182"/>
    <cellStyle name="Calculation 4 2 3" xfId="4183"/>
    <cellStyle name="Calculation 4 2 3 2" xfId="4184"/>
    <cellStyle name="Calculation 4 2 3 2 2" xfId="4185"/>
    <cellStyle name="Calculation 4 2 3 3" xfId="4186"/>
    <cellStyle name="Calculation 4 2 3 3 2" xfId="4187"/>
    <cellStyle name="Calculation 4 2 3 4" xfId="4188"/>
    <cellStyle name="Calculation 4 2 4" xfId="4189"/>
    <cellStyle name="Calculation 4 2 4 2" xfId="4190"/>
    <cellStyle name="Calculation 4 2 5" xfId="4191"/>
    <cellStyle name="Calculation 4 2 5 2" xfId="4192"/>
    <cellStyle name="Calculation 4 2 6" xfId="4193"/>
    <cellStyle name="Calculation 4 2 6 2" xfId="4194"/>
    <cellStyle name="Calculation 4 2 7" xfId="4195"/>
    <cellStyle name="Calculation 4 2 8" xfId="4196"/>
    <cellStyle name="Calculation 4 2 9" xfId="4197"/>
    <cellStyle name="Calculation 4 20" xfId="4198"/>
    <cellStyle name="Calculation 4 3" xfId="1239"/>
    <cellStyle name="Calculation 4 3 10" xfId="4199"/>
    <cellStyle name="Calculation 4 3 11" xfId="4200"/>
    <cellStyle name="Calculation 4 3 12" xfId="4201"/>
    <cellStyle name="Calculation 4 3 2" xfId="4202"/>
    <cellStyle name="Calculation 4 3 2 10" xfId="4203"/>
    <cellStyle name="Calculation 4 3 2 10 2" xfId="4204"/>
    <cellStyle name="Calculation 4 3 2 11" xfId="4205"/>
    <cellStyle name="Calculation 4 3 2 11 2" xfId="4206"/>
    <cellStyle name="Calculation 4 3 2 12" xfId="4207"/>
    <cellStyle name="Calculation 4 3 2 12 2" xfId="4208"/>
    <cellStyle name="Calculation 4 3 2 13" xfId="4209"/>
    <cellStyle name="Calculation 4 3 2 13 2" xfId="4210"/>
    <cellStyle name="Calculation 4 3 2 14" xfId="4211"/>
    <cellStyle name="Calculation 4 3 2 14 2" xfId="4212"/>
    <cellStyle name="Calculation 4 3 2 15" xfId="4213"/>
    <cellStyle name="Calculation 4 3 2 15 2" xfId="4214"/>
    <cellStyle name="Calculation 4 3 2 2" xfId="4215"/>
    <cellStyle name="Calculation 4 3 2 2 2" xfId="4216"/>
    <cellStyle name="Calculation 4 3 2 3" xfId="4217"/>
    <cellStyle name="Calculation 4 3 2 3 2" xfId="4218"/>
    <cellStyle name="Calculation 4 3 2 4" xfId="4219"/>
    <cellStyle name="Calculation 4 3 2 4 2" xfId="4220"/>
    <cellStyle name="Calculation 4 3 2 5" xfId="4221"/>
    <cellStyle name="Calculation 4 3 2 5 2" xfId="4222"/>
    <cellStyle name="Calculation 4 3 2 6" xfId="4223"/>
    <cellStyle name="Calculation 4 3 2 6 2" xfId="4224"/>
    <cellStyle name="Calculation 4 3 2 7" xfId="4225"/>
    <cellStyle name="Calculation 4 3 2 7 2" xfId="4226"/>
    <cellStyle name="Calculation 4 3 2 8" xfId="4227"/>
    <cellStyle name="Calculation 4 3 2 8 2" xfId="4228"/>
    <cellStyle name="Calculation 4 3 2 9" xfId="4229"/>
    <cellStyle name="Calculation 4 3 2 9 2" xfId="4230"/>
    <cellStyle name="Calculation 4 3 3" xfId="4231"/>
    <cellStyle name="Calculation 4 3 3 2" xfId="4232"/>
    <cellStyle name="Calculation 4 3 3 2 2" xfId="4233"/>
    <cellStyle name="Calculation 4 3 3 3" xfId="4234"/>
    <cellStyle name="Calculation 4 3 3 3 2" xfId="4235"/>
    <cellStyle name="Calculation 4 3 3 4" xfId="4236"/>
    <cellStyle name="Calculation 4 3 4" xfId="4237"/>
    <cellStyle name="Calculation 4 3 4 2" xfId="4238"/>
    <cellStyle name="Calculation 4 3 5" xfId="4239"/>
    <cellStyle name="Calculation 4 3 5 2" xfId="4240"/>
    <cellStyle name="Calculation 4 3 6" xfId="4241"/>
    <cellStyle name="Calculation 4 3 6 2" xfId="4242"/>
    <cellStyle name="Calculation 4 3 7" xfId="4243"/>
    <cellStyle name="Calculation 4 3 8" xfId="4244"/>
    <cellStyle name="Calculation 4 3 9" xfId="4245"/>
    <cellStyle name="Calculation 4 4" xfId="1240"/>
    <cellStyle name="Calculation 4 4 10" xfId="4246"/>
    <cellStyle name="Calculation 4 4 11" xfId="4247"/>
    <cellStyle name="Calculation 4 4 12" xfId="4248"/>
    <cellStyle name="Calculation 4 4 2" xfId="4249"/>
    <cellStyle name="Calculation 4 4 2 10" xfId="4250"/>
    <cellStyle name="Calculation 4 4 2 10 2" xfId="4251"/>
    <cellStyle name="Calculation 4 4 2 11" xfId="4252"/>
    <cellStyle name="Calculation 4 4 2 11 2" xfId="4253"/>
    <cellStyle name="Calculation 4 4 2 12" xfId="4254"/>
    <cellStyle name="Calculation 4 4 2 12 2" xfId="4255"/>
    <cellStyle name="Calculation 4 4 2 13" xfId="4256"/>
    <cellStyle name="Calculation 4 4 2 13 2" xfId="4257"/>
    <cellStyle name="Calculation 4 4 2 14" xfId="4258"/>
    <cellStyle name="Calculation 4 4 2 14 2" xfId="4259"/>
    <cellStyle name="Calculation 4 4 2 15" xfId="4260"/>
    <cellStyle name="Calculation 4 4 2 15 2" xfId="4261"/>
    <cellStyle name="Calculation 4 4 2 2" xfId="4262"/>
    <cellStyle name="Calculation 4 4 2 2 2" xfId="4263"/>
    <cellStyle name="Calculation 4 4 2 3" xfId="4264"/>
    <cellStyle name="Calculation 4 4 2 3 2" xfId="4265"/>
    <cellStyle name="Calculation 4 4 2 4" xfId="4266"/>
    <cellStyle name="Calculation 4 4 2 4 2" xfId="4267"/>
    <cellStyle name="Calculation 4 4 2 5" xfId="4268"/>
    <cellStyle name="Calculation 4 4 2 5 2" xfId="4269"/>
    <cellStyle name="Calculation 4 4 2 6" xfId="4270"/>
    <cellStyle name="Calculation 4 4 2 6 2" xfId="4271"/>
    <cellStyle name="Calculation 4 4 2 7" xfId="4272"/>
    <cellStyle name="Calculation 4 4 2 7 2" xfId="4273"/>
    <cellStyle name="Calculation 4 4 2 8" xfId="4274"/>
    <cellStyle name="Calculation 4 4 2 8 2" xfId="4275"/>
    <cellStyle name="Calculation 4 4 2 9" xfId="4276"/>
    <cellStyle name="Calculation 4 4 2 9 2" xfId="4277"/>
    <cellStyle name="Calculation 4 4 3" xfId="4278"/>
    <cellStyle name="Calculation 4 4 3 2" xfId="4279"/>
    <cellStyle name="Calculation 4 4 3 2 2" xfId="4280"/>
    <cellStyle name="Calculation 4 4 3 3" xfId="4281"/>
    <cellStyle name="Calculation 4 4 3 3 2" xfId="4282"/>
    <cellStyle name="Calculation 4 4 3 4" xfId="4283"/>
    <cellStyle name="Calculation 4 4 4" xfId="4284"/>
    <cellStyle name="Calculation 4 4 4 2" xfId="4285"/>
    <cellStyle name="Calculation 4 4 5" xfId="4286"/>
    <cellStyle name="Calculation 4 4 5 2" xfId="4287"/>
    <cellStyle name="Calculation 4 4 6" xfId="4288"/>
    <cellStyle name="Calculation 4 4 6 2" xfId="4289"/>
    <cellStyle name="Calculation 4 4 7" xfId="4290"/>
    <cellStyle name="Calculation 4 4 8" xfId="4291"/>
    <cellStyle name="Calculation 4 4 9" xfId="4292"/>
    <cellStyle name="Calculation 4 5" xfId="1241"/>
    <cellStyle name="Calculation 4 5 10" xfId="4293"/>
    <cellStyle name="Calculation 4 5 11" xfId="4294"/>
    <cellStyle name="Calculation 4 5 12" xfId="4295"/>
    <cellStyle name="Calculation 4 5 2" xfId="4296"/>
    <cellStyle name="Calculation 4 5 2 10" xfId="4297"/>
    <cellStyle name="Calculation 4 5 2 10 2" xfId="4298"/>
    <cellStyle name="Calculation 4 5 2 11" xfId="4299"/>
    <cellStyle name="Calculation 4 5 2 11 2" xfId="4300"/>
    <cellStyle name="Calculation 4 5 2 12" xfId="4301"/>
    <cellStyle name="Calculation 4 5 2 12 2" xfId="4302"/>
    <cellStyle name="Calculation 4 5 2 13" xfId="4303"/>
    <cellStyle name="Calculation 4 5 2 13 2" xfId="4304"/>
    <cellStyle name="Calculation 4 5 2 14" xfId="4305"/>
    <cellStyle name="Calculation 4 5 2 14 2" xfId="4306"/>
    <cellStyle name="Calculation 4 5 2 15" xfId="4307"/>
    <cellStyle name="Calculation 4 5 2 15 2" xfId="4308"/>
    <cellStyle name="Calculation 4 5 2 2" xfId="4309"/>
    <cellStyle name="Calculation 4 5 2 2 2" xfId="4310"/>
    <cellStyle name="Calculation 4 5 2 3" xfId="4311"/>
    <cellStyle name="Calculation 4 5 2 3 2" xfId="4312"/>
    <cellStyle name="Calculation 4 5 2 4" xfId="4313"/>
    <cellStyle name="Calculation 4 5 2 4 2" xfId="4314"/>
    <cellStyle name="Calculation 4 5 2 5" xfId="4315"/>
    <cellStyle name="Calculation 4 5 2 5 2" xfId="4316"/>
    <cellStyle name="Calculation 4 5 2 6" xfId="4317"/>
    <cellStyle name="Calculation 4 5 2 6 2" xfId="4318"/>
    <cellStyle name="Calculation 4 5 2 7" xfId="4319"/>
    <cellStyle name="Calculation 4 5 2 7 2" xfId="4320"/>
    <cellStyle name="Calculation 4 5 2 8" xfId="4321"/>
    <cellStyle name="Calculation 4 5 2 8 2" xfId="4322"/>
    <cellStyle name="Calculation 4 5 2 9" xfId="4323"/>
    <cellStyle name="Calculation 4 5 2 9 2" xfId="4324"/>
    <cellStyle name="Calculation 4 5 3" xfId="4325"/>
    <cellStyle name="Calculation 4 5 3 2" xfId="4326"/>
    <cellStyle name="Calculation 4 5 3 2 2" xfId="4327"/>
    <cellStyle name="Calculation 4 5 3 3" xfId="4328"/>
    <cellStyle name="Calculation 4 5 3 3 2" xfId="4329"/>
    <cellStyle name="Calculation 4 5 3 4" xfId="4330"/>
    <cellStyle name="Calculation 4 5 4" xfId="4331"/>
    <cellStyle name="Calculation 4 5 4 2" xfId="4332"/>
    <cellStyle name="Calculation 4 5 5" xfId="4333"/>
    <cellStyle name="Calculation 4 5 5 2" xfId="4334"/>
    <cellStyle name="Calculation 4 5 6" xfId="4335"/>
    <cellStyle name="Calculation 4 5 6 2" xfId="4336"/>
    <cellStyle name="Calculation 4 5 7" xfId="4337"/>
    <cellStyle name="Calculation 4 5 8" xfId="4338"/>
    <cellStyle name="Calculation 4 5 9" xfId="4339"/>
    <cellStyle name="Calculation 4 6" xfId="1242"/>
    <cellStyle name="Calculation 4 6 10" xfId="4340"/>
    <cellStyle name="Calculation 4 6 11" xfId="4341"/>
    <cellStyle name="Calculation 4 6 12" xfId="4342"/>
    <cellStyle name="Calculation 4 6 2" xfId="4343"/>
    <cellStyle name="Calculation 4 6 2 10" xfId="4344"/>
    <cellStyle name="Calculation 4 6 2 10 2" xfId="4345"/>
    <cellStyle name="Calculation 4 6 2 11" xfId="4346"/>
    <cellStyle name="Calculation 4 6 2 11 2" xfId="4347"/>
    <cellStyle name="Calculation 4 6 2 12" xfId="4348"/>
    <cellStyle name="Calculation 4 6 2 12 2" xfId="4349"/>
    <cellStyle name="Calculation 4 6 2 13" xfId="4350"/>
    <cellStyle name="Calculation 4 6 2 13 2" xfId="4351"/>
    <cellStyle name="Calculation 4 6 2 14" xfId="4352"/>
    <cellStyle name="Calculation 4 6 2 14 2" xfId="4353"/>
    <cellStyle name="Calculation 4 6 2 15" xfId="4354"/>
    <cellStyle name="Calculation 4 6 2 15 2" xfId="4355"/>
    <cellStyle name="Calculation 4 6 2 2" xfId="4356"/>
    <cellStyle name="Calculation 4 6 2 2 2" xfId="4357"/>
    <cellStyle name="Calculation 4 6 2 3" xfId="4358"/>
    <cellStyle name="Calculation 4 6 2 3 2" xfId="4359"/>
    <cellStyle name="Calculation 4 6 2 4" xfId="4360"/>
    <cellStyle name="Calculation 4 6 2 4 2" xfId="4361"/>
    <cellStyle name="Calculation 4 6 2 5" xfId="4362"/>
    <cellStyle name="Calculation 4 6 2 5 2" xfId="4363"/>
    <cellStyle name="Calculation 4 6 2 6" xfId="4364"/>
    <cellStyle name="Calculation 4 6 2 6 2" xfId="4365"/>
    <cellStyle name="Calculation 4 6 2 7" xfId="4366"/>
    <cellStyle name="Calculation 4 6 2 7 2" xfId="4367"/>
    <cellStyle name="Calculation 4 6 2 8" xfId="4368"/>
    <cellStyle name="Calculation 4 6 2 8 2" xfId="4369"/>
    <cellStyle name="Calculation 4 6 2 9" xfId="4370"/>
    <cellStyle name="Calculation 4 6 2 9 2" xfId="4371"/>
    <cellStyle name="Calculation 4 6 3" xfId="4372"/>
    <cellStyle name="Calculation 4 6 3 2" xfId="4373"/>
    <cellStyle name="Calculation 4 6 3 2 2" xfId="4374"/>
    <cellStyle name="Calculation 4 6 3 3" xfId="4375"/>
    <cellStyle name="Calculation 4 6 3 3 2" xfId="4376"/>
    <cellStyle name="Calculation 4 6 3 4" xfId="4377"/>
    <cellStyle name="Calculation 4 6 4" xfId="4378"/>
    <cellStyle name="Calculation 4 6 4 2" xfId="4379"/>
    <cellStyle name="Calculation 4 6 5" xfId="4380"/>
    <cellStyle name="Calculation 4 6 5 2" xfId="4381"/>
    <cellStyle name="Calculation 4 6 6" xfId="4382"/>
    <cellStyle name="Calculation 4 6 6 2" xfId="4383"/>
    <cellStyle name="Calculation 4 6 7" xfId="4384"/>
    <cellStyle name="Calculation 4 6 8" xfId="4385"/>
    <cellStyle name="Calculation 4 6 9" xfId="4386"/>
    <cellStyle name="Calculation 4 7" xfId="1243"/>
    <cellStyle name="Calculation 4 7 10" xfId="4387"/>
    <cellStyle name="Calculation 4 7 11" xfId="4388"/>
    <cellStyle name="Calculation 4 7 12" xfId="4389"/>
    <cellStyle name="Calculation 4 7 2" xfId="4390"/>
    <cellStyle name="Calculation 4 7 2 10" xfId="4391"/>
    <cellStyle name="Calculation 4 7 2 10 2" xfId="4392"/>
    <cellStyle name="Calculation 4 7 2 11" xfId="4393"/>
    <cellStyle name="Calculation 4 7 2 11 2" xfId="4394"/>
    <cellStyle name="Calculation 4 7 2 12" xfId="4395"/>
    <cellStyle name="Calculation 4 7 2 12 2" xfId="4396"/>
    <cellStyle name="Calculation 4 7 2 13" xfId="4397"/>
    <cellStyle name="Calculation 4 7 2 13 2" xfId="4398"/>
    <cellStyle name="Calculation 4 7 2 14" xfId="4399"/>
    <cellStyle name="Calculation 4 7 2 14 2" xfId="4400"/>
    <cellStyle name="Calculation 4 7 2 15" xfId="4401"/>
    <cellStyle name="Calculation 4 7 2 15 2" xfId="4402"/>
    <cellStyle name="Calculation 4 7 2 2" xfId="4403"/>
    <cellStyle name="Calculation 4 7 2 2 2" xfId="4404"/>
    <cellStyle name="Calculation 4 7 2 3" xfId="4405"/>
    <cellStyle name="Calculation 4 7 2 3 2" xfId="4406"/>
    <cellStyle name="Calculation 4 7 2 4" xfId="4407"/>
    <cellStyle name="Calculation 4 7 2 4 2" xfId="4408"/>
    <cellStyle name="Calculation 4 7 2 5" xfId="4409"/>
    <cellStyle name="Calculation 4 7 2 5 2" xfId="4410"/>
    <cellStyle name="Calculation 4 7 2 6" xfId="4411"/>
    <cellStyle name="Calculation 4 7 2 6 2" xfId="4412"/>
    <cellStyle name="Calculation 4 7 2 7" xfId="4413"/>
    <cellStyle name="Calculation 4 7 2 7 2" xfId="4414"/>
    <cellStyle name="Calculation 4 7 2 8" xfId="4415"/>
    <cellStyle name="Calculation 4 7 2 8 2" xfId="4416"/>
    <cellStyle name="Calculation 4 7 2 9" xfId="4417"/>
    <cellStyle name="Calculation 4 7 2 9 2" xfId="4418"/>
    <cellStyle name="Calculation 4 7 3" xfId="4419"/>
    <cellStyle name="Calculation 4 7 3 2" xfId="4420"/>
    <cellStyle name="Calculation 4 7 3 2 2" xfId="4421"/>
    <cellStyle name="Calculation 4 7 3 3" xfId="4422"/>
    <cellStyle name="Calculation 4 7 3 3 2" xfId="4423"/>
    <cellStyle name="Calculation 4 7 3 4" xfId="4424"/>
    <cellStyle name="Calculation 4 7 4" xfId="4425"/>
    <cellStyle name="Calculation 4 7 4 2" xfId="4426"/>
    <cellStyle name="Calculation 4 7 5" xfId="4427"/>
    <cellStyle name="Calculation 4 7 5 2" xfId="4428"/>
    <cellStyle name="Calculation 4 7 6" xfId="4429"/>
    <cellStyle name="Calculation 4 7 6 2" xfId="4430"/>
    <cellStyle name="Calculation 4 7 7" xfId="4431"/>
    <cellStyle name="Calculation 4 7 8" xfId="4432"/>
    <cellStyle name="Calculation 4 7 9" xfId="4433"/>
    <cellStyle name="Calculation 4 8" xfId="1244"/>
    <cellStyle name="Calculation 4 8 10" xfId="4434"/>
    <cellStyle name="Calculation 4 8 11" xfId="4435"/>
    <cellStyle name="Calculation 4 8 12" xfId="4436"/>
    <cellStyle name="Calculation 4 8 2" xfId="4437"/>
    <cellStyle name="Calculation 4 8 2 10" xfId="4438"/>
    <cellStyle name="Calculation 4 8 2 10 2" xfId="4439"/>
    <cellStyle name="Calculation 4 8 2 11" xfId="4440"/>
    <cellStyle name="Calculation 4 8 2 11 2" xfId="4441"/>
    <cellStyle name="Calculation 4 8 2 12" xfId="4442"/>
    <cellStyle name="Calculation 4 8 2 12 2" xfId="4443"/>
    <cellStyle name="Calculation 4 8 2 13" xfId="4444"/>
    <cellStyle name="Calculation 4 8 2 13 2" xfId="4445"/>
    <cellStyle name="Calculation 4 8 2 14" xfId="4446"/>
    <cellStyle name="Calculation 4 8 2 14 2" xfId="4447"/>
    <cellStyle name="Calculation 4 8 2 15" xfId="4448"/>
    <cellStyle name="Calculation 4 8 2 15 2" xfId="4449"/>
    <cellStyle name="Calculation 4 8 2 2" xfId="4450"/>
    <cellStyle name="Calculation 4 8 2 2 2" xfId="4451"/>
    <cellStyle name="Calculation 4 8 2 3" xfId="4452"/>
    <cellStyle name="Calculation 4 8 2 3 2" xfId="4453"/>
    <cellStyle name="Calculation 4 8 2 4" xfId="4454"/>
    <cellStyle name="Calculation 4 8 2 4 2" xfId="4455"/>
    <cellStyle name="Calculation 4 8 2 5" xfId="4456"/>
    <cellStyle name="Calculation 4 8 2 5 2" xfId="4457"/>
    <cellStyle name="Calculation 4 8 2 6" xfId="4458"/>
    <cellStyle name="Calculation 4 8 2 6 2" xfId="4459"/>
    <cellStyle name="Calculation 4 8 2 7" xfId="4460"/>
    <cellStyle name="Calculation 4 8 2 7 2" xfId="4461"/>
    <cellStyle name="Calculation 4 8 2 8" xfId="4462"/>
    <cellStyle name="Calculation 4 8 2 8 2" xfId="4463"/>
    <cellStyle name="Calculation 4 8 2 9" xfId="4464"/>
    <cellStyle name="Calculation 4 8 2 9 2" xfId="4465"/>
    <cellStyle name="Calculation 4 8 3" xfId="4466"/>
    <cellStyle name="Calculation 4 8 3 2" xfId="4467"/>
    <cellStyle name="Calculation 4 8 3 2 2" xfId="4468"/>
    <cellStyle name="Calculation 4 8 3 3" xfId="4469"/>
    <cellStyle name="Calculation 4 8 3 3 2" xfId="4470"/>
    <cellStyle name="Calculation 4 8 3 4" xfId="4471"/>
    <cellStyle name="Calculation 4 8 4" xfId="4472"/>
    <cellStyle name="Calculation 4 8 4 2" xfId="4473"/>
    <cellStyle name="Calculation 4 8 5" xfId="4474"/>
    <cellStyle name="Calculation 4 8 5 2" xfId="4475"/>
    <cellStyle name="Calculation 4 8 6" xfId="4476"/>
    <cellStyle name="Calculation 4 8 6 2" xfId="4477"/>
    <cellStyle name="Calculation 4 8 7" xfId="4478"/>
    <cellStyle name="Calculation 4 8 8" xfId="4479"/>
    <cellStyle name="Calculation 4 8 9" xfId="4480"/>
    <cellStyle name="Calculation 4 9" xfId="1245"/>
    <cellStyle name="Calculation 4 9 10" xfId="4481"/>
    <cellStyle name="Calculation 4 9 11" xfId="4482"/>
    <cellStyle name="Calculation 4 9 12" xfId="4483"/>
    <cellStyle name="Calculation 4 9 2" xfId="4484"/>
    <cellStyle name="Calculation 4 9 2 10" xfId="4485"/>
    <cellStyle name="Calculation 4 9 2 10 2" xfId="4486"/>
    <cellStyle name="Calculation 4 9 2 11" xfId="4487"/>
    <cellStyle name="Calculation 4 9 2 11 2" xfId="4488"/>
    <cellStyle name="Calculation 4 9 2 12" xfId="4489"/>
    <cellStyle name="Calculation 4 9 2 12 2" xfId="4490"/>
    <cellStyle name="Calculation 4 9 2 13" xfId="4491"/>
    <cellStyle name="Calculation 4 9 2 13 2" xfId="4492"/>
    <cellStyle name="Calculation 4 9 2 14" xfId="4493"/>
    <cellStyle name="Calculation 4 9 2 14 2" xfId="4494"/>
    <cellStyle name="Calculation 4 9 2 15" xfId="4495"/>
    <cellStyle name="Calculation 4 9 2 15 2" xfId="4496"/>
    <cellStyle name="Calculation 4 9 2 2" xfId="4497"/>
    <cellStyle name="Calculation 4 9 2 2 2" xfId="4498"/>
    <cellStyle name="Calculation 4 9 2 3" xfId="4499"/>
    <cellStyle name="Calculation 4 9 2 3 2" xfId="4500"/>
    <cellStyle name="Calculation 4 9 2 4" xfId="4501"/>
    <cellStyle name="Calculation 4 9 2 4 2" xfId="4502"/>
    <cellStyle name="Calculation 4 9 2 5" xfId="4503"/>
    <cellStyle name="Calculation 4 9 2 5 2" xfId="4504"/>
    <cellStyle name="Calculation 4 9 2 6" xfId="4505"/>
    <cellStyle name="Calculation 4 9 2 6 2" xfId="4506"/>
    <cellStyle name="Calculation 4 9 2 7" xfId="4507"/>
    <cellStyle name="Calculation 4 9 2 7 2" xfId="4508"/>
    <cellStyle name="Calculation 4 9 2 8" xfId="4509"/>
    <cellStyle name="Calculation 4 9 2 8 2" xfId="4510"/>
    <cellStyle name="Calculation 4 9 2 9" xfId="4511"/>
    <cellStyle name="Calculation 4 9 2 9 2" xfId="4512"/>
    <cellStyle name="Calculation 4 9 3" xfId="4513"/>
    <cellStyle name="Calculation 4 9 3 2" xfId="4514"/>
    <cellStyle name="Calculation 4 9 3 2 2" xfId="4515"/>
    <cellStyle name="Calculation 4 9 3 3" xfId="4516"/>
    <cellStyle name="Calculation 4 9 3 3 2" xfId="4517"/>
    <cellStyle name="Calculation 4 9 3 4" xfId="4518"/>
    <cellStyle name="Calculation 4 9 4" xfId="4519"/>
    <cellStyle name="Calculation 4 9 4 2" xfId="4520"/>
    <cellStyle name="Calculation 4 9 5" xfId="4521"/>
    <cellStyle name="Calculation 4 9 5 2" xfId="4522"/>
    <cellStyle name="Calculation 4 9 6" xfId="4523"/>
    <cellStyle name="Calculation 4 9 6 2" xfId="4524"/>
    <cellStyle name="Calculation 4 9 7" xfId="4525"/>
    <cellStyle name="Calculation 4 9 8" xfId="4526"/>
    <cellStyle name="Calculation 4 9 9" xfId="4527"/>
    <cellStyle name="Calculation 5" xfId="1246"/>
    <cellStyle name="Calculation 5 10" xfId="4528"/>
    <cellStyle name="Calculation 5 11" xfId="4529"/>
    <cellStyle name="Calculation 5 12" xfId="4530"/>
    <cellStyle name="Calculation 5 13" xfId="4531"/>
    <cellStyle name="Calculation 5 14" xfId="4532"/>
    <cellStyle name="Calculation 5 2" xfId="1247"/>
    <cellStyle name="Calculation 5 2 10" xfId="4533"/>
    <cellStyle name="Calculation 5 2 11" xfId="4534"/>
    <cellStyle name="Calculation 5 2 12" xfId="4535"/>
    <cellStyle name="Calculation 5 2 2" xfId="4536"/>
    <cellStyle name="Calculation 5 2 2 10" xfId="4537"/>
    <cellStyle name="Calculation 5 2 2 10 2" xfId="4538"/>
    <cellStyle name="Calculation 5 2 2 11" xfId="4539"/>
    <cellStyle name="Calculation 5 2 2 11 2" xfId="4540"/>
    <cellStyle name="Calculation 5 2 2 12" xfId="4541"/>
    <cellStyle name="Calculation 5 2 2 12 2" xfId="4542"/>
    <cellStyle name="Calculation 5 2 2 13" xfId="4543"/>
    <cellStyle name="Calculation 5 2 2 13 2" xfId="4544"/>
    <cellStyle name="Calculation 5 2 2 14" xfId="4545"/>
    <cellStyle name="Calculation 5 2 2 14 2" xfId="4546"/>
    <cellStyle name="Calculation 5 2 2 15" xfId="4547"/>
    <cellStyle name="Calculation 5 2 2 15 2" xfId="4548"/>
    <cellStyle name="Calculation 5 2 2 2" xfId="4549"/>
    <cellStyle name="Calculation 5 2 2 2 2" xfId="4550"/>
    <cellStyle name="Calculation 5 2 2 3" xfId="4551"/>
    <cellStyle name="Calculation 5 2 2 3 2" xfId="4552"/>
    <cellStyle name="Calculation 5 2 2 4" xfId="4553"/>
    <cellStyle name="Calculation 5 2 2 4 2" xfId="4554"/>
    <cellStyle name="Calculation 5 2 2 5" xfId="4555"/>
    <cellStyle name="Calculation 5 2 2 5 2" xfId="4556"/>
    <cellStyle name="Calculation 5 2 2 6" xfId="4557"/>
    <cellStyle name="Calculation 5 2 2 6 2" xfId="4558"/>
    <cellStyle name="Calculation 5 2 2 7" xfId="4559"/>
    <cellStyle name="Calculation 5 2 2 7 2" xfId="4560"/>
    <cellStyle name="Calculation 5 2 2 8" xfId="4561"/>
    <cellStyle name="Calculation 5 2 2 8 2" xfId="4562"/>
    <cellStyle name="Calculation 5 2 2 9" xfId="4563"/>
    <cellStyle name="Calculation 5 2 2 9 2" xfId="4564"/>
    <cellStyle name="Calculation 5 2 3" xfId="4565"/>
    <cellStyle name="Calculation 5 2 3 2" xfId="4566"/>
    <cellStyle name="Calculation 5 2 3 2 2" xfId="4567"/>
    <cellStyle name="Calculation 5 2 3 3" xfId="4568"/>
    <cellStyle name="Calculation 5 2 3 3 2" xfId="4569"/>
    <cellStyle name="Calculation 5 2 3 4" xfId="4570"/>
    <cellStyle name="Calculation 5 2 4" xfId="4571"/>
    <cellStyle name="Calculation 5 2 4 2" xfId="4572"/>
    <cellStyle name="Calculation 5 2 5" xfId="4573"/>
    <cellStyle name="Calculation 5 2 5 2" xfId="4574"/>
    <cellStyle name="Calculation 5 2 6" xfId="4575"/>
    <cellStyle name="Calculation 5 2 6 2" xfId="4576"/>
    <cellStyle name="Calculation 5 2 7" xfId="4577"/>
    <cellStyle name="Calculation 5 2 8" xfId="4578"/>
    <cellStyle name="Calculation 5 2 9" xfId="4579"/>
    <cellStyle name="Calculation 5 3" xfId="1248"/>
    <cellStyle name="Calculation 5 3 10" xfId="4580"/>
    <cellStyle name="Calculation 5 3 11" xfId="4581"/>
    <cellStyle name="Calculation 5 3 12" xfId="4582"/>
    <cellStyle name="Calculation 5 3 2" xfId="4583"/>
    <cellStyle name="Calculation 5 3 2 10" xfId="4584"/>
    <cellStyle name="Calculation 5 3 2 10 2" xfId="4585"/>
    <cellStyle name="Calculation 5 3 2 11" xfId="4586"/>
    <cellStyle name="Calculation 5 3 2 11 2" xfId="4587"/>
    <cellStyle name="Calculation 5 3 2 12" xfId="4588"/>
    <cellStyle name="Calculation 5 3 2 12 2" xfId="4589"/>
    <cellStyle name="Calculation 5 3 2 13" xfId="4590"/>
    <cellStyle name="Calculation 5 3 2 13 2" xfId="4591"/>
    <cellStyle name="Calculation 5 3 2 14" xfId="4592"/>
    <cellStyle name="Calculation 5 3 2 14 2" xfId="4593"/>
    <cellStyle name="Calculation 5 3 2 15" xfId="4594"/>
    <cellStyle name="Calculation 5 3 2 15 2" xfId="4595"/>
    <cellStyle name="Calculation 5 3 2 2" xfId="4596"/>
    <cellStyle name="Calculation 5 3 2 2 2" xfId="4597"/>
    <cellStyle name="Calculation 5 3 2 3" xfId="4598"/>
    <cellStyle name="Calculation 5 3 2 3 2" xfId="4599"/>
    <cellStyle name="Calculation 5 3 2 4" xfId="4600"/>
    <cellStyle name="Calculation 5 3 2 4 2" xfId="4601"/>
    <cellStyle name="Calculation 5 3 2 5" xfId="4602"/>
    <cellStyle name="Calculation 5 3 2 5 2" xfId="4603"/>
    <cellStyle name="Calculation 5 3 2 6" xfId="4604"/>
    <cellStyle name="Calculation 5 3 2 6 2" xfId="4605"/>
    <cellStyle name="Calculation 5 3 2 7" xfId="4606"/>
    <cellStyle name="Calculation 5 3 2 7 2" xfId="4607"/>
    <cellStyle name="Calculation 5 3 2 8" xfId="4608"/>
    <cellStyle name="Calculation 5 3 2 8 2" xfId="4609"/>
    <cellStyle name="Calculation 5 3 2 9" xfId="4610"/>
    <cellStyle name="Calculation 5 3 2 9 2" xfId="4611"/>
    <cellStyle name="Calculation 5 3 3" xfId="4612"/>
    <cellStyle name="Calculation 5 3 3 2" xfId="4613"/>
    <cellStyle name="Calculation 5 3 3 2 2" xfId="4614"/>
    <cellStyle name="Calculation 5 3 3 3" xfId="4615"/>
    <cellStyle name="Calculation 5 3 3 3 2" xfId="4616"/>
    <cellStyle name="Calculation 5 3 3 4" xfId="4617"/>
    <cellStyle name="Calculation 5 3 4" xfId="4618"/>
    <cellStyle name="Calculation 5 3 4 2" xfId="4619"/>
    <cellStyle name="Calculation 5 3 5" xfId="4620"/>
    <cellStyle name="Calculation 5 3 5 2" xfId="4621"/>
    <cellStyle name="Calculation 5 3 6" xfId="4622"/>
    <cellStyle name="Calculation 5 3 6 2" xfId="4623"/>
    <cellStyle name="Calculation 5 3 7" xfId="4624"/>
    <cellStyle name="Calculation 5 3 8" xfId="4625"/>
    <cellStyle name="Calculation 5 3 9" xfId="4626"/>
    <cellStyle name="Calculation 5 4" xfId="4627"/>
    <cellStyle name="Calculation 5 4 10" xfId="4628"/>
    <cellStyle name="Calculation 5 4 10 2" xfId="4629"/>
    <cellStyle name="Calculation 5 4 11" xfId="4630"/>
    <cellStyle name="Calculation 5 4 11 2" xfId="4631"/>
    <cellStyle name="Calculation 5 4 12" xfId="4632"/>
    <cellStyle name="Calculation 5 4 12 2" xfId="4633"/>
    <cellStyle name="Calculation 5 4 13" xfId="4634"/>
    <cellStyle name="Calculation 5 4 13 2" xfId="4635"/>
    <cellStyle name="Calculation 5 4 14" xfId="4636"/>
    <cellStyle name="Calculation 5 4 14 2" xfId="4637"/>
    <cellStyle name="Calculation 5 4 15" xfId="4638"/>
    <cellStyle name="Calculation 5 4 15 2" xfId="4639"/>
    <cellStyle name="Calculation 5 4 2" xfId="4640"/>
    <cellStyle name="Calculation 5 4 2 2" xfId="4641"/>
    <cellStyle name="Calculation 5 4 3" xfId="4642"/>
    <cellStyle name="Calculation 5 4 3 2" xfId="4643"/>
    <cellStyle name="Calculation 5 4 4" xfId="4644"/>
    <cellStyle name="Calculation 5 4 4 2" xfId="4645"/>
    <cellStyle name="Calculation 5 4 5" xfId="4646"/>
    <cellStyle name="Calculation 5 4 5 2" xfId="4647"/>
    <cellStyle name="Calculation 5 4 6" xfId="4648"/>
    <cellStyle name="Calculation 5 4 6 2" xfId="4649"/>
    <cellStyle name="Calculation 5 4 7" xfId="4650"/>
    <cellStyle name="Calculation 5 4 7 2" xfId="4651"/>
    <cellStyle name="Calculation 5 4 8" xfId="4652"/>
    <cellStyle name="Calculation 5 4 8 2" xfId="4653"/>
    <cellStyle name="Calculation 5 4 9" xfId="4654"/>
    <cellStyle name="Calculation 5 4 9 2" xfId="4655"/>
    <cellStyle name="Calculation 5 5" xfId="4656"/>
    <cellStyle name="Calculation 5 5 2" xfId="4657"/>
    <cellStyle name="Calculation 5 5 2 2" xfId="4658"/>
    <cellStyle name="Calculation 5 5 3" xfId="4659"/>
    <cellStyle name="Calculation 5 5 3 2" xfId="4660"/>
    <cellStyle name="Calculation 5 5 4" xfId="4661"/>
    <cellStyle name="Calculation 5 6" xfId="4662"/>
    <cellStyle name="Calculation 5 6 2" xfId="4663"/>
    <cellStyle name="Calculation 5 7" xfId="4664"/>
    <cellStyle name="Calculation 5 7 2" xfId="4665"/>
    <cellStyle name="Calculation 5 8" xfId="4666"/>
    <cellStyle name="Calculation 5 8 2" xfId="4667"/>
    <cellStyle name="Calculation 5 9" xfId="4668"/>
    <cellStyle name="Calculation 6" xfId="1249"/>
    <cellStyle name="Calculation 6 10" xfId="4669"/>
    <cellStyle name="Calculation 6 11" xfId="4670"/>
    <cellStyle name="Calculation 6 12" xfId="4671"/>
    <cellStyle name="Calculation 6 13" xfId="4672"/>
    <cellStyle name="Calculation 6 14" xfId="4673"/>
    <cellStyle name="Calculation 6 2" xfId="1250"/>
    <cellStyle name="Calculation 6 2 10" xfId="4674"/>
    <cellStyle name="Calculation 6 2 11" xfId="4675"/>
    <cellStyle name="Calculation 6 2 12" xfId="4676"/>
    <cellStyle name="Calculation 6 2 2" xfId="4677"/>
    <cellStyle name="Calculation 6 2 2 10" xfId="4678"/>
    <cellStyle name="Calculation 6 2 2 10 2" xfId="4679"/>
    <cellStyle name="Calculation 6 2 2 11" xfId="4680"/>
    <cellStyle name="Calculation 6 2 2 11 2" xfId="4681"/>
    <cellStyle name="Calculation 6 2 2 12" xfId="4682"/>
    <cellStyle name="Calculation 6 2 2 12 2" xfId="4683"/>
    <cellStyle name="Calculation 6 2 2 13" xfId="4684"/>
    <cellStyle name="Calculation 6 2 2 13 2" xfId="4685"/>
    <cellStyle name="Calculation 6 2 2 14" xfId="4686"/>
    <cellStyle name="Calculation 6 2 2 14 2" xfId="4687"/>
    <cellStyle name="Calculation 6 2 2 15" xfId="4688"/>
    <cellStyle name="Calculation 6 2 2 15 2" xfId="4689"/>
    <cellStyle name="Calculation 6 2 2 2" xfId="4690"/>
    <cellStyle name="Calculation 6 2 2 2 2" xfId="4691"/>
    <cellStyle name="Calculation 6 2 2 3" xfId="4692"/>
    <cellStyle name="Calculation 6 2 2 3 2" xfId="4693"/>
    <cellStyle name="Calculation 6 2 2 4" xfId="4694"/>
    <cellStyle name="Calculation 6 2 2 4 2" xfId="4695"/>
    <cellStyle name="Calculation 6 2 2 5" xfId="4696"/>
    <cellStyle name="Calculation 6 2 2 5 2" xfId="4697"/>
    <cellStyle name="Calculation 6 2 2 6" xfId="4698"/>
    <cellStyle name="Calculation 6 2 2 6 2" xfId="4699"/>
    <cellStyle name="Calculation 6 2 2 7" xfId="4700"/>
    <cellStyle name="Calculation 6 2 2 7 2" xfId="4701"/>
    <cellStyle name="Calculation 6 2 2 8" xfId="4702"/>
    <cellStyle name="Calculation 6 2 2 8 2" xfId="4703"/>
    <cellStyle name="Calculation 6 2 2 9" xfId="4704"/>
    <cellStyle name="Calculation 6 2 2 9 2" xfId="4705"/>
    <cellStyle name="Calculation 6 2 3" xfId="4706"/>
    <cellStyle name="Calculation 6 2 3 2" xfId="4707"/>
    <cellStyle name="Calculation 6 2 3 2 2" xfId="4708"/>
    <cellStyle name="Calculation 6 2 3 3" xfId="4709"/>
    <cellStyle name="Calculation 6 2 3 3 2" xfId="4710"/>
    <cellStyle name="Calculation 6 2 3 4" xfId="4711"/>
    <cellStyle name="Calculation 6 2 4" xfId="4712"/>
    <cellStyle name="Calculation 6 2 4 2" xfId="4713"/>
    <cellStyle name="Calculation 6 2 5" xfId="4714"/>
    <cellStyle name="Calculation 6 2 5 2" xfId="4715"/>
    <cellStyle name="Calculation 6 2 6" xfId="4716"/>
    <cellStyle name="Calculation 6 2 6 2" xfId="4717"/>
    <cellStyle name="Calculation 6 2 7" xfId="4718"/>
    <cellStyle name="Calculation 6 2 8" xfId="4719"/>
    <cellStyle name="Calculation 6 2 9" xfId="4720"/>
    <cellStyle name="Calculation 6 3" xfId="1251"/>
    <cellStyle name="Calculation 6 3 10" xfId="4721"/>
    <cellStyle name="Calculation 6 3 11" xfId="4722"/>
    <cellStyle name="Calculation 6 3 12" xfId="4723"/>
    <cellStyle name="Calculation 6 3 2" xfId="4724"/>
    <cellStyle name="Calculation 6 3 2 10" xfId="4725"/>
    <cellStyle name="Calculation 6 3 2 10 2" xfId="4726"/>
    <cellStyle name="Calculation 6 3 2 11" xfId="4727"/>
    <cellStyle name="Calculation 6 3 2 11 2" xfId="4728"/>
    <cellStyle name="Calculation 6 3 2 12" xfId="4729"/>
    <cellStyle name="Calculation 6 3 2 12 2" xfId="4730"/>
    <cellStyle name="Calculation 6 3 2 13" xfId="4731"/>
    <cellStyle name="Calculation 6 3 2 13 2" xfId="4732"/>
    <cellStyle name="Calculation 6 3 2 14" xfId="4733"/>
    <cellStyle name="Calculation 6 3 2 14 2" xfId="4734"/>
    <cellStyle name="Calculation 6 3 2 15" xfId="4735"/>
    <cellStyle name="Calculation 6 3 2 15 2" xfId="4736"/>
    <cellStyle name="Calculation 6 3 2 2" xfId="4737"/>
    <cellStyle name="Calculation 6 3 2 2 2" xfId="4738"/>
    <cellStyle name="Calculation 6 3 2 3" xfId="4739"/>
    <cellStyle name="Calculation 6 3 2 3 2" xfId="4740"/>
    <cellStyle name="Calculation 6 3 2 4" xfId="4741"/>
    <cellStyle name="Calculation 6 3 2 4 2" xfId="4742"/>
    <cellStyle name="Calculation 6 3 2 5" xfId="4743"/>
    <cellStyle name="Calculation 6 3 2 5 2" xfId="4744"/>
    <cellStyle name="Calculation 6 3 2 6" xfId="4745"/>
    <cellStyle name="Calculation 6 3 2 6 2" xfId="4746"/>
    <cellStyle name="Calculation 6 3 2 7" xfId="4747"/>
    <cellStyle name="Calculation 6 3 2 7 2" xfId="4748"/>
    <cellStyle name="Calculation 6 3 2 8" xfId="4749"/>
    <cellStyle name="Calculation 6 3 2 8 2" xfId="4750"/>
    <cellStyle name="Calculation 6 3 2 9" xfId="4751"/>
    <cellStyle name="Calculation 6 3 2 9 2" xfId="4752"/>
    <cellStyle name="Calculation 6 3 3" xfId="4753"/>
    <cellStyle name="Calculation 6 3 3 2" xfId="4754"/>
    <cellStyle name="Calculation 6 3 3 2 2" xfId="4755"/>
    <cellStyle name="Calculation 6 3 3 3" xfId="4756"/>
    <cellStyle name="Calculation 6 3 3 3 2" xfId="4757"/>
    <cellStyle name="Calculation 6 3 3 4" xfId="4758"/>
    <cellStyle name="Calculation 6 3 4" xfId="4759"/>
    <cellStyle name="Calculation 6 3 4 2" xfId="4760"/>
    <cellStyle name="Calculation 6 3 5" xfId="4761"/>
    <cellStyle name="Calculation 6 3 5 2" xfId="4762"/>
    <cellStyle name="Calculation 6 3 6" xfId="4763"/>
    <cellStyle name="Calculation 6 3 6 2" xfId="4764"/>
    <cellStyle name="Calculation 6 3 7" xfId="4765"/>
    <cellStyle name="Calculation 6 3 8" xfId="4766"/>
    <cellStyle name="Calculation 6 3 9" xfId="4767"/>
    <cellStyle name="Calculation 6 4" xfId="4768"/>
    <cellStyle name="Calculation 6 4 10" xfId="4769"/>
    <cellStyle name="Calculation 6 4 10 2" xfId="4770"/>
    <cellStyle name="Calculation 6 4 11" xfId="4771"/>
    <cellStyle name="Calculation 6 4 11 2" xfId="4772"/>
    <cellStyle name="Calculation 6 4 12" xfId="4773"/>
    <cellStyle name="Calculation 6 4 12 2" xfId="4774"/>
    <cellStyle name="Calculation 6 4 13" xfId="4775"/>
    <cellStyle name="Calculation 6 4 13 2" xfId="4776"/>
    <cellStyle name="Calculation 6 4 14" xfId="4777"/>
    <cellStyle name="Calculation 6 4 14 2" xfId="4778"/>
    <cellStyle name="Calculation 6 4 15" xfId="4779"/>
    <cellStyle name="Calculation 6 4 15 2" xfId="4780"/>
    <cellStyle name="Calculation 6 4 2" xfId="4781"/>
    <cellStyle name="Calculation 6 4 2 2" xfId="4782"/>
    <cellStyle name="Calculation 6 4 3" xfId="4783"/>
    <cellStyle name="Calculation 6 4 3 2" xfId="4784"/>
    <cellStyle name="Calculation 6 4 4" xfId="4785"/>
    <cellStyle name="Calculation 6 4 4 2" xfId="4786"/>
    <cellStyle name="Calculation 6 4 5" xfId="4787"/>
    <cellStyle name="Calculation 6 4 5 2" xfId="4788"/>
    <cellStyle name="Calculation 6 4 6" xfId="4789"/>
    <cellStyle name="Calculation 6 4 6 2" xfId="4790"/>
    <cellStyle name="Calculation 6 4 7" xfId="4791"/>
    <cellStyle name="Calculation 6 4 7 2" xfId="4792"/>
    <cellStyle name="Calculation 6 4 8" xfId="4793"/>
    <cellStyle name="Calculation 6 4 8 2" xfId="4794"/>
    <cellStyle name="Calculation 6 4 9" xfId="4795"/>
    <cellStyle name="Calculation 6 4 9 2" xfId="4796"/>
    <cellStyle name="Calculation 6 5" xfId="4797"/>
    <cellStyle name="Calculation 6 5 2" xfId="4798"/>
    <cellStyle name="Calculation 6 5 2 2" xfId="4799"/>
    <cellStyle name="Calculation 6 5 3" xfId="4800"/>
    <cellStyle name="Calculation 6 5 3 2" xfId="4801"/>
    <cellStyle name="Calculation 6 5 4" xfId="4802"/>
    <cellStyle name="Calculation 6 6" xfId="4803"/>
    <cellStyle name="Calculation 6 6 2" xfId="4804"/>
    <cellStyle name="Calculation 6 7" xfId="4805"/>
    <cellStyle name="Calculation 6 7 2" xfId="4806"/>
    <cellStyle name="Calculation 6 8" xfId="4807"/>
    <cellStyle name="Calculation 6 8 2" xfId="4808"/>
    <cellStyle name="Calculation 6 9" xfId="4809"/>
    <cellStyle name="Calculation 7" xfId="1252"/>
    <cellStyle name="Calculation 7 10" xfId="4810"/>
    <cellStyle name="Calculation 7 11" xfId="4811"/>
    <cellStyle name="Calculation 7 12" xfId="4812"/>
    <cellStyle name="Calculation 7 13" xfId="4813"/>
    <cellStyle name="Calculation 7 14" xfId="4814"/>
    <cellStyle name="Calculation 7 2" xfId="1253"/>
    <cellStyle name="Calculation 7 2 10" xfId="4815"/>
    <cellStyle name="Calculation 7 2 11" xfId="4816"/>
    <cellStyle name="Calculation 7 2 12" xfId="4817"/>
    <cellStyle name="Calculation 7 2 2" xfId="4818"/>
    <cellStyle name="Calculation 7 2 2 10" xfId="4819"/>
    <cellStyle name="Calculation 7 2 2 10 2" xfId="4820"/>
    <cellStyle name="Calculation 7 2 2 11" xfId="4821"/>
    <cellStyle name="Calculation 7 2 2 11 2" xfId="4822"/>
    <cellStyle name="Calculation 7 2 2 12" xfId="4823"/>
    <cellStyle name="Calculation 7 2 2 12 2" xfId="4824"/>
    <cellStyle name="Calculation 7 2 2 13" xfId="4825"/>
    <cellStyle name="Calculation 7 2 2 13 2" xfId="4826"/>
    <cellStyle name="Calculation 7 2 2 14" xfId="4827"/>
    <cellStyle name="Calculation 7 2 2 14 2" xfId="4828"/>
    <cellStyle name="Calculation 7 2 2 15" xfId="4829"/>
    <cellStyle name="Calculation 7 2 2 15 2" xfId="4830"/>
    <cellStyle name="Calculation 7 2 2 2" xfId="4831"/>
    <cellStyle name="Calculation 7 2 2 2 2" xfId="4832"/>
    <cellStyle name="Calculation 7 2 2 3" xfId="4833"/>
    <cellStyle name="Calculation 7 2 2 3 2" xfId="4834"/>
    <cellStyle name="Calculation 7 2 2 4" xfId="4835"/>
    <cellStyle name="Calculation 7 2 2 4 2" xfId="4836"/>
    <cellStyle name="Calculation 7 2 2 5" xfId="4837"/>
    <cellStyle name="Calculation 7 2 2 5 2" xfId="4838"/>
    <cellStyle name="Calculation 7 2 2 6" xfId="4839"/>
    <cellStyle name="Calculation 7 2 2 6 2" xfId="4840"/>
    <cellStyle name="Calculation 7 2 2 7" xfId="4841"/>
    <cellStyle name="Calculation 7 2 2 7 2" xfId="4842"/>
    <cellStyle name="Calculation 7 2 2 8" xfId="4843"/>
    <cellStyle name="Calculation 7 2 2 8 2" xfId="4844"/>
    <cellStyle name="Calculation 7 2 2 9" xfId="4845"/>
    <cellStyle name="Calculation 7 2 2 9 2" xfId="4846"/>
    <cellStyle name="Calculation 7 2 3" xfId="4847"/>
    <cellStyle name="Calculation 7 2 3 2" xfId="4848"/>
    <cellStyle name="Calculation 7 2 3 2 2" xfId="4849"/>
    <cellStyle name="Calculation 7 2 3 3" xfId="4850"/>
    <cellStyle name="Calculation 7 2 3 3 2" xfId="4851"/>
    <cellStyle name="Calculation 7 2 3 4" xfId="4852"/>
    <cellStyle name="Calculation 7 2 4" xfId="4853"/>
    <cellStyle name="Calculation 7 2 4 2" xfId="4854"/>
    <cellStyle name="Calculation 7 2 5" xfId="4855"/>
    <cellStyle name="Calculation 7 2 5 2" xfId="4856"/>
    <cellStyle name="Calculation 7 2 6" xfId="4857"/>
    <cellStyle name="Calculation 7 2 6 2" xfId="4858"/>
    <cellStyle name="Calculation 7 2 7" xfId="4859"/>
    <cellStyle name="Calculation 7 2 8" xfId="4860"/>
    <cellStyle name="Calculation 7 2 9" xfId="4861"/>
    <cellStyle name="Calculation 7 3" xfId="1254"/>
    <cellStyle name="Calculation 7 3 10" xfId="4862"/>
    <cellStyle name="Calculation 7 3 11" xfId="4863"/>
    <cellStyle name="Calculation 7 3 12" xfId="4864"/>
    <cellStyle name="Calculation 7 3 2" xfId="4865"/>
    <cellStyle name="Calculation 7 3 2 10" xfId="4866"/>
    <cellStyle name="Calculation 7 3 2 10 2" xfId="4867"/>
    <cellStyle name="Calculation 7 3 2 11" xfId="4868"/>
    <cellStyle name="Calculation 7 3 2 11 2" xfId="4869"/>
    <cellStyle name="Calculation 7 3 2 12" xfId="4870"/>
    <cellStyle name="Calculation 7 3 2 12 2" xfId="4871"/>
    <cellStyle name="Calculation 7 3 2 13" xfId="4872"/>
    <cellStyle name="Calculation 7 3 2 13 2" xfId="4873"/>
    <cellStyle name="Calculation 7 3 2 14" xfId="4874"/>
    <cellStyle name="Calculation 7 3 2 14 2" xfId="4875"/>
    <cellStyle name="Calculation 7 3 2 15" xfId="4876"/>
    <cellStyle name="Calculation 7 3 2 15 2" xfId="4877"/>
    <cellStyle name="Calculation 7 3 2 2" xfId="4878"/>
    <cellStyle name="Calculation 7 3 2 2 2" xfId="4879"/>
    <cellStyle name="Calculation 7 3 2 3" xfId="4880"/>
    <cellStyle name="Calculation 7 3 2 3 2" xfId="4881"/>
    <cellStyle name="Calculation 7 3 2 4" xfId="4882"/>
    <cellStyle name="Calculation 7 3 2 4 2" xfId="4883"/>
    <cellStyle name="Calculation 7 3 2 5" xfId="4884"/>
    <cellStyle name="Calculation 7 3 2 5 2" xfId="4885"/>
    <cellStyle name="Calculation 7 3 2 6" xfId="4886"/>
    <cellStyle name="Calculation 7 3 2 6 2" xfId="4887"/>
    <cellStyle name="Calculation 7 3 2 7" xfId="4888"/>
    <cellStyle name="Calculation 7 3 2 7 2" xfId="4889"/>
    <cellStyle name="Calculation 7 3 2 8" xfId="4890"/>
    <cellStyle name="Calculation 7 3 2 8 2" xfId="4891"/>
    <cellStyle name="Calculation 7 3 2 9" xfId="4892"/>
    <cellStyle name="Calculation 7 3 2 9 2" xfId="4893"/>
    <cellStyle name="Calculation 7 3 3" xfId="4894"/>
    <cellStyle name="Calculation 7 3 3 2" xfId="4895"/>
    <cellStyle name="Calculation 7 3 3 2 2" xfId="4896"/>
    <cellStyle name="Calculation 7 3 3 3" xfId="4897"/>
    <cellStyle name="Calculation 7 3 3 3 2" xfId="4898"/>
    <cellStyle name="Calculation 7 3 3 4" xfId="4899"/>
    <cellStyle name="Calculation 7 3 4" xfId="4900"/>
    <cellStyle name="Calculation 7 3 4 2" xfId="4901"/>
    <cellStyle name="Calculation 7 3 5" xfId="4902"/>
    <cellStyle name="Calculation 7 3 5 2" xfId="4903"/>
    <cellStyle name="Calculation 7 3 6" xfId="4904"/>
    <cellStyle name="Calculation 7 3 6 2" xfId="4905"/>
    <cellStyle name="Calculation 7 3 7" xfId="4906"/>
    <cellStyle name="Calculation 7 3 8" xfId="4907"/>
    <cellStyle name="Calculation 7 3 9" xfId="4908"/>
    <cellStyle name="Calculation 7 4" xfId="4909"/>
    <cellStyle name="Calculation 7 4 10" xfId="4910"/>
    <cellStyle name="Calculation 7 4 10 2" xfId="4911"/>
    <cellStyle name="Calculation 7 4 11" xfId="4912"/>
    <cellStyle name="Calculation 7 4 11 2" xfId="4913"/>
    <cellStyle name="Calculation 7 4 12" xfId="4914"/>
    <cellStyle name="Calculation 7 4 12 2" xfId="4915"/>
    <cellStyle name="Calculation 7 4 13" xfId="4916"/>
    <cellStyle name="Calculation 7 4 13 2" xfId="4917"/>
    <cellStyle name="Calculation 7 4 14" xfId="4918"/>
    <cellStyle name="Calculation 7 4 14 2" xfId="4919"/>
    <cellStyle name="Calculation 7 4 15" xfId="4920"/>
    <cellStyle name="Calculation 7 4 15 2" xfId="4921"/>
    <cellStyle name="Calculation 7 4 2" xfId="4922"/>
    <cellStyle name="Calculation 7 4 2 2" xfId="4923"/>
    <cellStyle name="Calculation 7 4 3" xfId="4924"/>
    <cellStyle name="Calculation 7 4 3 2" xfId="4925"/>
    <cellStyle name="Calculation 7 4 4" xfId="4926"/>
    <cellStyle name="Calculation 7 4 4 2" xfId="4927"/>
    <cellStyle name="Calculation 7 4 5" xfId="4928"/>
    <cellStyle name="Calculation 7 4 5 2" xfId="4929"/>
    <cellStyle name="Calculation 7 4 6" xfId="4930"/>
    <cellStyle name="Calculation 7 4 6 2" xfId="4931"/>
    <cellStyle name="Calculation 7 4 7" xfId="4932"/>
    <cellStyle name="Calculation 7 4 7 2" xfId="4933"/>
    <cellStyle name="Calculation 7 4 8" xfId="4934"/>
    <cellStyle name="Calculation 7 4 8 2" xfId="4935"/>
    <cellStyle name="Calculation 7 4 9" xfId="4936"/>
    <cellStyle name="Calculation 7 4 9 2" xfId="4937"/>
    <cellStyle name="Calculation 7 5" xfId="4938"/>
    <cellStyle name="Calculation 7 5 2" xfId="4939"/>
    <cellStyle name="Calculation 7 5 2 2" xfId="4940"/>
    <cellStyle name="Calculation 7 5 3" xfId="4941"/>
    <cellStyle name="Calculation 7 5 3 2" xfId="4942"/>
    <cellStyle name="Calculation 7 5 4" xfId="4943"/>
    <cellStyle name="Calculation 7 6" xfId="4944"/>
    <cellStyle name="Calculation 7 6 2" xfId="4945"/>
    <cellStyle name="Calculation 7 7" xfId="4946"/>
    <cellStyle name="Calculation 7 7 2" xfId="4947"/>
    <cellStyle name="Calculation 7 8" xfId="4948"/>
    <cellStyle name="Calculation 7 8 2" xfId="4949"/>
    <cellStyle name="Calculation 7 9" xfId="4950"/>
    <cellStyle name="Calculation 8" xfId="1255"/>
    <cellStyle name="Calculation 8 10" xfId="4951"/>
    <cellStyle name="Calculation 8 11" xfId="4952"/>
    <cellStyle name="Calculation 8 12" xfId="4953"/>
    <cellStyle name="Calculation 8 13" xfId="4954"/>
    <cellStyle name="Calculation 8 14" xfId="4955"/>
    <cellStyle name="Calculation 8 2" xfId="1256"/>
    <cellStyle name="Calculation 8 2 10" xfId="4956"/>
    <cellStyle name="Calculation 8 2 11" xfId="4957"/>
    <cellStyle name="Calculation 8 2 12" xfId="4958"/>
    <cellStyle name="Calculation 8 2 2" xfId="4959"/>
    <cellStyle name="Calculation 8 2 2 10" xfId="4960"/>
    <cellStyle name="Calculation 8 2 2 10 2" xfId="4961"/>
    <cellStyle name="Calculation 8 2 2 11" xfId="4962"/>
    <cellStyle name="Calculation 8 2 2 11 2" xfId="4963"/>
    <cellStyle name="Calculation 8 2 2 12" xfId="4964"/>
    <cellStyle name="Calculation 8 2 2 12 2" xfId="4965"/>
    <cellStyle name="Calculation 8 2 2 13" xfId="4966"/>
    <cellStyle name="Calculation 8 2 2 13 2" xfId="4967"/>
    <cellStyle name="Calculation 8 2 2 14" xfId="4968"/>
    <cellStyle name="Calculation 8 2 2 14 2" xfId="4969"/>
    <cellStyle name="Calculation 8 2 2 15" xfId="4970"/>
    <cellStyle name="Calculation 8 2 2 15 2" xfId="4971"/>
    <cellStyle name="Calculation 8 2 2 2" xfId="4972"/>
    <cellStyle name="Calculation 8 2 2 2 2" xfId="4973"/>
    <cellStyle name="Calculation 8 2 2 3" xfId="4974"/>
    <cellStyle name="Calculation 8 2 2 3 2" xfId="4975"/>
    <cellStyle name="Calculation 8 2 2 4" xfId="4976"/>
    <cellStyle name="Calculation 8 2 2 4 2" xfId="4977"/>
    <cellStyle name="Calculation 8 2 2 5" xfId="4978"/>
    <cellStyle name="Calculation 8 2 2 5 2" xfId="4979"/>
    <cellStyle name="Calculation 8 2 2 6" xfId="4980"/>
    <cellStyle name="Calculation 8 2 2 6 2" xfId="4981"/>
    <cellStyle name="Calculation 8 2 2 7" xfId="4982"/>
    <cellStyle name="Calculation 8 2 2 7 2" xfId="4983"/>
    <cellStyle name="Calculation 8 2 2 8" xfId="4984"/>
    <cellStyle name="Calculation 8 2 2 8 2" xfId="4985"/>
    <cellStyle name="Calculation 8 2 2 9" xfId="4986"/>
    <cellStyle name="Calculation 8 2 2 9 2" xfId="4987"/>
    <cellStyle name="Calculation 8 2 3" xfId="4988"/>
    <cellStyle name="Calculation 8 2 3 2" xfId="4989"/>
    <cellStyle name="Calculation 8 2 3 2 2" xfId="4990"/>
    <cellStyle name="Calculation 8 2 3 3" xfId="4991"/>
    <cellStyle name="Calculation 8 2 3 3 2" xfId="4992"/>
    <cellStyle name="Calculation 8 2 3 4" xfId="4993"/>
    <cellStyle name="Calculation 8 2 4" xfId="4994"/>
    <cellStyle name="Calculation 8 2 4 2" xfId="4995"/>
    <cellStyle name="Calculation 8 2 5" xfId="4996"/>
    <cellStyle name="Calculation 8 2 5 2" xfId="4997"/>
    <cellStyle name="Calculation 8 2 6" xfId="4998"/>
    <cellStyle name="Calculation 8 2 6 2" xfId="4999"/>
    <cellStyle name="Calculation 8 2 7" xfId="5000"/>
    <cellStyle name="Calculation 8 2 8" xfId="5001"/>
    <cellStyle name="Calculation 8 2 9" xfId="5002"/>
    <cellStyle name="Calculation 8 3" xfId="1257"/>
    <cellStyle name="Calculation 8 3 10" xfId="5003"/>
    <cellStyle name="Calculation 8 3 11" xfId="5004"/>
    <cellStyle name="Calculation 8 3 12" xfId="5005"/>
    <cellStyle name="Calculation 8 3 2" xfId="5006"/>
    <cellStyle name="Calculation 8 3 2 10" xfId="5007"/>
    <cellStyle name="Calculation 8 3 2 10 2" xfId="5008"/>
    <cellStyle name="Calculation 8 3 2 11" xfId="5009"/>
    <cellStyle name="Calculation 8 3 2 11 2" xfId="5010"/>
    <cellStyle name="Calculation 8 3 2 12" xfId="5011"/>
    <cellStyle name="Calculation 8 3 2 12 2" xfId="5012"/>
    <cellStyle name="Calculation 8 3 2 13" xfId="5013"/>
    <cellStyle name="Calculation 8 3 2 13 2" xfId="5014"/>
    <cellStyle name="Calculation 8 3 2 14" xfId="5015"/>
    <cellStyle name="Calculation 8 3 2 14 2" xfId="5016"/>
    <cellStyle name="Calculation 8 3 2 15" xfId="5017"/>
    <cellStyle name="Calculation 8 3 2 15 2" xfId="5018"/>
    <cellStyle name="Calculation 8 3 2 2" xfId="5019"/>
    <cellStyle name="Calculation 8 3 2 2 2" xfId="5020"/>
    <cellStyle name="Calculation 8 3 2 3" xfId="5021"/>
    <cellStyle name="Calculation 8 3 2 3 2" xfId="5022"/>
    <cellStyle name="Calculation 8 3 2 4" xfId="5023"/>
    <cellStyle name="Calculation 8 3 2 4 2" xfId="5024"/>
    <cellStyle name="Calculation 8 3 2 5" xfId="5025"/>
    <cellStyle name="Calculation 8 3 2 5 2" xfId="5026"/>
    <cellStyle name="Calculation 8 3 2 6" xfId="5027"/>
    <cellStyle name="Calculation 8 3 2 6 2" xfId="5028"/>
    <cellStyle name="Calculation 8 3 2 7" xfId="5029"/>
    <cellStyle name="Calculation 8 3 2 7 2" xfId="5030"/>
    <cellStyle name="Calculation 8 3 2 8" xfId="5031"/>
    <cellStyle name="Calculation 8 3 2 8 2" xfId="5032"/>
    <cellStyle name="Calculation 8 3 2 9" xfId="5033"/>
    <cellStyle name="Calculation 8 3 2 9 2" xfId="5034"/>
    <cellStyle name="Calculation 8 3 3" xfId="5035"/>
    <cellStyle name="Calculation 8 3 3 2" xfId="5036"/>
    <cellStyle name="Calculation 8 3 3 2 2" xfId="5037"/>
    <cellStyle name="Calculation 8 3 3 3" xfId="5038"/>
    <cellStyle name="Calculation 8 3 3 3 2" xfId="5039"/>
    <cellStyle name="Calculation 8 3 3 4" xfId="5040"/>
    <cellStyle name="Calculation 8 3 4" xfId="5041"/>
    <cellStyle name="Calculation 8 3 4 2" xfId="5042"/>
    <cellStyle name="Calculation 8 3 5" xfId="5043"/>
    <cellStyle name="Calculation 8 3 5 2" xfId="5044"/>
    <cellStyle name="Calculation 8 3 6" xfId="5045"/>
    <cellStyle name="Calculation 8 3 6 2" xfId="5046"/>
    <cellStyle name="Calculation 8 3 7" xfId="5047"/>
    <cellStyle name="Calculation 8 3 8" xfId="5048"/>
    <cellStyle name="Calculation 8 3 9" xfId="5049"/>
    <cellStyle name="Calculation 8 4" xfId="5050"/>
    <cellStyle name="Calculation 8 4 10" xfId="5051"/>
    <cellStyle name="Calculation 8 4 10 2" xfId="5052"/>
    <cellStyle name="Calculation 8 4 11" xfId="5053"/>
    <cellStyle name="Calculation 8 4 11 2" xfId="5054"/>
    <cellStyle name="Calculation 8 4 12" xfId="5055"/>
    <cellStyle name="Calculation 8 4 12 2" xfId="5056"/>
    <cellStyle name="Calculation 8 4 13" xfId="5057"/>
    <cellStyle name="Calculation 8 4 13 2" xfId="5058"/>
    <cellStyle name="Calculation 8 4 14" xfId="5059"/>
    <cellStyle name="Calculation 8 4 14 2" xfId="5060"/>
    <cellStyle name="Calculation 8 4 15" xfId="5061"/>
    <cellStyle name="Calculation 8 4 15 2" xfId="5062"/>
    <cellStyle name="Calculation 8 4 2" xfId="5063"/>
    <cellStyle name="Calculation 8 4 2 2" xfId="5064"/>
    <cellStyle name="Calculation 8 4 3" xfId="5065"/>
    <cellStyle name="Calculation 8 4 3 2" xfId="5066"/>
    <cellStyle name="Calculation 8 4 4" xfId="5067"/>
    <cellStyle name="Calculation 8 4 4 2" xfId="5068"/>
    <cellStyle name="Calculation 8 4 5" xfId="5069"/>
    <cellStyle name="Calculation 8 4 5 2" xfId="5070"/>
    <cellStyle name="Calculation 8 4 6" xfId="5071"/>
    <cellStyle name="Calculation 8 4 6 2" xfId="5072"/>
    <cellStyle name="Calculation 8 4 7" xfId="5073"/>
    <cellStyle name="Calculation 8 4 7 2" xfId="5074"/>
    <cellStyle name="Calculation 8 4 8" xfId="5075"/>
    <cellStyle name="Calculation 8 4 8 2" xfId="5076"/>
    <cellStyle name="Calculation 8 4 9" xfId="5077"/>
    <cellStyle name="Calculation 8 4 9 2" xfId="5078"/>
    <cellStyle name="Calculation 8 5" xfId="5079"/>
    <cellStyle name="Calculation 8 5 2" xfId="5080"/>
    <cellStyle name="Calculation 8 5 2 2" xfId="5081"/>
    <cellStyle name="Calculation 8 5 3" xfId="5082"/>
    <cellStyle name="Calculation 8 5 3 2" xfId="5083"/>
    <cellStyle name="Calculation 8 5 4" xfId="5084"/>
    <cellStyle name="Calculation 8 6" xfId="5085"/>
    <cellStyle name="Calculation 8 6 2" xfId="5086"/>
    <cellStyle name="Calculation 8 7" xfId="5087"/>
    <cellStyle name="Calculation 8 7 2" xfId="5088"/>
    <cellStyle name="Calculation 8 8" xfId="5089"/>
    <cellStyle name="Calculation 8 8 2" xfId="5090"/>
    <cellStyle name="Calculation 8 9" xfId="5091"/>
    <cellStyle name="Calculation 9" xfId="1258"/>
    <cellStyle name="Calculation 9 10" xfId="5092"/>
    <cellStyle name="Calculation 9 11" xfId="5093"/>
    <cellStyle name="Calculation 9 12" xfId="5094"/>
    <cellStyle name="Calculation 9 13" xfId="5095"/>
    <cellStyle name="Calculation 9 14" xfId="5096"/>
    <cellStyle name="Calculation 9 2" xfId="1259"/>
    <cellStyle name="Calculation 9 2 10" xfId="5097"/>
    <cellStyle name="Calculation 9 2 11" xfId="5098"/>
    <cellStyle name="Calculation 9 2 12" xfId="5099"/>
    <cellStyle name="Calculation 9 2 2" xfId="5100"/>
    <cellStyle name="Calculation 9 2 2 10" xfId="5101"/>
    <cellStyle name="Calculation 9 2 2 10 2" xfId="5102"/>
    <cellStyle name="Calculation 9 2 2 11" xfId="5103"/>
    <cellStyle name="Calculation 9 2 2 11 2" xfId="5104"/>
    <cellStyle name="Calculation 9 2 2 12" xfId="5105"/>
    <cellStyle name="Calculation 9 2 2 12 2" xfId="5106"/>
    <cellStyle name="Calculation 9 2 2 13" xfId="5107"/>
    <cellStyle name="Calculation 9 2 2 13 2" xfId="5108"/>
    <cellStyle name="Calculation 9 2 2 14" xfId="5109"/>
    <cellStyle name="Calculation 9 2 2 14 2" xfId="5110"/>
    <cellStyle name="Calculation 9 2 2 15" xfId="5111"/>
    <cellStyle name="Calculation 9 2 2 15 2" xfId="5112"/>
    <cellStyle name="Calculation 9 2 2 2" xfId="5113"/>
    <cellStyle name="Calculation 9 2 2 2 2" xfId="5114"/>
    <cellStyle name="Calculation 9 2 2 3" xfId="5115"/>
    <cellStyle name="Calculation 9 2 2 3 2" xfId="5116"/>
    <cellStyle name="Calculation 9 2 2 4" xfId="5117"/>
    <cellStyle name="Calculation 9 2 2 4 2" xfId="5118"/>
    <cellStyle name="Calculation 9 2 2 5" xfId="5119"/>
    <cellStyle name="Calculation 9 2 2 5 2" xfId="5120"/>
    <cellStyle name="Calculation 9 2 2 6" xfId="5121"/>
    <cellStyle name="Calculation 9 2 2 6 2" xfId="5122"/>
    <cellStyle name="Calculation 9 2 2 7" xfId="5123"/>
    <cellStyle name="Calculation 9 2 2 7 2" xfId="5124"/>
    <cellStyle name="Calculation 9 2 2 8" xfId="5125"/>
    <cellStyle name="Calculation 9 2 2 8 2" xfId="5126"/>
    <cellStyle name="Calculation 9 2 2 9" xfId="5127"/>
    <cellStyle name="Calculation 9 2 2 9 2" xfId="5128"/>
    <cellStyle name="Calculation 9 2 3" xfId="5129"/>
    <cellStyle name="Calculation 9 2 3 2" xfId="5130"/>
    <cellStyle name="Calculation 9 2 3 2 2" xfId="5131"/>
    <cellStyle name="Calculation 9 2 3 3" xfId="5132"/>
    <cellStyle name="Calculation 9 2 3 3 2" xfId="5133"/>
    <cellStyle name="Calculation 9 2 3 4" xfId="5134"/>
    <cellStyle name="Calculation 9 2 4" xfId="5135"/>
    <cellStyle name="Calculation 9 2 4 2" xfId="5136"/>
    <cellStyle name="Calculation 9 2 5" xfId="5137"/>
    <cellStyle name="Calculation 9 2 5 2" xfId="5138"/>
    <cellStyle name="Calculation 9 2 6" xfId="5139"/>
    <cellStyle name="Calculation 9 2 6 2" xfId="5140"/>
    <cellStyle name="Calculation 9 2 7" xfId="5141"/>
    <cellStyle name="Calculation 9 2 8" xfId="5142"/>
    <cellStyle name="Calculation 9 2 9" xfId="5143"/>
    <cellStyle name="Calculation 9 3" xfId="1260"/>
    <cellStyle name="Calculation 9 3 10" xfId="5144"/>
    <cellStyle name="Calculation 9 3 11" xfId="5145"/>
    <cellStyle name="Calculation 9 3 12" xfId="5146"/>
    <cellStyle name="Calculation 9 3 2" xfId="5147"/>
    <cellStyle name="Calculation 9 3 2 10" xfId="5148"/>
    <cellStyle name="Calculation 9 3 2 10 2" xfId="5149"/>
    <cellStyle name="Calculation 9 3 2 11" xfId="5150"/>
    <cellStyle name="Calculation 9 3 2 11 2" xfId="5151"/>
    <cellStyle name="Calculation 9 3 2 12" xfId="5152"/>
    <cellStyle name="Calculation 9 3 2 12 2" xfId="5153"/>
    <cellStyle name="Calculation 9 3 2 13" xfId="5154"/>
    <cellStyle name="Calculation 9 3 2 13 2" xfId="5155"/>
    <cellStyle name="Calculation 9 3 2 14" xfId="5156"/>
    <cellStyle name="Calculation 9 3 2 14 2" xfId="5157"/>
    <cellStyle name="Calculation 9 3 2 15" xfId="5158"/>
    <cellStyle name="Calculation 9 3 2 15 2" xfId="5159"/>
    <cellStyle name="Calculation 9 3 2 2" xfId="5160"/>
    <cellStyle name="Calculation 9 3 2 2 2" xfId="5161"/>
    <cellStyle name="Calculation 9 3 2 3" xfId="5162"/>
    <cellStyle name="Calculation 9 3 2 3 2" xfId="5163"/>
    <cellStyle name="Calculation 9 3 2 4" xfId="5164"/>
    <cellStyle name="Calculation 9 3 2 4 2" xfId="5165"/>
    <cellStyle name="Calculation 9 3 2 5" xfId="5166"/>
    <cellStyle name="Calculation 9 3 2 5 2" xfId="5167"/>
    <cellStyle name="Calculation 9 3 2 6" xfId="5168"/>
    <cellStyle name="Calculation 9 3 2 6 2" xfId="5169"/>
    <cellStyle name="Calculation 9 3 2 7" xfId="5170"/>
    <cellStyle name="Calculation 9 3 2 7 2" xfId="5171"/>
    <cellStyle name="Calculation 9 3 2 8" xfId="5172"/>
    <cellStyle name="Calculation 9 3 2 8 2" xfId="5173"/>
    <cellStyle name="Calculation 9 3 2 9" xfId="5174"/>
    <cellStyle name="Calculation 9 3 2 9 2" xfId="5175"/>
    <cellStyle name="Calculation 9 3 3" xfId="5176"/>
    <cellStyle name="Calculation 9 3 3 2" xfId="5177"/>
    <cellStyle name="Calculation 9 3 3 2 2" xfId="5178"/>
    <cellStyle name="Calculation 9 3 3 3" xfId="5179"/>
    <cellStyle name="Calculation 9 3 3 3 2" xfId="5180"/>
    <cellStyle name="Calculation 9 3 3 4" xfId="5181"/>
    <cellStyle name="Calculation 9 3 4" xfId="5182"/>
    <cellStyle name="Calculation 9 3 4 2" xfId="5183"/>
    <cellStyle name="Calculation 9 3 5" xfId="5184"/>
    <cellStyle name="Calculation 9 3 5 2" xfId="5185"/>
    <cellStyle name="Calculation 9 3 6" xfId="5186"/>
    <cellStyle name="Calculation 9 3 6 2" xfId="5187"/>
    <cellStyle name="Calculation 9 3 7" xfId="5188"/>
    <cellStyle name="Calculation 9 3 8" xfId="5189"/>
    <cellStyle name="Calculation 9 3 9" xfId="5190"/>
    <cellStyle name="Calculation 9 4" xfId="5191"/>
    <cellStyle name="Calculation 9 4 10" xfId="5192"/>
    <cellStyle name="Calculation 9 4 10 2" xfId="5193"/>
    <cellStyle name="Calculation 9 4 11" xfId="5194"/>
    <cellStyle name="Calculation 9 4 11 2" xfId="5195"/>
    <cellStyle name="Calculation 9 4 12" xfId="5196"/>
    <cellStyle name="Calculation 9 4 12 2" xfId="5197"/>
    <cellStyle name="Calculation 9 4 13" xfId="5198"/>
    <cellStyle name="Calculation 9 4 13 2" xfId="5199"/>
    <cellStyle name="Calculation 9 4 14" xfId="5200"/>
    <cellStyle name="Calculation 9 4 14 2" xfId="5201"/>
    <cellStyle name="Calculation 9 4 15" xfId="5202"/>
    <cellStyle name="Calculation 9 4 15 2" xfId="5203"/>
    <cellStyle name="Calculation 9 4 2" xfId="5204"/>
    <cellStyle name="Calculation 9 4 2 2" xfId="5205"/>
    <cellStyle name="Calculation 9 4 3" xfId="5206"/>
    <cellStyle name="Calculation 9 4 3 2" xfId="5207"/>
    <cellStyle name="Calculation 9 4 4" xfId="5208"/>
    <cellStyle name="Calculation 9 4 4 2" xfId="5209"/>
    <cellStyle name="Calculation 9 4 5" xfId="5210"/>
    <cellStyle name="Calculation 9 4 5 2" xfId="5211"/>
    <cellStyle name="Calculation 9 4 6" xfId="5212"/>
    <cellStyle name="Calculation 9 4 6 2" xfId="5213"/>
    <cellStyle name="Calculation 9 4 7" xfId="5214"/>
    <cellStyle name="Calculation 9 4 7 2" xfId="5215"/>
    <cellStyle name="Calculation 9 4 8" xfId="5216"/>
    <cellStyle name="Calculation 9 4 8 2" xfId="5217"/>
    <cellStyle name="Calculation 9 4 9" xfId="5218"/>
    <cellStyle name="Calculation 9 4 9 2" xfId="5219"/>
    <cellStyle name="Calculation 9 5" xfId="5220"/>
    <cellStyle name="Calculation 9 5 2" xfId="5221"/>
    <cellStyle name="Calculation 9 5 2 2" xfId="5222"/>
    <cellStyle name="Calculation 9 5 3" xfId="5223"/>
    <cellStyle name="Calculation 9 5 3 2" xfId="5224"/>
    <cellStyle name="Calculation 9 5 4" xfId="5225"/>
    <cellStyle name="Calculation 9 6" xfId="5226"/>
    <cellStyle name="Calculation 9 6 2" xfId="5227"/>
    <cellStyle name="Calculation 9 7" xfId="5228"/>
    <cellStyle name="Calculation 9 7 2" xfId="5229"/>
    <cellStyle name="Calculation 9 8" xfId="5230"/>
    <cellStyle name="Calculation 9 8 2" xfId="5231"/>
    <cellStyle name="Calculation 9 9" xfId="5232"/>
    <cellStyle name="Check Cell 10" xfId="1261"/>
    <cellStyle name="Check Cell 10 2" xfId="1262"/>
    <cellStyle name="Check Cell 10 3" xfId="1263"/>
    <cellStyle name="Check Cell 11" xfId="1264"/>
    <cellStyle name="Check Cell 12" xfId="1265"/>
    <cellStyle name="Check Cell 13" xfId="5233"/>
    <cellStyle name="Check Cell 2" xfId="1266"/>
    <cellStyle name="Check Cell 2 2" xfId="1267"/>
    <cellStyle name="Check Cell 2 3" xfId="1268"/>
    <cellStyle name="Check Cell 2 4" xfId="1269"/>
    <cellStyle name="Check Cell 2 5" xfId="1270"/>
    <cellStyle name="Check Cell 2 6" xfId="1271"/>
    <cellStyle name="Check Cell 2 7" xfId="1272"/>
    <cellStyle name="Check Cell 2 8" xfId="1273"/>
    <cellStyle name="Check Cell 2 9" xfId="1274"/>
    <cellStyle name="Check Cell 3" xfId="1275"/>
    <cellStyle name="Check Cell 3 2" xfId="1276"/>
    <cellStyle name="Check Cell 3 3" xfId="1277"/>
    <cellStyle name="Check Cell 3 4" xfId="1278"/>
    <cellStyle name="Check Cell 3 5" xfId="1279"/>
    <cellStyle name="Check Cell 3 6" xfId="1280"/>
    <cellStyle name="Check Cell 3 7" xfId="1281"/>
    <cellStyle name="Check Cell 3 8" xfId="1282"/>
    <cellStyle name="Check Cell 3 9" xfId="1283"/>
    <cellStyle name="Check Cell 4" xfId="1284"/>
    <cellStyle name="Check Cell 4 2" xfId="1285"/>
    <cellStyle name="Check Cell 4 3" xfId="1286"/>
    <cellStyle name="Check Cell 4 4" xfId="1287"/>
    <cellStyle name="Check Cell 4 5" xfId="1288"/>
    <cellStyle name="Check Cell 4 6" xfId="1289"/>
    <cellStyle name="Check Cell 4 7" xfId="1290"/>
    <cellStyle name="Check Cell 4 8" xfId="1291"/>
    <cellStyle name="Check Cell 4 9" xfId="1292"/>
    <cellStyle name="Check Cell 5" xfId="1293"/>
    <cellStyle name="Check Cell 5 2" xfId="1294"/>
    <cellStyle name="Check Cell 5 3" xfId="1295"/>
    <cellStyle name="Check Cell 6" xfId="1296"/>
    <cellStyle name="Check Cell 6 2" xfId="1297"/>
    <cellStyle name="Check Cell 6 3" xfId="1298"/>
    <cellStyle name="Check Cell 7" xfId="1299"/>
    <cellStyle name="Check Cell 7 2" xfId="1300"/>
    <cellStyle name="Check Cell 7 3" xfId="1301"/>
    <cellStyle name="Check Cell 8" xfId="1302"/>
    <cellStyle name="Check Cell 8 2" xfId="1303"/>
    <cellStyle name="Check Cell 8 3" xfId="1304"/>
    <cellStyle name="Check Cell 9" xfId="1305"/>
    <cellStyle name="Check Cell 9 2" xfId="1306"/>
    <cellStyle name="Check Cell 9 3" xfId="1307"/>
    <cellStyle name="Comma" xfId="32074" builtinId="3"/>
    <cellStyle name="Comma  - Style1" xfId="5234"/>
    <cellStyle name="Comma  - Style2" xfId="5235"/>
    <cellStyle name="Comma  - Style3" xfId="5236"/>
    <cellStyle name="Comma  - Style3 2" xfId="5237"/>
    <cellStyle name="Comma  - Style3 2 2" xfId="5238"/>
    <cellStyle name="Comma  - Style4" xfId="5239"/>
    <cellStyle name="Comma  - Style4 2" xfId="5240"/>
    <cellStyle name="Comma  - Style4 2 2" xfId="5241"/>
    <cellStyle name="Comma  - Style5" xfId="5242"/>
    <cellStyle name="Comma  - Style5 2" xfId="5243"/>
    <cellStyle name="Comma  - Style5 2 2" xfId="5244"/>
    <cellStyle name="Comma  - Style6" xfId="5245"/>
    <cellStyle name="Comma  - Style6 2" xfId="5246"/>
    <cellStyle name="Comma  - Style6 2 2" xfId="5247"/>
    <cellStyle name="Comma  - Style7" xfId="5248"/>
    <cellStyle name="Comma  - Style7 2" xfId="5249"/>
    <cellStyle name="Comma  - Style7 2 2" xfId="5250"/>
    <cellStyle name="Comma  - Style8" xfId="5251"/>
    <cellStyle name="Comma  - Style8 2" xfId="5252"/>
    <cellStyle name="Comma  - Style8 2 2" xfId="5253"/>
    <cellStyle name="Comma 10" xfId="5254"/>
    <cellStyle name="Comma 10 2" xfId="5255"/>
    <cellStyle name="Comma 10 2 2" xfId="5256"/>
    <cellStyle name="Comma 10 2 3" xfId="5257"/>
    <cellStyle name="Comma 10 3" xfId="5258"/>
    <cellStyle name="Comma 10 3 2" xfId="5259"/>
    <cellStyle name="Comma 10 3 3" xfId="5260"/>
    <cellStyle name="Comma 10 3 3 2" xfId="5261"/>
    <cellStyle name="Comma 10 3 4" xfId="5262"/>
    <cellStyle name="Comma 10 4" xfId="5263"/>
    <cellStyle name="Comma 10 4 2" xfId="5264"/>
    <cellStyle name="Comma 10 4 2 2" xfId="5265"/>
    <cellStyle name="Comma 10 4 3" xfId="5266"/>
    <cellStyle name="Comma 10 4 3 2" xfId="5267"/>
    <cellStyle name="Comma 10 5" xfId="5268"/>
    <cellStyle name="Comma 10 6" xfId="5269"/>
    <cellStyle name="Comma 11" xfId="1308"/>
    <cellStyle name="Comma 11 2" xfId="1309"/>
    <cellStyle name="Comma 11 2 2" xfId="5270"/>
    <cellStyle name="Comma 11 2 2 2" xfId="5271"/>
    <cellStyle name="Comma 11 2 3" xfId="5272"/>
    <cellStyle name="Comma 11 3" xfId="5273"/>
    <cellStyle name="Comma 11 3 2" xfId="5274"/>
    <cellStyle name="Comma 11 3 3" xfId="5275"/>
    <cellStyle name="Comma 11 4" xfId="5276"/>
    <cellStyle name="Comma 12" xfId="5277"/>
    <cellStyle name="Comma 12 2" xfId="5278"/>
    <cellStyle name="Comma 12 2 2" xfId="5279"/>
    <cellStyle name="Comma 12 2 3" xfId="5280"/>
    <cellStyle name="Comma 12 2 4" xfId="5281"/>
    <cellStyle name="Comma 12 2 5" xfId="5282"/>
    <cellStyle name="Comma 12 3" xfId="5283"/>
    <cellStyle name="Comma 12 3 2" xfId="5284"/>
    <cellStyle name="Comma 12 4" xfId="5285"/>
    <cellStyle name="Comma 13" xfId="5286"/>
    <cellStyle name="Comma 13 2" xfId="5287"/>
    <cellStyle name="Comma 13 2 2" xfId="5288"/>
    <cellStyle name="Comma 13 2 3" xfId="5289"/>
    <cellStyle name="Comma 13 3" xfId="5290"/>
    <cellStyle name="Comma 13 4" xfId="5291"/>
    <cellStyle name="Comma 13 5" xfId="5292"/>
    <cellStyle name="Comma 14" xfId="5293"/>
    <cellStyle name="Comma 14 2" xfId="5294"/>
    <cellStyle name="Comma 15" xfId="5295"/>
    <cellStyle name="Comma 16" xfId="5296"/>
    <cellStyle name="Comma 17" xfId="5297"/>
    <cellStyle name="Comma 18" xfId="5298"/>
    <cellStyle name="Comma 19" xfId="5299"/>
    <cellStyle name="Comma 2" xfId="11"/>
    <cellStyle name="Comma 2 10" xfId="5300"/>
    <cellStyle name="Comma 2 10 2" xfId="5301"/>
    <cellStyle name="Comma 2 10 2 2" xfId="5302"/>
    <cellStyle name="Comma 2 10 2 3" xfId="5303"/>
    <cellStyle name="Comma 2 10 3" xfId="5304"/>
    <cellStyle name="Comma 2 11" xfId="5305"/>
    <cellStyle name="Comma 2 11 2" xfId="5306"/>
    <cellStyle name="Comma 2 11 2 2" xfId="5307"/>
    <cellStyle name="Comma 2 11 2 3" xfId="5308"/>
    <cellStyle name="Comma 2 11 2 4" xfId="5309"/>
    <cellStyle name="Comma 2 11 3" xfId="5310"/>
    <cellStyle name="Comma 2 11 3 2" xfId="5311"/>
    <cellStyle name="Comma 2 11 4" xfId="5312"/>
    <cellStyle name="Comma 2 12" xfId="5313"/>
    <cellStyle name="Comma 2 12 2" xfId="5314"/>
    <cellStyle name="Comma 2 12 3" xfId="5315"/>
    <cellStyle name="Comma 2 12 4" xfId="5316"/>
    <cellStyle name="Comma 2 13" xfId="5317"/>
    <cellStyle name="Comma 2 13 2" xfId="5318"/>
    <cellStyle name="Comma 2 14" xfId="5319"/>
    <cellStyle name="Comma 2 15" xfId="5320"/>
    <cellStyle name="Comma 2 2" xfId="12"/>
    <cellStyle name="Comma 2 2 2" xfId="1310"/>
    <cellStyle name="Comma 2 2 2 2" xfId="5321"/>
    <cellStyle name="Comma 2 2 2 2 2" xfId="5322"/>
    <cellStyle name="Comma 2 2 2 2 2 2" xfId="5323"/>
    <cellStyle name="Comma 2 2 2 2 3" xfId="5324"/>
    <cellStyle name="Comma 2 2 2 2 4" xfId="5325"/>
    <cellStyle name="Comma 2 2 2 2 4 2" xfId="5326"/>
    <cellStyle name="Comma 2 2 2 2 5" xfId="5327"/>
    <cellStyle name="Comma 2 2 2 2 6" xfId="5328"/>
    <cellStyle name="Comma 2 2 2 3" xfId="5329"/>
    <cellStyle name="Comma 2 2 2 3 2" xfId="5330"/>
    <cellStyle name="Comma 2 2 2 3 2 2" xfId="5331"/>
    <cellStyle name="Comma 2 2 2 3 3" xfId="5332"/>
    <cellStyle name="Comma 2 2 2 4" xfId="5333"/>
    <cellStyle name="Comma 2 2 2 4 2" xfId="5334"/>
    <cellStyle name="Comma 2 2 2 4 2 2" xfId="5335"/>
    <cellStyle name="Comma 2 2 2 4 3" xfId="5336"/>
    <cellStyle name="Comma 2 2 2 4 4" xfId="5337"/>
    <cellStyle name="Comma 2 2 2 5" xfId="5338"/>
    <cellStyle name="Comma 2 2 2 5 2" xfId="5339"/>
    <cellStyle name="Comma 2 2 2 5 2 2" xfId="5340"/>
    <cellStyle name="Comma 2 2 2 5 3" xfId="5341"/>
    <cellStyle name="Comma 2 2 2 5 4" xfId="5342"/>
    <cellStyle name="Comma 2 2 2 6" xfId="5343"/>
    <cellStyle name="Comma 2 2 2 6 2" xfId="5344"/>
    <cellStyle name="Comma 2 2 2 6 3" xfId="5345"/>
    <cellStyle name="Comma 2 2 2 6 3 2" xfId="5346"/>
    <cellStyle name="Comma 2 2 2 6 4" xfId="5347"/>
    <cellStyle name="Comma 2 2 2 6 5" xfId="5348"/>
    <cellStyle name="Comma 2 2 2 7" xfId="5349"/>
    <cellStyle name="Comma 2 2 2 8" xfId="5350"/>
    <cellStyle name="Comma 2 2 2 9" xfId="5351"/>
    <cellStyle name="Comma 2 2 3" xfId="5352"/>
    <cellStyle name="Comma 2 2 3 2" xfId="5353"/>
    <cellStyle name="Comma 2 2 3 2 2" xfId="5354"/>
    <cellStyle name="Comma 2 2 3 3" xfId="5355"/>
    <cellStyle name="Comma 2 2 3 4" xfId="5356"/>
    <cellStyle name="Comma 2 2 4" xfId="5357"/>
    <cellStyle name="Comma 2 2 4 2" xfId="5358"/>
    <cellStyle name="Comma 2 2 4 3" xfId="5359"/>
    <cellStyle name="Comma 2 2 4 4" xfId="5360"/>
    <cellStyle name="Comma 2 2 4 4 2" xfId="5361"/>
    <cellStyle name="Comma 2 2 4 5" xfId="5362"/>
    <cellStyle name="Comma 2 2 5" xfId="5363"/>
    <cellStyle name="Comma 2 2 5 2" xfId="5364"/>
    <cellStyle name="Comma 2 2 6" xfId="5365"/>
    <cellStyle name="Comma 2 3" xfId="1311"/>
    <cellStyle name="Comma 2 3 2" xfId="5366"/>
    <cellStyle name="Comma 2 3 2 2" xfId="5367"/>
    <cellStyle name="Comma 2 3 2 2 2" xfId="5368"/>
    <cellStyle name="Comma 2 3 2 3" xfId="5369"/>
    <cellStyle name="Comma 2 3 2 3 2" xfId="5370"/>
    <cellStyle name="Comma 2 3 2 4" xfId="5371"/>
    <cellStyle name="Comma 2 3 2 5" xfId="5372"/>
    <cellStyle name="Comma 2 3 3" xfId="5373"/>
    <cellStyle name="Comma 2 3 3 2" xfId="5374"/>
    <cellStyle name="Comma 2 3 4" xfId="5375"/>
    <cellStyle name="Comma 2 3 4 2" xfId="5376"/>
    <cellStyle name="Comma 2 3 5" xfId="5377"/>
    <cellStyle name="Comma 2 3 5 2" xfId="5378"/>
    <cellStyle name="Comma 2 3 6" xfId="5379"/>
    <cellStyle name="Comma 2 4" xfId="1312"/>
    <cellStyle name="Comma 2 4 2" xfId="5380"/>
    <cellStyle name="Comma 2 4 2 2" xfId="5381"/>
    <cellStyle name="Comma 2 4 2 2 2" xfId="5382"/>
    <cellStyle name="Comma 2 4 2 3" xfId="5383"/>
    <cellStyle name="Comma 2 4 2 3 2" xfId="5384"/>
    <cellStyle name="Comma 2 4 2 4" xfId="5385"/>
    <cellStyle name="Comma 2 4 2 5" xfId="5386"/>
    <cellStyle name="Comma 2 4 3" xfId="5387"/>
    <cellStyle name="Comma 2 4 3 2" xfId="5388"/>
    <cellStyle name="Comma 2 4 4" xfId="5389"/>
    <cellStyle name="Comma 2 4 4 2" xfId="5390"/>
    <cellStyle name="Comma 2 4 5" xfId="5391"/>
    <cellStyle name="Comma 2 5" xfId="1313"/>
    <cellStyle name="Comma 2 5 2" xfId="5392"/>
    <cellStyle name="Comma 2 5 2 2" xfId="5393"/>
    <cellStyle name="Comma 2 5 2 2 2" xfId="5394"/>
    <cellStyle name="Comma 2 5 2 3" xfId="5395"/>
    <cellStyle name="Comma 2 5 2 3 2" xfId="5396"/>
    <cellStyle name="Comma 2 5 2 4" xfId="5397"/>
    <cellStyle name="Comma 2 5 2 5" xfId="5398"/>
    <cellStyle name="Comma 2 5 3" xfId="5399"/>
    <cellStyle name="Comma 2 5 3 2" xfId="5400"/>
    <cellStyle name="Comma 2 5 4" xfId="5401"/>
    <cellStyle name="Comma 2 5 4 2" xfId="5402"/>
    <cellStyle name="Comma 2 5 5" xfId="5403"/>
    <cellStyle name="Comma 2 6" xfId="1314"/>
    <cellStyle name="Comma 2 6 2" xfId="5404"/>
    <cellStyle name="Comma 2 6 2 2" xfId="5405"/>
    <cellStyle name="Comma 2 6 2 2 2" xfId="5406"/>
    <cellStyle name="Comma 2 6 2 3" xfId="5407"/>
    <cellStyle name="Comma 2 6 2 3 2" xfId="5408"/>
    <cellStyle name="Comma 2 6 2 4" xfId="5409"/>
    <cellStyle name="Comma 2 6 2 5" xfId="5410"/>
    <cellStyle name="Comma 2 6 3" xfId="5411"/>
    <cellStyle name="Comma 2 6 3 2" xfId="5412"/>
    <cellStyle name="Comma 2 6 4" xfId="5413"/>
    <cellStyle name="Comma 2 6 4 2" xfId="5414"/>
    <cellStyle name="Comma 2 6 5" xfId="5415"/>
    <cellStyle name="Comma 2 7" xfId="1315"/>
    <cellStyle name="Comma 2 7 2" xfId="1316"/>
    <cellStyle name="Comma 2 7 2 2" xfId="5416"/>
    <cellStyle name="Comma 2 7 2 2 2" xfId="5417"/>
    <cellStyle name="Comma 2 7 2 2 2 2" xfId="5418"/>
    <cellStyle name="Comma 2 7 2 2 3" xfId="5419"/>
    <cellStyle name="Comma 2 7 2 2 3 2" xfId="5420"/>
    <cellStyle name="Comma 2 7 2 2 4" xfId="5421"/>
    <cellStyle name="Comma 2 7 2 2 5" xfId="5422"/>
    <cellStyle name="Comma 2 7 2 3" xfId="5423"/>
    <cellStyle name="Comma 2 7 2 3 2" xfId="5424"/>
    <cellStyle name="Comma 2 7 2 4" xfId="5425"/>
    <cellStyle name="Comma 2 7 2 4 2" xfId="5426"/>
    <cellStyle name="Comma 2 7 2 5" xfId="5427"/>
    <cellStyle name="Comma 2 7 3" xfId="5428"/>
    <cellStyle name="Comma 2 7 3 2" xfId="5429"/>
    <cellStyle name="Comma 2 7 3 2 2" xfId="5430"/>
    <cellStyle name="Comma 2 7 3 2 3" xfId="5431"/>
    <cellStyle name="Comma 2 7 3 3" xfId="5432"/>
    <cellStyle name="Comma 2 7 3 4" xfId="5433"/>
    <cellStyle name="Comma 2 7 3 5" xfId="5434"/>
    <cellStyle name="Comma 2 7 4" xfId="5435"/>
    <cellStyle name="Comma 2 7 4 2" xfId="5436"/>
    <cellStyle name="Comma 2 7 4 3" xfId="5437"/>
    <cellStyle name="Comma 2 7 4 3 2" xfId="5438"/>
    <cellStyle name="Comma 2 7 4 4" xfId="5439"/>
    <cellStyle name="Comma 2 7 5" xfId="5440"/>
    <cellStyle name="Comma 2 7 5 2" xfId="5441"/>
    <cellStyle name="Comma 2 7 6" xfId="5442"/>
    <cellStyle name="Comma 2 8" xfId="5443"/>
    <cellStyle name="Comma 2 8 2" xfId="5444"/>
    <cellStyle name="Comma 2 8 2 2" xfId="5445"/>
    <cellStyle name="Comma 2 8 3" xfId="5446"/>
    <cellStyle name="Comma 2 8 3 2" xfId="5447"/>
    <cellStyle name="Comma 2 8 4" xfId="5448"/>
    <cellStyle name="Comma 2 8 5" xfId="5449"/>
    <cellStyle name="Comma 2 8 6" xfId="5450"/>
    <cellStyle name="Comma 2 9" xfId="5451"/>
    <cellStyle name="Comma 2 9 2" xfId="5452"/>
    <cellStyle name="Comma 2 9 2 2" xfId="5453"/>
    <cellStyle name="Comma 2 9 2 3" xfId="5454"/>
    <cellStyle name="Comma 2 9 3" xfId="5455"/>
    <cellStyle name="Comma 2 9 4" xfId="5456"/>
    <cellStyle name="Comma 20" xfId="5457"/>
    <cellStyle name="Comma 21" xfId="5458"/>
    <cellStyle name="Comma 22" xfId="5459"/>
    <cellStyle name="Comma 3" xfId="7"/>
    <cellStyle name="Comma 3 10" xfId="5460"/>
    <cellStyle name="Comma 3 10 2" xfId="5461"/>
    <cellStyle name="Comma 3 11" xfId="5462"/>
    <cellStyle name="Comma 3 11 2" xfId="5463"/>
    <cellStyle name="Comma 3 12" xfId="5464"/>
    <cellStyle name="Comma 3 12 2" xfId="5465"/>
    <cellStyle name="Comma 3 13" xfId="5466"/>
    <cellStyle name="Comma 3 13 2" xfId="5467"/>
    <cellStyle name="Comma 3 14" xfId="5468"/>
    <cellStyle name="Comma 3 14 2" xfId="5469"/>
    <cellStyle name="Comma 3 15" xfId="5470"/>
    <cellStyle name="Comma 3 15 2" xfId="5471"/>
    <cellStyle name="Comma 3 16" xfId="5472"/>
    <cellStyle name="Comma 3 16 2" xfId="5473"/>
    <cellStyle name="Comma 3 17" xfId="5474"/>
    <cellStyle name="Comma 3 17 2" xfId="5475"/>
    <cellStyle name="Comma 3 18" xfId="5476"/>
    <cellStyle name="Comma 3 18 2" xfId="5477"/>
    <cellStyle name="Comma 3 19" xfId="5478"/>
    <cellStyle name="Comma 3 19 2" xfId="5479"/>
    <cellStyle name="Comma 3 2" xfId="1317"/>
    <cellStyle name="Comma 3 2 2" xfId="1318"/>
    <cellStyle name="Comma 3 2 2 2" xfId="5480"/>
    <cellStyle name="Comma 3 2 2 2 2" xfId="5481"/>
    <cellStyle name="Comma 3 2 2 2 2 2" xfId="5482"/>
    <cellStyle name="Comma 3 2 2 3" xfId="5483"/>
    <cellStyle name="Comma 3 2 3" xfId="1319"/>
    <cellStyle name="Comma 3 2 3 2" xfId="1320"/>
    <cellStyle name="Comma 3 2 3 2 2" xfId="5484"/>
    <cellStyle name="Comma 3 2 3 3" xfId="13"/>
    <cellStyle name="Comma 3 2 3 3 2" xfId="5485"/>
    <cellStyle name="Comma 3 2 3 3 2 2" xfId="5486"/>
    <cellStyle name="Comma 3 2 3 4" xfId="5487"/>
    <cellStyle name="Comma 3 2 3 4 2" xfId="5488"/>
    <cellStyle name="Comma 3 2 4" xfId="1321"/>
    <cellStyle name="Comma 3 2 4 2" xfId="5489"/>
    <cellStyle name="Comma 3 2 5" xfId="1322"/>
    <cellStyle name="Comma 3 2 5 2" xfId="5490"/>
    <cellStyle name="Comma 3 2 6" xfId="5491"/>
    <cellStyle name="Comma 3 2 7" xfId="5492"/>
    <cellStyle name="Comma 3 2 7 2" xfId="5493"/>
    <cellStyle name="Comma 3 2 8" xfId="5494"/>
    <cellStyle name="Comma 3 20" xfId="5495"/>
    <cellStyle name="Comma 3 20 2" xfId="5496"/>
    <cellStyle name="Comma 3 21" xfId="5497"/>
    <cellStyle name="Comma 3 21 2" xfId="5498"/>
    <cellStyle name="Comma 3 22" xfId="5499"/>
    <cellStyle name="Comma 3 22 2" xfId="5500"/>
    <cellStyle name="Comma 3 23" xfId="5501"/>
    <cellStyle name="Comma 3 23 2" xfId="5502"/>
    <cellStyle name="Comma 3 24" xfId="5503"/>
    <cellStyle name="Comma 3 24 2" xfId="5504"/>
    <cellStyle name="Comma 3 25" xfId="5505"/>
    <cellStyle name="Comma 3 25 2" xfId="5506"/>
    <cellStyle name="Comma 3 26" xfId="5507"/>
    <cellStyle name="Comma 3 26 2" xfId="5508"/>
    <cellStyle name="Comma 3 27" xfId="5509"/>
    <cellStyle name="Comma 3 27 2" xfId="5510"/>
    <cellStyle name="Comma 3 28" xfId="5511"/>
    <cellStyle name="Comma 3 3" xfId="5512"/>
    <cellStyle name="Comma 3 3 2" xfId="5513"/>
    <cellStyle name="Comma 3 3 3" xfId="5514"/>
    <cellStyle name="Comma 3 3 4" xfId="5515"/>
    <cellStyle name="Comma 3 4" xfId="5516"/>
    <cellStyle name="Comma 3 4 2" xfId="5517"/>
    <cellStyle name="Comma 3 4 2 2" xfId="5518"/>
    <cellStyle name="Comma 3 4 3" xfId="5519"/>
    <cellStyle name="Comma 3 4 3 2" xfId="5520"/>
    <cellStyle name="Comma 3 4 3 3" xfId="5521"/>
    <cellStyle name="Comma 3 4 4" xfId="5522"/>
    <cellStyle name="Comma 3 4 5" xfId="5523"/>
    <cellStyle name="Comma 3 5" xfId="5524"/>
    <cellStyle name="Comma 3 5 2" xfId="5525"/>
    <cellStyle name="Comma 3 5 3" xfId="5526"/>
    <cellStyle name="Comma 3 6" xfId="5527"/>
    <cellStyle name="Comma 3 6 2" xfId="5528"/>
    <cellStyle name="Comma 3 6 3" xfId="5529"/>
    <cellStyle name="Comma 3 7" xfId="5530"/>
    <cellStyle name="Comma 3 7 2" xfId="5531"/>
    <cellStyle name="Comma 3 7 3" xfId="5532"/>
    <cellStyle name="Comma 3 8" xfId="5533"/>
    <cellStyle name="Comma 3 8 2" xfId="5534"/>
    <cellStyle name="Comma 3 9" xfId="5535"/>
    <cellStyle name="Comma 3 9 2" xfId="5536"/>
    <cellStyle name="Comma 4" xfId="1323"/>
    <cellStyle name="Comma 4 10" xfId="5537"/>
    <cellStyle name="Comma 4 11" xfId="5538"/>
    <cellStyle name="Comma 4 2" xfId="1324"/>
    <cellStyle name="Comma 4 2 2" xfId="5539"/>
    <cellStyle name="Comma 4 2 2 2" xfId="5540"/>
    <cellStyle name="Comma 4 2 2 2 2" xfId="5541"/>
    <cellStyle name="Comma 4 2 2 3" xfId="5542"/>
    <cellStyle name="Comma 4 2 2 3 2" xfId="5543"/>
    <cellStyle name="Comma 4 2 2 4" xfId="5544"/>
    <cellStyle name="Comma 4 2 2 5" xfId="5545"/>
    <cellStyle name="Comma 4 2 2 6" xfId="5546"/>
    <cellStyle name="Comma 4 2 3" xfId="5547"/>
    <cellStyle name="Comma 4 2 3 2" xfId="5548"/>
    <cellStyle name="Comma 4 2 3 3" xfId="5549"/>
    <cellStyle name="Comma 4 2 4" xfId="5550"/>
    <cellStyle name="Comma 4 2 4 2" xfId="5551"/>
    <cellStyle name="Comma 4 2 5" xfId="5552"/>
    <cellStyle name="Comma 4 3" xfId="1325"/>
    <cellStyle name="Comma 4 3 2" xfId="5553"/>
    <cellStyle name="Comma 4 3 2 2" xfId="5554"/>
    <cellStyle name="Comma 4 3 2 2 2" xfId="5555"/>
    <cellStyle name="Comma 4 3 2 3" xfId="5556"/>
    <cellStyle name="Comma 4 3 2 3 2" xfId="5557"/>
    <cellStyle name="Comma 4 3 2 4" xfId="5558"/>
    <cellStyle name="Comma 4 3 2 4 2" xfId="5559"/>
    <cellStyle name="Comma 4 3 2 5" xfId="5560"/>
    <cellStyle name="Comma 4 3 3" xfId="5561"/>
    <cellStyle name="Comma 4 3 3 2" xfId="5562"/>
    <cellStyle name="Comma 4 3 3 2 2" xfId="5563"/>
    <cellStyle name="Comma 4 3 3 3" xfId="5564"/>
    <cellStyle name="Comma 4 3 3 3 2" xfId="5565"/>
    <cellStyle name="Comma 4 3 3 4" xfId="5566"/>
    <cellStyle name="Comma 4 3 4" xfId="5567"/>
    <cellStyle name="Comma 4 3 4 2" xfId="5568"/>
    <cellStyle name="Comma 4 3 4 3" xfId="5569"/>
    <cellStyle name="Comma 4 3 5" xfId="5570"/>
    <cellStyle name="Comma 4 3 5 2" xfId="5571"/>
    <cellStyle name="Comma 4 4" xfId="5572"/>
    <cellStyle name="Comma 4 4 2" xfId="5573"/>
    <cellStyle name="Comma 4 4 2 2" xfId="5574"/>
    <cellStyle name="Comma 4 4 2 2 2" xfId="5575"/>
    <cellStyle name="Comma 4 4 2 3" xfId="5576"/>
    <cellStyle name="Comma 4 4 3" xfId="5577"/>
    <cellStyle name="Comma 4 4 4" xfId="5578"/>
    <cellStyle name="Comma 4 4 5" xfId="5579"/>
    <cellStyle name="Comma 4 5" xfId="5580"/>
    <cellStyle name="Comma 4 5 2" xfId="5581"/>
    <cellStyle name="Comma 4 5 2 2" xfId="5582"/>
    <cellStyle name="Comma 4 5 3" xfId="5583"/>
    <cellStyle name="Comma 4 5 3 2" xfId="5584"/>
    <cellStyle name="Comma 4 5 4" xfId="5585"/>
    <cellStyle name="Comma 4 6" xfId="5586"/>
    <cellStyle name="Comma 4 6 2" xfId="5587"/>
    <cellStyle name="Comma 4 6 3" xfId="5588"/>
    <cellStyle name="Comma 4 7" xfId="5589"/>
    <cellStyle name="Comma 4 7 2" xfId="5590"/>
    <cellStyle name="Comma 4 7 3" xfId="5591"/>
    <cellStyle name="Comma 4 8" xfId="5592"/>
    <cellStyle name="Comma 4 8 2" xfId="5593"/>
    <cellStyle name="Comma 4 8 3" xfId="5594"/>
    <cellStyle name="Comma 4 9" xfId="5595"/>
    <cellStyle name="Comma 4 9 2" xfId="5596"/>
    <cellStyle name="Comma 4 9 3" xfId="5597"/>
    <cellStyle name="Comma 5" xfId="1326"/>
    <cellStyle name="Comma 5 2" xfId="14"/>
    <cellStyle name="Comma 5 2 2" xfId="1327"/>
    <cellStyle name="Comma 5 2 2 2" xfId="5598"/>
    <cellStyle name="Comma 5 2 2 2 2" xfId="5599"/>
    <cellStyle name="Comma 5 2 2 2 3" xfId="5600"/>
    <cellStyle name="Comma 5 2 2 3" xfId="5601"/>
    <cellStyle name="Comma 5 2 3" xfId="1328"/>
    <cellStyle name="Comma 5 2 3 2" xfId="5602"/>
    <cellStyle name="Comma 5 2 3 2 2" xfId="5603"/>
    <cellStyle name="Comma 5 2 3 2 3" xfId="5604"/>
    <cellStyle name="Comma 5 2 3 3" xfId="5605"/>
    <cellStyle name="Comma 5 2 4" xfId="5606"/>
    <cellStyle name="Comma 5 2 4 2" xfId="5607"/>
    <cellStyle name="Comma 5 2 4 3" xfId="5608"/>
    <cellStyle name="Comma 5 2 4 4" xfId="5609"/>
    <cellStyle name="Comma 5 2 5" xfId="5610"/>
    <cellStyle name="Comma 5 2 5 2" xfId="5611"/>
    <cellStyle name="Comma 5 2 6" xfId="5612"/>
    <cellStyle name="Comma 5 3" xfId="1329"/>
    <cellStyle name="Comma 5 3 2" xfId="5613"/>
    <cellStyle name="Comma 5 3 2 2" xfId="5614"/>
    <cellStyle name="Comma 5 3 2 3" xfId="5615"/>
    <cellStyle name="Comma 5 3 3" xfId="5616"/>
    <cellStyle name="Comma 5 4" xfId="5617"/>
    <cellStyle name="Comma 5 4 2" xfId="5618"/>
    <cellStyle name="Comma 5 4 2 2" xfId="5619"/>
    <cellStyle name="Comma 5 4 3" xfId="5620"/>
    <cellStyle name="Comma 5 4 4" xfId="5621"/>
    <cellStyle name="Comma 5 4 5" xfId="5622"/>
    <cellStyle name="Comma 5 5" xfId="5623"/>
    <cellStyle name="Comma 5 5 2" xfId="5624"/>
    <cellStyle name="Comma 5 5 3" xfId="5625"/>
    <cellStyle name="Comma 5 6" xfId="5626"/>
    <cellStyle name="Comma 6" xfId="1330"/>
    <cellStyle name="Comma 6 2" xfId="1331"/>
    <cellStyle name="Comma 6 2 2" xfId="5627"/>
    <cellStyle name="Comma 6 2 2 2" xfId="5628"/>
    <cellStyle name="Comma 6 2 2 2 2" xfId="5629"/>
    <cellStyle name="Comma 6 2 2 3" xfId="5630"/>
    <cellStyle name="Comma 6 2 2 3 2" xfId="5631"/>
    <cellStyle name="Comma 6 2 2 4" xfId="5632"/>
    <cellStyle name="Comma 6 2 3" xfId="5633"/>
    <cellStyle name="Comma 6 2 3 2" xfId="5634"/>
    <cellStyle name="Comma 6 2 4" xfId="5635"/>
    <cellStyle name="Comma 6 2 4 2" xfId="5636"/>
    <cellStyle name="Comma 6 2 5" xfId="5637"/>
    <cellStyle name="Comma 6 3" xfId="5638"/>
    <cellStyle name="Comma 6 3 2" xfId="5639"/>
    <cellStyle name="Comma 6 3 2 2" xfId="5640"/>
    <cellStyle name="Comma 6 3 3" xfId="5641"/>
    <cellStyle name="Comma 6 3 3 2" xfId="5642"/>
    <cellStyle name="Comma 6 3 4" xfId="5643"/>
    <cellStyle name="Comma 6 3 4 2" xfId="5644"/>
    <cellStyle name="Comma 6 3 5" xfId="5645"/>
    <cellStyle name="Comma 6 3 6" xfId="5646"/>
    <cellStyle name="Comma 6 3 7" xfId="5647"/>
    <cellStyle name="Comma 6 4" xfId="5648"/>
    <cellStyle name="Comma 6 4 2" xfId="5649"/>
    <cellStyle name="Comma 6 4 3" xfId="5650"/>
    <cellStyle name="Comma 6 5" xfId="5651"/>
    <cellStyle name="Comma 6 5 2" xfId="5652"/>
    <cellStyle name="Comma 6 6" xfId="5653"/>
    <cellStyle name="Comma 7" xfId="1332"/>
    <cellStyle name="Comma 7 2" xfId="5654"/>
    <cellStyle name="Comma 7 2 2" xfId="5655"/>
    <cellStyle name="Comma 7 2 2 2" xfId="5656"/>
    <cellStyle name="Comma 7 2 3" xfId="5657"/>
    <cellStyle name="Comma 7 2 3 2" xfId="5658"/>
    <cellStyle name="Comma 7 2 4" xfId="5659"/>
    <cellStyle name="Comma 7 2 5" xfId="5660"/>
    <cellStyle name="Comma 7 3" xfId="5661"/>
    <cellStyle name="Comma 7 3 2" xfId="5662"/>
    <cellStyle name="Comma 7 3 2 2" xfId="5663"/>
    <cellStyle name="Comma 7 3 2 2 2" xfId="5664"/>
    <cellStyle name="Comma 7 3 3" xfId="5665"/>
    <cellStyle name="Comma 7 3 3 2" xfId="5666"/>
    <cellStyle name="Comma 7 3 4" xfId="5667"/>
    <cellStyle name="Comma 7 4" xfId="5668"/>
    <cellStyle name="Comma 7 4 2" xfId="5669"/>
    <cellStyle name="Comma 7 5" xfId="5670"/>
    <cellStyle name="Comma 7 6" xfId="5671"/>
    <cellStyle name="Comma 7 7" xfId="5672"/>
    <cellStyle name="Comma 8" xfId="1333"/>
    <cellStyle name="Comma 8 2" xfId="5673"/>
    <cellStyle name="Comma 8 2 2" xfId="5674"/>
    <cellStyle name="Comma 8 2 2 2" xfId="5675"/>
    <cellStyle name="Comma 8 2 3" xfId="5676"/>
    <cellStyle name="Comma 8 2 3 2" xfId="5677"/>
    <cellStyle name="Comma 8 2 4" xfId="5678"/>
    <cellStyle name="Comma 8 2 5" xfId="5679"/>
    <cellStyle name="Comma 8 2 6" xfId="5680"/>
    <cellStyle name="Comma 8 3" xfId="5681"/>
    <cellStyle name="Comma 8 3 2" xfId="5682"/>
    <cellStyle name="Comma 8 3 2 2" xfId="5683"/>
    <cellStyle name="Comma 8 3 3" xfId="5684"/>
    <cellStyle name="Comma 8 3 3 2" xfId="5685"/>
    <cellStyle name="Comma 8 3 4" xfId="5686"/>
    <cellStyle name="Comma 8 4" xfId="5687"/>
    <cellStyle name="Comma 8 4 2" xfId="5688"/>
    <cellStyle name="Comma 8 4 2 2" xfId="5689"/>
    <cellStyle name="Comma 8 5" xfId="5690"/>
    <cellStyle name="Comma 8 6" xfId="5691"/>
    <cellStyle name="Comma 8 6 2" xfId="5692"/>
    <cellStyle name="Comma 8 7" xfId="5693"/>
    <cellStyle name="Comma 8 7 2" xfId="5694"/>
    <cellStyle name="Comma 9" xfId="1334"/>
    <cellStyle name="Comma 9 2" xfId="5695"/>
    <cellStyle name="Comma 9 2 2" xfId="5696"/>
    <cellStyle name="Comma 9 2 3" xfId="5697"/>
    <cellStyle name="Comma 9 2 3 2" xfId="5698"/>
    <cellStyle name="Comma 9 2 4" xfId="5699"/>
    <cellStyle name="Comma 9 2 5" xfId="5700"/>
    <cellStyle name="Comma 9 3" xfId="5701"/>
    <cellStyle name="Comma 9 3 2" xfId="5702"/>
    <cellStyle name="Comma 9 3 2 2" xfId="5703"/>
    <cellStyle name="Comma 9 3 3" xfId="5704"/>
    <cellStyle name="Comma 9 4" xfId="5705"/>
    <cellStyle name="Comma 9 4 2" xfId="5706"/>
    <cellStyle name="Comma 9 5" xfId="5707"/>
    <cellStyle name="Comma 9 5 2" xfId="5708"/>
    <cellStyle name="Comma 9 6" xfId="5709"/>
    <cellStyle name="Comma 9 7" xfId="5710"/>
    <cellStyle name="COURIER" xfId="5711"/>
    <cellStyle name="Currency 10" xfId="1335"/>
    <cellStyle name="Currency 10 2" xfId="5712"/>
    <cellStyle name="Currency 10 2 2" xfId="5713"/>
    <cellStyle name="Currency 10 2 2 2" xfId="5714"/>
    <cellStyle name="Currency 10 2 2 2 2" xfId="5715"/>
    <cellStyle name="Currency 10 2 2 3" xfId="5716"/>
    <cellStyle name="Currency 10 2 2 3 2" xfId="5717"/>
    <cellStyle name="Currency 10 2 2 4" xfId="5718"/>
    <cellStyle name="Currency 10 2 3" xfId="5719"/>
    <cellStyle name="Currency 10 2 3 2" xfId="5720"/>
    <cellStyle name="Currency 10 2 3 2 2" xfId="5721"/>
    <cellStyle name="Currency 10 2 3 3" xfId="5722"/>
    <cellStyle name="Currency 10 2 4" xfId="5723"/>
    <cellStyle name="Currency 10 2 4 2" xfId="5724"/>
    <cellStyle name="Currency 10 2 5" xfId="5725"/>
    <cellStyle name="Currency 10 3" xfId="5726"/>
    <cellStyle name="Currency 10 3 2" xfId="5727"/>
    <cellStyle name="Currency 10 3 2 2" xfId="5728"/>
    <cellStyle name="Currency 10 3 2 3" xfId="5729"/>
    <cellStyle name="Currency 10 3 3" xfId="5730"/>
    <cellStyle name="Currency 10 3 4" xfId="5731"/>
    <cellStyle name="Currency 10 3 4 2" xfId="5732"/>
    <cellStyle name="Currency 10 3 5" xfId="5733"/>
    <cellStyle name="Currency 10 4" xfId="5734"/>
    <cellStyle name="Currency 10 4 2" xfId="5735"/>
    <cellStyle name="Currency 10 4 3" xfId="5736"/>
    <cellStyle name="Currency 10 4 3 2" xfId="5737"/>
    <cellStyle name="Currency 10 4 4" xfId="5738"/>
    <cellStyle name="Currency 10 5" xfId="5739"/>
    <cellStyle name="Currency 10 5 2" xfId="5740"/>
    <cellStyle name="Currency 10 6" xfId="5741"/>
    <cellStyle name="Currency 11" xfId="1336"/>
    <cellStyle name="Currency 11 2" xfId="5742"/>
    <cellStyle name="Currency 11 2 2" xfId="5743"/>
    <cellStyle name="Currency 11 2 2 2" xfId="5744"/>
    <cellStyle name="Currency 11 2 2 3" xfId="5745"/>
    <cellStyle name="Currency 11 2 3" xfId="5746"/>
    <cellStyle name="Currency 11 2 3 2" xfId="5747"/>
    <cellStyle name="Currency 11 2 4" xfId="5748"/>
    <cellStyle name="Currency 11 2 5" xfId="5749"/>
    <cellStyle name="Currency 11 3" xfId="5750"/>
    <cellStyle name="Currency 11 3 2" xfId="5751"/>
    <cellStyle name="Currency 11 3 2 2" xfId="5752"/>
    <cellStyle name="Currency 11 3 3" xfId="5753"/>
    <cellStyle name="Currency 11 3 3 2" xfId="5754"/>
    <cellStyle name="Currency 11 3 4" xfId="5755"/>
    <cellStyle name="Currency 11 4" xfId="5756"/>
    <cellStyle name="Currency 11 4 2" xfId="5757"/>
    <cellStyle name="Currency 11 5" xfId="5758"/>
    <cellStyle name="Currency 12" xfId="5759"/>
    <cellStyle name="Currency 12 2" xfId="5760"/>
    <cellStyle name="Currency 12 2 2" xfId="5761"/>
    <cellStyle name="Currency 12 2 2 2" xfId="5762"/>
    <cellStyle name="Currency 12 2 3" xfId="5763"/>
    <cellStyle name="Currency 12 2 3 2" xfId="5764"/>
    <cellStyle name="Currency 12 2 4" xfId="5765"/>
    <cellStyle name="Currency 12 3" xfId="5766"/>
    <cellStyle name="Currency 12 3 2" xfId="5767"/>
    <cellStyle name="Currency 12 4" xfId="5768"/>
    <cellStyle name="Currency 13" xfId="5769"/>
    <cellStyle name="Currency 13 2" xfId="5770"/>
    <cellStyle name="Currency 13 2 2" xfId="5771"/>
    <cellStyle name="Currency 13 2 2 2" xfId="5772"/>
    <cellStyle name="Currency 13 2 3" xfId="5773"/>
    <cellStyle name="Currency 13 2 3 2" xfId="5774"/>
    <cellStyle name="Currency 13 2 4" xfId="5775"/>
    <cellStyle name="Currency 13 3" xfId="5776"/>
    <cellStyle name="Currency 13 3 2" xfId="5777"/>
    <cellStyle name="Currency 13 4" xfId="5778"/>
    <cellStyle name="Currency 14" xfId="15"/>
    <cellStyle name="Currency 14 2" xfId="1337"/>
    <cellStyle name="Currency 14 2 2" xfId="5779"/>
    <cellStyle name="Currency 14 2 2 2" xfId="5780"/>
    <cellStyle name="Currency 14 2 3" xfId="5781"/>
    <cellStyle name="Currency 14 2 3 2" xfId="5782"/>
    <cellStyle name="Currency 14 2 4" xfId="5783"/>
    <cellStyle name="Currency 14 3" xfId="5784"/>
    <cellStyle name="Currency 14 3 2" xfId="5785"/>
    <cellStyle name="Currency 14 3 3" xfId="5786"/>
    <cellStyle name="Currency 14 4" xfId="5787"/>
    <cellStyle name="Currency 14 4 2" xfId="5788"/>
    <cellStyle name="Currency 14 4 2 2" xfId="5789"/>
    <cellStyle name="Currency 14 4 3" xfId="5790"/>
    <cellStyle name="Currency 14 4 4" xfId="5791"/>
    <cellStyle name="Currency 14 5" xfId="5792"/>
    <cellStyle name="Currency 14 5 2" xfId="5793"/>
    <cellStyle name="Currency 14 5 2 2" xfId="5794"/>
    <cellStyle name="Currency 14 5 3" xfId="5795"/>
    <cellStyle name="Currency 14 6" xfId="5796"/>
    <cellStyle name="Currency 14 6 2" xfId="5797"/>
    <cellStyle name="Currency 14 6 2 2" xfId="5798"/>
    <cellStyle name="Currency 14 6 2 3" xfId="5799"/>
    <cellStyle name="Currency 14 6 3" xfId="5800"/>
    <cellStyle name="Currency 14 7" xfId="5801"/>
    <cellStyle name="Currency 14 8" xfId="5802"/>
    <cellStyle name="Currency 15" xfId="5803"/>
    <cellStyle name="Currency 15 2" xfId="5804"/>
    <cellStyle name="Currency 15 2 2" xfId="5805"/>
    <cellStyle name="Currency 15 2 2 2" xfId="5806"/>
    <cellStyle name="Currency 15 2 3" xfId="5807"/>
    <cellStyle name="Currency 15 2 3 2" xfId="5808"/>
    <cellStyle name="Currency 15 2 4" xfId="5809"/>
    <cellStyle name="Currency 15 3" xfId="5810"/>
    <cellStyle name="Currency 15 3 2" xfId="5811"/>
    <cellStyle name="Currency 15 4" xfId="5812"/>
    <cellStyle name="Currency 15 5" xfId="5813"/>
    <cellStyle name="Currency 16" xfId="5814"/>
    <cellStyle name="Currency 16 2" xfId="5815"/>
    <cellStyle name="Currency 16 2 2" xfId="5816"/>
    <cellStyle name="Currency 16 2 3" xfId="5817"/>
    <cellStyle name="Currency 16 3" xfId="5818"/>
    <cellStyle name="Currency 16 3 2" xfId="5819"/>
    <cellStyle name="Currency 16 4" xfId="5820"/>
    <cellStyle name="Currency 16 5" xfId="5821"/>
    <cellStyle name="Currency 17" xfId="5822"/>
    <cellStyle name="Currency 17 2" xfId="5823"/>
    <cellStyle name="Currency 17 2 2" xfId="5824"/>
    <cellStyle name="Currency 17 2 3" xfId="5825"/>
    <cellStyle name="Currency 17 2 3 2" xfId="5826"/>
    <cellStyle name="Currency 17 2 4" xfId="5827"/>
    <cellStyle name="Currency 17 3" xfId="5828"/>
    <cellStyle name="Currency 17 4" xfId="5829"/>
    <cellStyle name="Currency 17 4 2" xfId="5830"/>
    <cellStyle name="Currency 17 5" xfId="5831"/>
    <cellStyle name="Currency 18" xfId="5832"/>
    <cellStyle name="Currency 18 2" xfId="5833"/>
    <cellStyle name="Currency 18 2 2" xfId="5834"/>
    <cellStyle name="Currency 18 2 3" xfId="5835"/>
    <cellStyle name="Currency 18 3" xfId="5836"/>
    <cellStyle name="Currency 18 4" xfId="5837"/>
    <cellStyle name="Currency 18 4 2" xfId="5838"/>
    <cellStyle name="Currency 18 5" xfId="5839"/>
    <cellStyle name="Currency 19" xfId="5840"/>
    <cellStyle name="Currency 19 2" xfId="5841"/>
    <cellStyle name="Currency 19 2 2" xfId="5842"/>
    <cellStyle name="Currency 19 2 3" xfId="5843"/>
    <cellStyle name="Currency 19 3" xfId="5844"/>
    <cellStyle name="Currency 19 4" xfId="5845"/>
    <cellStyle name="Currency 19 4 2" xfId="5846"/>
    <cellStyle name="Currency 19 5" xfId="5847"/>
    <cellStyle name="Currency 19 6" xfId="5848"/>
    <cellStyle name="Currency 2" xfId="1338"/>
    <cellStyle name="Currency 2 10" xfId="5849"/>
    <cellStyle name="Currency 2 10 2" xfId="5850"/>
    <cellStyle name="Currency 2 10 2 2" xfId="5851"/>
    <cellStyle name="Currency 2 10 3" xfId="5852"/>
    <cellStyle name="Currency 2 11" xfId="5853"/>
    <cellStyle name="Currency 2 11 2" xfId="5854"/>
    <cellStyle name="Currency 2 11 2 2" xfId="5855"/>
    <cellStyle name="Currency 2 11 3" xfId="5856"/>
    <cellStyle name="Currency 2 12" xfId="5857"/>
    <cellStyle name="Currency 2 12 2" xfId="5858"/>
    <cellStyle name="Currency 2 12 2 2" xfId="5859"/>
    <cellStyle name="Currency 2 12 3" xfId="5860"/>
    <cellStyle name="Currency 2 13" xfId="5861"/>
    <cellStyle name="Currency 2 13 2" xfId="5862"/>
    <cellStyle name="Currency 2 14" xfId="5863"/>
    <cellStyle name="Currency 2 2" xfId="1339"/>
    <cellStyle name="Currency 2 2 2" xfId="5864"/>
    <cellStyle name="Currency 2 2 2 2" xfId="5865"/>
    <cellStyle name="Currency 2 2 2 2 2" xfId="5866"/>
    <cellStyle name="Currency 2 2 2 2 2 2" xfId="5867"/>
    <cellStyle name="Currency 2 2 2 2 3" xfId="5868"/>
    <cellStyle name="Currency 2 2 2 3" xfId="5869"/>
    <cellStyle name="Currency 2 2 2 4" xfId="5870"/>
    <cellStyle name="Currency 2 2 2 4 2" xfId="5871"/>
    <cellStyle name="Currency 2 2 2 5" xfId="5872"/>
    <cellStyle name="Currency 2 2 3" xfId="5873"/>
    <cellStyle name="Currency 2 2 3 2" xfId="5874"/>
    <cellStyle name="Currency 2 2 3 2 2" xfId="5875"/>
    <cellStyle name="Currency 2 2 3 3" xfId="5876"/>
    <cellStyle name="Currency 2 2 3 3 2" xfId="5877"/>
    <cellStyle name="Currency 2 2 3 4" xfId="5878"/>
    <cellStyle name="Currency 2 2 4" xfId="5879"/>
    <cellStyle name="Currency 2 2 4 2" xfId="5880"/>
    <cellStyle name="Currency 2 2 4 2 2" xfId="5881"/>
    <cellStyle name="Currency 2 2 4 3" xfId="5882"/>
    <cellStyle name="Currency 2 2 5" xfId="5883"/>
    <cellStyle name="Currency 2 2 5 2" xfId="5884"/>
    <cellStyle name="Currency 2 3" xfId="1340"/>
    <cellStyle name="Currency 2 3 2" xfId="5885"/>
    <cellStyle name="Currency 2 3 2 2" xfId="5886"/>
    <cellStyle name="Currency 2 3 2 2 2" xfId="5887"/>
    <cellStyle name="Currency 2 3 2 3" xfId="5888"/>
    <cellStyle name="Currency 2 3 2 3 2" xfId="5889"/>
    <cellStyle name="Currency 2 3 2 4" xfId="5890"/>
    <cellStyle name="Currency 2 3 2 5" xfId="5891"/>
    <cellStyle name="Currency 2 3 3" xfId="5892"/>
    <cellStyle name="Currency 2 3 3 2" xfId="5893"/>
    <cellStyle name="Currency 2 3 4" xfId="5894"/>
    <cellStyle name="Currency 2 3 4 2" xfId="5895"/>
    <cellStyle name="Currency 2 3 4 3" xfId="5896"/>
    <cellStyle name="Currency 2 3 5" xfId="5897"/>
    <cellStyle name="Currency 2 4" xfId="1341"/>
    <cellStyle name="Currency 2 4 2" xfId="5898"/>
    <cellStyle name="Currency 2 4 2 2" xfId="5899"/>
    <cellStyle name="Currency 2 4 2 2 2" xfId="5900"/>
    <cellStyle name="Currency 2 4 2 3" xfId="5901"/>
    <cellStyle name="Currency 2 4 2 3 2" xfId="5902"/>
    <cellStyle name="Currency 2 4 2 4" xfId="5903"/>
    <cellStyle name="Currency 2 4 2 5" xfId="5904"/>
    <cellStyle name="Currency 2 4 3" xfId="5905"/>
    <cellStyle name="Currency 2 4 3 2" xfId="5906"/>
    <cellStyle name="Currency 2 4 4" xfId="5907"/>
    <cellStyle name="Currency 2 4 4 2" xfId="5908"/>
    <cellStyle name="Currency 2 4 5" xfId="5909"/>
    <cellStyle name="Currency 2 5" xfId="1342"/>
    <cellStyle name="Currency 2 5 2" xfId="5910"/>
    <cellStyle name="Currency 2 5 2 2" xfId="5911"/>
    <cellStyle name="Currency 2 5 2 2 2" xfId="5912"/>
    <cellStyle name="Currency 2 5 2 3" xfId="5913"/>
    <cellStyle name="Currency 2 5 2 3 2" xfId="5914"/>
    <cellStyle name="Currency 2 5 2 4" xfId="5915"/>
    <cellStyle name="Currency 2 5 2 5" xfId="5916"/>
    <cellStyle name="Currency 2 5 3" xfId="5917"/>
    <cellStyle name="Currency 2 5 3 2" xfId="5918"/>
    <cellStyle name="Currency 2 5 4" xfId="5919"/>
    <cellStyle name="Currency 2 5 4 2" xfId="5920"/>
    <cellStyle name="Currency 2 5 5" xfId="5921"/>
    <cellStyle name="Currency 2 6" xfId="1343"/>
    <cellStyle name="Currency 2 6 2" xfId="5922"/>
    <cellStyle name="Currency 2 6 2 2" xfId="5923"/>
    <cellStyle name="Currency 2 6 2 2 2" xfId="5924"/>
    <cellStyle name="Currency 2 6 2 3" xfId="5925"/>
    <cellStyle name="Currency 2 6 2 3 2" xfId="5926"/>
    <cellStyle name="Currency 2 6 2 4" xfId="5927"/>
    <cellStyle name="Currency 2 6 2 5" xfId="5928"/>
    <cellStyle name="Currency 2 6 3" xfId="5929"/>
    <cellStyle name="Currency 2 6 3 2" xfId="5930"/>
    <cellStyle name="Currency 2 6 4" xfId="5931"/>
    <cellStyle name="Currency 2 6 4 2" xfId="5932"/>
    <cellStyle name="Currency 2 6 5" xfId="5933"/>
    <cellStyle name="Currency 2 7" xfId="1344"/>
    <cellStyle name="Currency 2 7 2" xfId="1345"/>
    <cellStyle name="Currency 2 7 2 2" xfId="5934"/>
    <cellStyle name="Currency 2 7 2 2 2" xfId="5935"/>
    <cellStyle name="Currency 2 7 2 2 2 2" xfId="5936"/>
    <cellStyle name="Currency 2 7 2 2 3" xfId="5937"/>
    <cellStyle name="Currency 2 7 2 2 3 2" xfId="5938"/>
    <cellStyle name="Currency 2 7 2 2 4" xfId="5939"/>
    <cellStyle name="Currency 2 7 2 2 5" xfId="5940"/>
    <cellStyle name="Currency 2 7 2 3" xfId="5941"/>
    <cellStyle name="Currency 2 7 2 3 2" xfId="5942"/>
    <cellStyle name="Currency 2 7 2 4" xfId="5943"/>
    <cellStyle name="Currency 2 7 2 4 2" xfId="5944"/>
    <cellStyle name="Currency 2 7 2 5" xfId="5945"/>
    <cellStyle name="Currency 2 7 3" xfId="5946"/>
    <cellStyle name="Currency 2 7 3 2" xfId="5947"/>
    <cellStyle name="Currency 2 7 3 2 2" xfId="5948"/>
    <cellStyle name="Currency 2 7 3 2 3" xfId="5949"/>
    <cellStyle name="Currency 2 7 3 3" xfId="5950"/>
    <cellStyle name="Currency 2 7 3 4" xfId="5951"/>
    <cellStyle name="Currency 2 7 3 5" xfId="5952"/>
    <cellStyle name="Currency 2 7 4" xfId="5953"/>
    <cellStyle name="Currency 2 7 4 2" xfId="5954"/>
    <cellStyle name="Currency 2 7 4 3" xfId="5955"/>
    <cellStyle name="Currency 2 7 4 3 2" xfId="5956"/>
    <cellStyle name="Currency 2 7 4 4" xfId="5957"/>
    <cellStyle name="Currency 2 7 5" xfId="5958"/>
    <cellStyle name="Currency 2 7 5 2" xfId="5959"/>
    <cellStyle name="Currency 2 7 6" xfId="5960"/>
    <cellStyle name="Currency 2 8" xfId="5961"/>
    <cellStyle name="Currency 2 8 2" xfId="5962"/>
    <cellStyle name="Currency 2 8 2 2" xfId="5963"/>
    <cellStyle name="Currency 2 8 3" xfId="5964"/>
    <cellStyle name="Currency 2 8 4" xfId="5965"/>
    <cellStyle name="Currency 2 8 5" xfId="5966"/>
    <cellStyle name="Currency 2 9" xfId="5967"/>
    <cellStyle name="Currency 2 9 2" xfId="5968"/>
    <cellStyle name="Currency 2 9 2 2" xfId="5969"/>
    <cellStyle name="Currency 2 9 3" xfId="5970"/>
    <cellStyle name="Currency 20" xfId="5971"/>
    <cellStyle name="Currency 20 2" xfId="5972"/>
    <cellStyle name="Currency 20 2 2" xfId="5973"/>
    <cellStyle name="Currency 20 2 3" xfId="5974"/>
    <cellStyle name="Currency 20 3" xfId="5975"/>
    <cellStyle name="Currency 20 4" xfId="5976"/>
    <cellStyle name="Currency 20 4 2" xfId="5977"/>
    <cellStyle name="Currency 20 5" xfId="5978"/>
    <cellStyle name="Currency 21" xfId="5979"/>
    <cellStyle name="Currency 21 2" xfId="5980"/>
    <cellStyle name="Currency 21 3" xfId="5981"/>
    <cellStyle name="Currency 21 4" xfId="5982"/>
    <cellStyle name="Currency 21 5" xfId="5983"/>
    <cellStyle name="Currency 22" xfId="5984"/>
    <cellStyle name="Currency 23" xfId="5985"/>
    <cellStyle name="Currency 24" xfId="5986"/>
    <cellStyle name="Currency 25" xfId="5987"/>
    <cellStyle name="Currency 26" xfId="5988"/>
    <cellStyle name="Currency 27" xfId="5989"/>
    <cellStyle name="Currency 28" xfId="5990"/>
    <cellStyle name="Currency 3" xfId="1346"/>
    <cellStyle name="Currency 3 2" xfId="5991"/>
    <cellStyle name="Currency 3 2 2" xfId="5992"/>
    <cellStyle name="Currency 3 2 2 2" xfId="5993"/>
    <cellStyle name="Currency 3 2 3" xfId="5994"/>
    <cellStyle name="Currency 3 2 3 2" xfId="5995"/>
    <cellStyle name="Currency 3 2 4" xfId="5996"/>
    <cellStyle name="Currency 3 2 5" xfId="5997"/>
    <cellStyle name="Currency 3 3" xfId="5998"/>
    <cellStyle name="Currency 3 3 2" xfId="5999"/>
    <cellStyle name="Currency 3 4" xfId="6000"/>
    <cellStyle name="Currency 3 4 2" xfId="6001"/>
    <cellStyle name="Currency 3 5" xfId="6002"/>
    <cellStyle name="Currency 4" xfId="1347"/>
    <cellStyle name="Currency 4 2" xfId="1348"/>
    <cellStyle name="Currency 4 2 2" xfId="6003"/>
    <cellStyle name="Currency 4 2 2 2" xfId="6004"/>
    <cellStyle name="Currency 4 2 2 2 2" xfId="6005"/>
    <cellStyle name="Currency 4 2 2 3" xfId="6006"/>
    <cellStyle name="Currency 4 2 2 3 2" xfId="6007"/>
    <cellStyle name="Currency 4 2 2 4" xfId="6008"/>
    <cellStyle name="Currency 4 2 2 5" xfId="6009"/>
    <cellStyle name="Currency 4 2 3" xfId="6010"/>
    <cellStyle name="Currency 4 2 3 2" xfId="6011"/>
    <cellStyle name="Currency 4 2 4" xfId="6012"/>
    <cellStyle name="Currency 4 2 4 2" xfId="6013"/>
    <cellStyle name="Currency 4 2 5" xfId="6014"/>
    <cellStyle name="Currency 4 3" xfId="6015"/>
    <cellStyle name="Currency 4 3 2" xfId="6016"/>
    <cellStyle name="Currency 4 3 2 2" xfId="6017"/>
    <cellStyle name="Currency 4 3 2 3" xfId="6018"/>
    <cellStyle name="Currency 4 3 3" xfId="6019"/>
    <cellStyle name="Currency 4 3 4" xfId="6020"/>
    <cellStyle name="Currency 4 3 5" xfId="6021"/>
    <cellStyle name="Currency 4 4" xfId="6022"/>
    <cellStyle name="Currency 4 4 2" xfId="6023"/>
    <cellStyle name="Currency 4 4 3" xfId="6024"/>
    <cellStyle name="Currency 4 4 3 2" xfId="6025"/>
    <cellStyle name="Currency 4 4 4" xfId="6026"/>
    <cellStyle name="Currency 4 5" xfId="6027"/>
    <cellStyle name="Currency 4 5 2" xfId="6028"/>
    <cellStyle name="Currency 4 6" xfId="6029"/>
    <cellStyle name="Currency 5" xfId="1349"/>
    <cellStyle name="Currency 5 2" xfId="1350"/>
    <cellStyle name="Currency 5 2 2" xfId="6030"/>
    <cellStyle name="Currency 5 2 2 2" xfId="6031"/>
    <cellStyle name="Currency 5 2 2 2 2" xfId="6032"/>
    <cellStyle name="Currency 5 2 2 3" xfId="6033"/>
    <cellStyle name="Currency 5 2 2 3 2" xfId="6034"/>
    <cellStyle name="Currency 5 2 2 4" xfId="6035"/>
    <cellStyle name="Currency 5 2 2 5" xfId="6036"/>
    <cellStyle name="Currency 5 2 3" xfId="6037"/>
    <cellStyle name="Currency 5 2 3 2" xfId="6038"/>
    <cellStyle name="Currency 5 2 4" xfId="6039"/>
    <cellStyle name="Currency 5 2 4 2" xfId="6040"/>
    <cellStyle name="Currency 5 2 5" xfId="6041"/>
    <cellStyle name="Currency 5 3" xfId="6042"/>
    <cellStyle name="Currency 5 3 2" xfId="6043"/>
    <cellStyle name="Currency 5 3 2 2" xfId="6044"/>
    <cellStyle name="Currency 5 3 2 3" xfId="6045"/>
    <cellStyle name="Currency 5 3 3" xfId="6046"/>
    <cellStyle name="Currency 5 3 4" xfId="6047"/>
    <cellStyle name="Currency 5 3 5" xfId="6048"/>
    <cellStyle name="Currency 5 4" xfId="6049"/>
    <cellStyle name="Currency 5 4 2" xfId="6050"/>
    <cellStyle name="Currency 5 4 3" xfId="6051"/>
    <cellStyle name="Currency 5 4 3 2" xfId="6052"/>
    <cellStyle name="Currency 5 4 4" xfId="6053"/>
    <cellStyle name="Currency 5 5" xfId="6054"/>
    <cellStyle name="Currency 5 5 2" xfId="6055"/>
    <cellStyle name="Currency 5 6" xfId="6056"/>
    <cellStyle name="Currency 6" xfId="1351"/>
    <cellStyle name="Currency 6 2" xfId="6057"/>
    <cellStyle name="Currency 6 2 2" xfId="6058"/>
    <cellStyle name="Currency 6 2 2 2" xfId="6059"/>
    <cellStyle name="Currency 6 2 3" xfId="6060"/>
    <cellStyle name="Currency 6 2 3 2" xfId="6061"/>
    <cellStyle name="Currency 6 2 4" xfId="6062"/>
    <cellStyle name="Currency 6 2 5" xfId="6063"/>
    <cellStyle name="Currency 6 3" xfId="6064"/>
    <cellStyle name="Currency 6 3 2" xfId="6065"/>
    <cellStyle name="Currency 6 4" xfId="6066"/>
    <cellStyle name="Currency 6 4 2" xfId="6067"/>
    <cellStyle name="Currency 6 5" xfId="6068"/>
    <cellStyle name="Currency 7" xfId="1352"/>
    <cellStyle name="Currency 7 2" xfId="6069"/>
    <cellStyle name="Currency 7 2 2" xfId="6070"/>
    <cellStyle name="Currency 7 2 2 2" xfId="6071"/>
    <cellStyle name="Currency 7 2 3" xfId="6072"/>
    <cellStyle name="Currency 7 2 3 2" xfId="6073"/>
    <cellStyle name="Currency 7 2 4" xfId="6074"/>
    <cellStyle name="Currency 7 2 5" xfId="6075"/>
    <cellStyle name="Currency 7 3" xfId="6076"/>
    <cellStyle name="Currency 7 3 2" xfId="6077"/>
    <cellStyle name="Currency 7 4" xfId="6078"/>
    <cellStyle name="Currency 7 4 2" xfId="6079"/>
    <cellStyle name="Currency 7 5" xfId="6080"/>
    <cellStyle name="Currency 8" xfId="1353"/>
    <cellStyle name="Currency 8 2" xfId="1354"/>
    <cellStyle name="Currency 8 2 2" xfId="6081"/>
    <cellStyle name="Currency 8 2 2 2" xfId="6082"/>
    <cellStyle name="Currency 8 2 2 2 2" xfId="6083"/>
    <cellStyle name="Currency 8 2 2 3" xfId="6084"/>
    <cellStyle name="Currency 8 2 2 3 2" xfId="6085"/>
    <cellStyle name="Currency 8 2 2 4" xfId="6086"/>
    <cellStyle name="Currency 8 2 2 5" xfId="6087"/>
    <cellStyle name="Currency 8 2 3" xfId="6088"/>
    <cellStyle name="Currency 8 2 3 2" xfId="6089"/>
    <cellStyle name="Currency 8 2 4" xfId="6090"/>
    <cellStyle name="Currency 8 2 4 2" xfId="6091"/>
    <cellStyle name="Currency 8 2 5" xfId="6092"/>
    <cellStyle name="Currency 8 3" xfId="6093"/>
    <cellStyle name="Currency 8 3 2" xfId="6094"/>
    <cellStyle name="Currency 8 3 2 2" xfId="6095"/>
    <cellStyle name="Currency 8 3 2 3" xfId="6096"/>
    <cellStyle name="Currency 8 3 3" xfId="6097"/>
    <cellStyle name="Currency 8 3 4" xfId="6098"/>
    <cellStyle name="Currency 8 3 5" xfId="6099"/>
    <cellStyle name="Currency 8 4" xfId="6100"/>
    <cellStyle name="Currency 8 4 2" xfId="6101"/>
    <cellStyle name="Currency 8 4 3" xfId="6102"/>
    <cellStyle name="Currency 8 4 3 2" xfId="6103"/>
    <cellStyle name="Currency 8 4 4" xfId="6104"/>
    <cellStyle name="Currency 8 5" xfId="6105"/>
    <cellStyle name="Currency 8 5 2" xfId="6106"/>
    <cellStyle name="Currency 8 6" xfId="6107"/>
    <cellStyle name="Currency 9" xfId="1355"/>
    <cellStyle name="Currency 9 2" xfId="1356"/>
    <cellStyle name="Currency 9 2 2" xfId="6108"/>
    <cellStyle name="Currency 9 2 2 2" xfId="6109"/>
    <cellStyle name="Currency 9 2 2 3" xfId="6110"/>
    <cellStyle name="Currency 9 2 2 3 2" xfId="6111"/>
    <cellStyle name="Currency 9 2 2 4" xfId="6112"/>
    <cellStyle name="Currency 9 2 3" xfId="6113"/>
    <cellStyle name="Currency 9 2 3 2" xfId="6114"/>
    <cellStyle name="Currency 9 2 4" xfId="6115"/>
    <cellStyle name="Currency 9 3" xfId="6116"/>
    <cellStyle name="Currency 9 3 2" xfId="6117"/>
    <cellStyle name="Currency 9 3 3" xfId="6118"/>
    <cellStyle name="Currency 9 3 3 2" xfId="6119"/>
    <cellStyle name="Currency 9 3 4" xfId="6120"/>
    <cellStyle name="Currency 9 4" xfId="6121"/>
    <cellStyle name="Currency 9 4 2" xfId="6122"/>
    <cellStyle name="Currency 9 5" xfId="6123"/>
    <cellStyle name="Custom - Style8 2 2" xfId="6124"/>
    <cellStyle name="Euro" xfId="1357"/>
    <cellStyle name="Euro 10" xfId="6125"/>
    <cellStyle name="Euro 10 2" xfId="6126"/>
    <cellStyle name="Euro 10 2 2" xfId="6127"/>
    <cellStyle name="Euro 10 2 3" xfId="6128"/>
    <cellStyle name="Euro 10 2 3 2" xfId="6129"/>
    <cellStyle name="Euro 10 2 4" xfId="6130"/>
    <cellStyle name="Euro 10 3" xfId="6131"/>
    <cellStyle name="Euro 10 4" xfId="6132"/>
    <cellStyle name="Euro 11" xfId="6133"/>
    <cellStyle name="Euro 11 2" xfId="6134"/>
    <cellStyle name="Euro 11 2 2" xfId="6135"/>
    <cellStyle name="Euro 11 2 3" xfId="6136"/>
    <cellStyle name="Euro 11 2 3 2" xfId="6137"/>
    <cellStyle name="Euro 11 2 4" xfId="6138"/>
    <cellStyle name="Euro 11 3" xfId="6139"/>
    <cellStyle name="Euro 11 4" xfId="6140"/>
    <cellStyle name="Euro 12" xfId="6141"/>
    <cellStyle name="Euro 12 2" xfId="6142"/>
    <cellStyle name="Euro 12 2 2" xfId="6143"/>
    <cellStyle name="Euro 12 2 2 2" xfId="6144"/>
    <cellStyle name="Euro 12 2 3" xfId="6145"/>
    <cellStyle name="Euro 12 2 3 2" xfId="6146"/>
    <cellStyle name="Euro 12 2 4" xfId="6147"/>
    <cellStyle name="Euro 12 3" xfId="6148"/>
    <cellStyle name="Euro 12 3 2" xfId="6149"/>
    <cellStyle name="Euro 12 4" xfId="6150"/>
    <cellStyle name="Euro 12 5" xfId="6151"/>
    <cellStyle name="Euro 12 5 2" xfId="6152"/>
    <cellStyle name="Euro 12 6" xfId="6153"/>
    <cellStyle name="Euro 13" xfId="6154"/>
    <cellStyle name="Euro 13 2" xfId="6155"/>
    <cellStyle name="Euro 13 2 2" xfId="6156"/>
    <cellStyle name="Euro 13 2 3" xfId="6157"/>
    <cellStyle name="Euro 13 3" xfId="6158"/>
    <cellStyle name="Euro 13 4" xfId="6159"/>
    <cellStyle name="Euro 13 4 2" xfId="6160"/>
    <cellStyle name="Euro 13 5" xfId="6161"/>
    <cellStyle name="Euro 14" xfId="6162"/>
    <cellStyle name="Euro 14 2" xfId="6163"/>
    <cellStyle name="Euro 14 2 2" xfId="6164"/>
    <cellStyle name="Euro 14 2 2 2" xfId="6165"/>
    <cellStyle name="Euro 14 3" xfId="6166"/>
    <cellStyle name="Euro 14 4" xfId="6167"/>
    <cellStyle name="Euro 15" xfId="6168"/>
    <cellStyle name="Euro 15 2" xfId="6169"/>
    <cellStyle name="Euro 15 2 2" xfId="6170"/>
    <cellStyle name="Euro 15 2 2 2" xfId="6171"/>
    <cellStyle name="Euro 15 3" xfId="6172"/>
    <cellStyle name="Euro 15 4" xfId="6173"/>
    <cellStyle name="Euro 16" xfId="6174"/>
    <cellStyle name="Euro 16 2" xfId="6175"/>
    <cellStyle name="Euro 16 2 2" xfId="6176"/>
    <cellStyle name="Euro 16 2 3" xfId="6177"/>
    <cellStyle name="Euro 16 3" xfId="6178"/>
    <cellStyle name="Euro 16 4" xfId="6179"/>
    <cellStyle name="Euro 17" xfId="6180"/>
    <cellStyle name="Euro 17 2" xfId="6181"/>
    <cellStyle name="Euro 17 3" xfId="6182"/>
    <cellStyle name="Euro 18" xfId="6183"/>
    <cellStyle name="Euro 18 2" xfId="6184"/>
    <cellStyle name="Euro 19" xfId="6185"/>
    <cellStyle name="Euro 19 2" xfId="6186"/>
    <cellStyle name="Euro 2" xfId="1358"/>
    <cellStyle name="Euro 2 2" xfId="6187"/>
    <cellStyle name="Euro 2 2 2" xfId="6188"/>
    <cellStyle name="Euro 2 2 2 2" xfId="6189"/>
    <cellStyle name="Euro 2 2 2 3" xfId="6190"/>
    <cellStyle name="Euro 2 2 2 4" xfId="6191"/>
    <cellStyle name="Euro 2 2 3" xfId="6192"/>
    <cellStyle name="Euro 2 2 3 2" xfId="6193"/>
    <cellStyle name="Euro 2 2 4" xfId="6194"/>
    <cellStyle name="Euro 2 2 5" xfId="6195"/>
    <cellStyle name="Euro 2 2 6" xfId="6196"/>
    <cellStyle name="Euro 2 3" xfId="6197"/>
    <cellStyle name="Euro 2 3 2" xfId="6198"/>
    <cellStyle name="Euro 2 3 3" xfId="6199"/>
    <cellStyle name="Euro 2 3 4" xfId="6200"/>
    <cellStyle name="Euro 2 4" xfId="6201"/>
    <cellStyle name="Euro 2 4 2" xfId="6202"/>
    <cellStyle name="Euro 2 5" xfId="6203"/>
    <cellStyle name="Euro 2 6" xfId="6204"/>
    <cellStyle name="Euro 20" xfId="6205"/>
    <cellStyle name="Euro 20 2" xfId="6206"/>
    <cellStyle name="Euro 21" xfId="6207"/>
    <cellStyle name="Euro 21 2" xfId="6208"/>
    <cellStyle name="Euro 22" xfId="6209"/>
    <cellStyle name="Euro 22 2" xfId="6210"/>
    <cellStyle name="Euro 23" xfId="6211"/>
    <cellStyle name="Euro 23 2" xfId="6212"/>
    <cellStyle name="Euro 24" xfId="6213"/>
    <cellStyle name="Euro 24 2" xfId="6214"/>
    <cellStyle name="Euro 25" xfId="6215"/>
    <cellStyle name="Euro 25 2" xfId="6216"/>
    <cellStyle name="Euro 26" xfId="6217"/>
    <cellStyle name="Euro 26 2" xfId="6218"/>
    <cellStyle name="Euro 27" xfId="6219"/>
    <cellStyle name="Euro 28" xfId="6220"/>
    <cellStyle name="Euro 28 2" xfId="6221"/>
    <cellStyle name="Euro 29" xfId="6222"/>
    <cellStyle name="Euro 3" xfId="1359"/>
    <cellStyle name="Euro 3 2" xfId="1360"/>
    <cellStyle name="Euro 3 2 2" xfId="6223"/>
    <cellStyle name="Euro 3 2 2 2" xfId="6224"/>
    <cellStyle name="Euro 3 2 2 2 2" xfId="6225"/>
    <cellStyle name="Euro 3 2 2 3" xfId="6226"/>
    <cellStyle name="Euro 3 2 2 3 2" xfId="6227"/>
    <cellStyle name="Euro 3 2 2 4" xfId="6228"/>
    <cellStyle name="Euro 3 2 2 5" xfId="6229"/>
    <cellStyle name="Euro 3 2 3" xfId="6230"/>
    <cellStyle name="Euro 3 2 3 2" xfId="6231"/>
    <cellStyle name="Euro 3 2 4" xfId="6232"/>
    <cellStyle name="Euro 3 2 4 2" xfId="6233"/>
    <cellStyle name="Euro 3 2 5" xfId="6234"/>
    <cellStyle name="Euro 3 3" xfId="6235"/>
    <cellStyle name="Euro 3 3 2" xfId="6236"/>
    <cellStyle name="Euro 3 3 2 2" xfId="6237"/>
    <cellStyle name="Euro 3 3 2 3" xfId="6238"/>
    <cellStyle name="Euro 3 3 3" xfId="6239"/>
    <cellStyle name="Euro 3 3 4" xfId="6240"/>
    <cellStyle name="Euro 3 3 5" xfId="6241"/>
    <cellStyle name="Euro 3 4" xfId="6242"/>
    <cellStyle name="Euro 3 4 2" xfId="6243"/>
    <cellStyle name="Euro 3 4 3" xfId="6244"/>
    <cellStyle name="Euro 3 4 3 2" xfId="6245"/>
    <cellStyle name="Euro 3 4 4" xfId="6246"/>
    <cellStyle name="Euro 3 5" xfId="6247"/>
    <cellStyle name="Euro 3 5 2" xfId="6248"/>
    <cellStyle name="Euro 3 6" xfId="6249"/>
    <cellStyle name="Euro 30" xfId="6250"/>
    <cellStyle name="Euro 4" xfId="1361"/>
    <cellStyle name="Euro 4 2" xfId="1362"/>
    <cellStyle name="Euro 4 2 2" xfId="6251"/>
    <cellStyle name="Euro 4 2 2 2" xfId="6252"/>
    <cellStyle name="Euro 4 2 2 2 2" xfId="6253"/>
    <cellStyle name="Euro 4 2 2 3" xfId="6254"/>
    <cellStyle name="Euro 4 2 2 3 2" xfId="6255"/>
    <cellStyle name="Euro 4 2 2 4" xfId="6256"/>
    <cellStyle name="Euro 4 2 2 5" xfId="6257"/>
    <cellStyle name="Euro 4 2 3" xfId="6258"/>
    <cellStyle name="Euro 4 2 3 2" xfId="6259"/>
    <cellStyle name="Euro 4 2 4" xfId="6260"/>
    <cellStyle name="Euro 4 2 4 2" xfId="6261"/>
    <cellStyle name="Euro 4 2 5" xfId="6262"/>
    <cellStyle name="Euro 4 3" xfId="6263"/>
    <cellStyle name="Euro 4 3 2" xfId="6264"/>
    <cellStyle name="Euro 4 3 2 2" xfId="6265"/>
    <cellStyle name="Euro 4 3 2 3" xfId="6266"/>
    <cellStyle name="Euro 4 3 3" xfId="6267"/>
    <cellStyle name="Euro 4 3 4" xfId="6268"/>
    <cellStyle name="Euro 4 3 5" xfId="6269"/>
    <cellStyle name="Euro 4 4" xfId="6270"/>
    <cellStyle name="Euro 4 4 2" xfId="6271"/>
    <cellStyle name="Euro 4 4 3" xfId="6272"/>
    <cellStyle name="Euro 4 4 3 2" xfId="6273"/>
    <cellStyle name="Euro 4 4 4" xfId="6274"/>
    <cellStyle name="Euro 4 5" xfId="6275"/>
    <cellStyle name="Euro 4 5 2" xfId="6276"/>
    <cellStyle name="Euro 4 6" xfId="6277"/>
    <cellStyle name="Euro 5" xfId="1363"/>
    <cellStyle name="Euro 5 2" xfId="6278"/>
    <cellStyle name="Euro 5 2 2" xfId="6279"/>
    <cellStyle name="Euro 5 2 2 2" xfId="6280"/>
    <cellStyle name="Euro 5 2 3" xfId="6281"/>
    <cellStyle name="Euro 5 2 3 2" xfId="6282"/>
    <cellStyle name="Euro 5 2 4" xfId="6283"/>
    <cellStyle name="Euro 5 2 5" xfId="6284"/>
    <cellStyle name="Euro 5 3" xfId="6285"/>
    <cellStyle name="Euro 5 3 2" xfId="6286"/>
    <cellStyle name="Euro 5 4" xfId="6287"/>
    <cellStyle name="Euro 5 4 2" xfId="6288"/>
    <cellStyle name="Euro 5 5" xfId="6289"/>
    <cellStyle name="Euro 6" xfId="1364"/>
    <cellStyle name="Euro 6 2" xfId="6290"/>
    <cellStyle name="Euro 6 2 2" xfId="6291"/>
    <cellStyle name="Euro 6 2 2 2" xfId="6292"/>
    <cellStyle name="Euro 6 2 3" xfId="6293"/>
    <cellStyle name="Euro 6 2 3 2" xfId="6294"/>
    <cellStyle name="Euro 6 2 4" xfId="6295"/>
    <cellStyle name="Euro 6 2 5" xfId="6296"/>
    <cellStyle name="Euro 6 3" xfId="6297"/>
    <cellStyle name="Euro 6 3 2" xfId="6298"/>
    <cellStyle name="Euro 6 4" xfId="6299"/>
    <cellStyle name="Euro 6 4 2" xfId="6300"/>
    <cellStyle name="Euro 6 5" xfId="6301"/>
    <cellStyle name="Euro 7" xfId="1365"/>
    <cellStyle name="Euro 7 2" xfId="1366"/>
    <cellStyle name="Euro 7 2 2" xfId="6302"/>
    <cellStyle name="Euro 7 2 2 2" xfId="6303"/>
    <cellStyle name="Euro 7 2 2 2 2" xfId="6304"/>
    <cellStyle name="Euro 7 2 2 3" xfId="6305"/>
    <cellStyle name="Euro 7 2 2 3 2" xfId="6306"/>
    <cellStyle name="Euro 7 2 2 4" xfId="6307"/>
    <cellStyle name="Euro 7 2 2 5" xfId="6308"/>
    <cellStyle name="Euro 7 2 3" xfId="6309"/>
    <cellStyle name="Euro 7 2 3 2" xfId="6310"/>
    <cellStyle name="Euro 7 2 4" xfId="6311"/>
    <cellStyle name="Euro 7 2 4 2" xfId="6312"/>
    <cellStyle name="Euro 7 2 5" xfId="6313"/>
    <cellStyle name="Euro 7 3" xfId="6314"/>
    <cellStyle name="Euro 7 3 2" xfId="6315"/>
    <cellStyle name="Euro 7 3 2 2" xfId="6316"/>
    <cellStyle name="Euro 7 3 2 3" xfId="6317"/>
    <cellStyle name="Euro 7 3 3" xfId="6318"/>
    <cellStyle name="Euro 7 3 4" xfId="6319"/>
    <cellStyle name="Euro 7 3 5" xfId="6320"/>
    <cellStyle name="Euro 7 4" xfId="6321"/>
    <cellStyle name="Euro 7 4 2" xfId="6322"/>
    <cellStyle name="Euro 7 4 3" xfId="6323"/>
    <cellStyle name="Euro 7 4 3 2" xfId="6324"/>
    <cellStyle name="Euro 7 4 4" xfId="6325"/>
    <cellStyle name="Euro 7 5" xfId="6326"/>
    <cellStyle name="Euro 7 5 2" xfId="6327"/>
    <cellStyle name="Euro 7 6" xfId="6328"/>
    <cellStyle name="Euro 8" xfId="1367"/>
    <cellStyle name="Euro 8 2" xfId="1368"/>
    <cellStyle name="Euro 8 2 2" xfId="6329"/>
    <cellStyle name="Euro 8 2 2 2" xfId="6330"/>
    <cellStyle name="Euro 8 2 2 3" xfId="6331"/>
    <cellStyle name="Euro 8 2 2 3 2" xfId="6332"/>
    <cellStyle name="Euro 8 2 2 4" xfId="6333"/>
    <cellStyle name="Euro 8 2 3" xfId="6334"/>
    <cellStyle name="Euro 8 2 3 2" xfId="6335"/>
    <cellStyle name="Euro 8 2 4" xfId="6336"/>
    <cellStyle name="Euro 8 3" xfId="6337"/>
    <cellStyle name="Euro 8 3 2" xfId="6338"/>
    <cellStyle name="Euro 8 3 3" xfId="6339"/>
    <cellStyle name="Euro 8 3 3 2" xfId="6340"/>
    <cellStyle name="Euro 8 3 4" xfId="6341"/>
    <cellStyle name="Euro 8 4" xfId="6342"/>
    <cellStyle name="Euro 8 4 2" xfId="6343"/>
    <cellStyle name="Euro 8 5" xfId="6344"/>
    <cellStyle name="Euro 9" xfId="1369"/>
    <cellStyle name="Euro 9 2" xfId="6345"/>
    <cellStyle name="Euro 9 2 2" xfId="6346"/>
    <cellStyle name="Euro 9 2 3" xfId="6347"/>
    <cellStyle name="Euro 9 2 3 2" xfId="6348"/>
    <cellStyle name="Euro 9 2 4" xfId="6349"/>
    <cellStyle name="Euro 9 3" xfId="6350"/>
    <cellStyle name="Euro 9 3 2" xfId="6351"/>
    <cellStyle name="Euro 9 4" xfId="6352"/>
    <cellStyle name="Euro_Sheet1" xfId="6353"/>
    <cellStyle name="Excel Built-in Normal" xfId="6354"/>
    <cellStyle name="Excel Built-in Normal 2" xfId="6355"/>
    <cellStyle name="Excel Built-in Normal 3" xfId="6356"/>
    <cellStyle name="Explanatory Text 10" xfId="1370"/>
    <cellStyle name="Explanatory Text 10 2" xfId="1371"/>
    <cellStyle name="Explanatory Text 10 3" xfId="1372"/>
    <cellStyle name="Explanatory Text 11" xfId="1373"/>
    <cellStyle name="Explanatory Text 12" xfId="1374"/>
    <cellStyle name="Explanatory Text 13" xfId="6357"/>
    <cellStyle name="Explanatory Text 2" xfId="1375"/>
    <cellStyle name="Explanatory Text 2 2" xfId="1376"/>
    <cellStyle name="Explanatory Text 2 3" xfId="1377"/>
    <cellStyle name="Explanatory Text 2 4" xfId="1378"/>
    <cellStyle name="Explanatory Text 2 5" xfId="1379"/>
    <cellStyle name="Explanatory Text 2 6" xfId="1380"/>
    <cellStyle name="Explanatory Text 2 7" xfId="1381"/>
    <cellStyle name="Explanatory Text 2 8" xfId="1382"/>
    <cellStyle name="Explanatory Text 2 9" xfId="1383"/>
    <cellStyle name="Explanatory Text 3" xfId="1384"/>
    <cellStyle name="Explanatory Text 3 2" xfId="1385"/>
    <cellStyle name="Explanatory Text 3 3" xfId="1386"/>
    <cellStyle name="Explanatory Text 3 4" xfId="1387"/>
    <cellStyle name="Explanatory Text 3 5" xfId="1388"/>
    <cellStyle name="Explanatory Text 3 6" xfId="1389"/>
    <cellStyle name="Explanatory Text 3 7" xfId="1390"/>
    <cellStyle name="Explanatory Text 3 8" xfId="1391"/>
    <cellStyle name="Explanatory Text 3 9" xfId="1392"/>
    <cellStyle name="Explanatory Text 4" xfId="1393"/>
    <cellStyle name="Explanatory Text 4 2" xfId="1394"/>
    <cellStyle name="Explanatory Text 4 3" xfId="1395"/>
    <cellStyle name="Explanatory Text 4 4" xfId="1396"/>
    <cellStyle name="Explanatory Text 4 5" xfId="1397"/>
    <cellStyle name="Explanatory Text 4 6" xfId="1398"/>
    <cellStyle name="Explanatory Text 4 7" xfId="1399"/>
    <cellStyle name="Explanatory Text 4 8" xfId="1400"/>
    <cellStyle name="Explanatory Text 4 9" xfId="1401"/>
    <cellStyle name="Explanatory Text 5" xfId="1402"/>
    <cellStyle name="Explanatory Text 5 2" xfId="1403"/>
    <cellStyle name="Explanatory Text 5 3" xfId="1404"/>
    <cellStyle name="Explanatory Text 6" xfId="1405"/>
    <cellStyle name="Explanatory Text 6 2" xfId="1406"/>
    <cellStyle name="Explanatory Text 6 3" xfId="1407"/>
    <cellStyle name="Explanatory Text 7" xfId="1408"/>
    <cellStyle name="Explanatory Text 7 2" xfId="1409"/>
    <cellStyle name="Explanatory Text 7 3" xfId="1410"/>
    <cellStyle name="Explanatory Text 8" xfId="1411"/>
    <cellStyle name="Explanatory Text 8 2" xfId="1412"/>
    <cellStyle name="Explanatory Text 8 3" xfId="1413"/>
    <cellStyle name="Explanatory Text 9" xfId="1414"/>
    <cellStyle name="Explanatory Text 9 2" xfId="1415"/>
    <cellStyle name="Explanatory Text 9 3" xfId="1416"/>
    <cellStyle name="FORM" xfId="6358"/>
    <cellStyle name="Formula" xfId="6359"/>
    <cellStyle name="Good 10" xfId="1417"/>
    <cellStyle name="Good 10 2" xfId="1418"/>
    <cellStyle name="Good 10 3" xfId="1419"/>
    <cellStyle name="Good 11" xfId="1420"/>
    <cellStyle name="Good 12" xfId="1421"/>
    <cellStyle name="Good 13" xfId="6360"/>
    <cellStyle name="Good 2" xfId="1422"/>
    <cellStyle name="Good 2 2" xfId="1423"/>
    <cellStyle name="Good 2 3" xfId="1424"/>
    <cellStyle name="Good 2 4" xfId="1425"/>
    <cellStyle name="Good 2 5" xfId="1426"/>
    <cellStyle name="Good 2 6" xfId="1427"/>
    <cellStyle name="Good 2 7" xfId="1428"/>
    <cellStyle name="Good 2 8" xfId="1429"/>
    <cellStyle name="Good 2 9" xfId="1430"/>
    <cellStyle name="Good 3" xfId="1431"/>
    <cellStyle name="Good 3 2" xfId="1432"/>
    <cellStyle name="Good 3 3" xfId="1433"/>
    <cellStyle name="Good 3 4" xfId="1434"/>
    <cellStyle name="Good 3 5" xfId="1435"/>
    <cellStyle name="Good 3 6" xfId="1436"/>
    <cellStyle name="Good 3 7" xfId="1437"/>
    <cellStyle name="Good 3 8" xfId="1438"/>
    <cellStyle name="Good 3 9" xfId="1439"/>
    <cellStyle name="Good 4" xfId="1440"/>
    <cellStyle name="Good 4 2" xfId="1441"/>
    <cellStyle name="Good 4 3" xfId="1442"/>
    <cellStyle name="Good 4 4" xfId="1443"/>
    <cellStyle name="Good 4 5" xfId="1444"/>
    <cellStyle name="Good 4 6" xfId="1445"/>
    <cellStyle name="Good 4 7" xfId="1446"/>
    <cellStyle name="Good 4 8" xfId="1447"/>
    <cellStyle name="Good 4 9" xfId="1448"/>
    <cellStyle name="Good 5" xfId="1449"/>
    <cellStyle name="Good 5 2" xfId="1450"/>
    <cellStyle name="Good 5 3" xfId="1451"/>
    <cellStyle name="Good 6" xfId="1452"/>
    <cellStyle name="Good 6 2" xfId="1453"/>
    <cellStyle name="Good 6 3" xfId="1454"/>
    <cellStyle name="Good 7" xfId="1455"/>
    <cellStyle name="Good 7 2" xfId="1456"/>
    <cellStyle name="Good 7 3" xfId="1457"/>
    <cellStyle name="Good 8" xfId="1458"/>
    <cellStyle name="Good 8 2" xfId="1459"/>
    <cellStyle name="Good 8 3" xfId="1460"/>
    <cellStyle name="Good 9" xfId="1461"/>
    <cellStyle name="Good 9 2" xfId="1462"/>
    <cellStyle name="Good 9 3" xfId="1463"/>
    <cellStyle name="Grey" xfId="6361"/>
    <cellStyle name="Header1" xfId="6362"/>
    <cellStyle name="Header2" xfId="6363"/>
    <cellStyle name="Heading 1 10" xfId="1464"/>
    <cellStyle name="Heading 1 10 2" xfId="1465"/>
    <cellStyle name="Heading 1 10 3" xfId="1466"/>
    <cellStyle name="Heading 1 11" xfId="1467"/>
    <cellStyle name="Heading 1 12" xfId="1468"/>
    <cellStyle name="Heading 1 13" xfId="6364"/>
    <cellStyle name="Heading 1 2" xfId="1469"/>
    <cellStyle name="Heading 1 2 2" xfId="1470"/>
    <cellStyle name="Heading 1 2 3" xfId="1471"/>
    <cellStyle name="Heading 1 2 4" xfId="1472"/>
    <cellStyle name="Heading 1 2 5" xfId="1473"/>
    <cellStyle name="Heading 1 2 6" xfId="1474"/>
    <cellStyle name="Heading 1 2 7" xfId="1475"/>
    <cellStyle name="Heading 1 2 8" xfId="1476"/>
    <cellStyle name="Heading 1 2 9" xfId="1477"/>
    <cellStyle name="Heading 1 3" xfId="1478"/>
    <cellStyle name="Heading 1 3 2" xfId="1479"/>
    <cellStyle name="Heading 1 3 3" xfId="1480"/>
    <cellStyle name="Heading 1 3 4" xfId="1481"/>
    <cellStyle name="Heading 1 3 4 2" xfId="6365"/>
    <cellStyle name="Heading 1 3 5" xfId="1482"/>
    <cellStyle name="Heading 1 3 6" xfId="1483"/>
    <cellStyle name="Heading 1 3 7" xfId="1484"/>
    <cellStyle name="Heading 1 3 8" xfId="1485"/>
    <cellStyle name="Heading 1 3 9" xfId="1486"/>
    <cellStyle name="Heading 1 4" xfId="1487"/>
    <cellStyle name="Heading 1 4 2" xfId="1488"/>
    <cellStyle name="Heading 1 4 3" xfId="1489"/>
    <cellStyle name="Heading 1 4 4" xfId="1490"/>
    <cellStyle name="Heading 1 4 5" xfId="1491"/>
    <cellStyle name="Heading 1 4 6" xfId="1492"/>
    <cellStyle name="Heading 1 4 7" xfId="1493"/>
    <cellStyle name="Heading 1 4 8" xfId="1494"/>
    <cellStyle name="Heading 1 4 9" xfId="1495"/>
    <cellStyle name="Heading 1 5" xfId="1496"/>
    <cellStyle name="Heading 1 5 2" xfId="1497"/>
    <cellStyle name="Heading 1 5 3" xfId="1498"/>
    <cellStyle name="Heading 1 6" xfId="1499"/>
    <cellStyle name="Heading 1 6 2" xfId="1500"/>
    <cellStyle name="Heading 1 6 3" xfId="1501"/>
    <cellStyle name="Heading 1 7" xfId="1502"/>
    <cellStyle name="Heading 1 7 2" xfId="1503"/>
    <cellStyle name="Heading 1 7 3" xfId="1504"/>
    <cellStyle name="Heading 1 8" xfId="1505"/>
    <cellStyle name="Heading 1 8 2" xfId="1506"/>
    <cellStyle name="Heading 1 8 3" xfId="1507"/>
    <cellStyle name="Heading 1 9" xfId="1508"/>
    <cellStyle name="Heading 1 9 2" xfId="1509"/>
    <cellStyle name="Heading 1 9 3" xfId="1510"/>
    <cellStyle name="Heading 2 10" xfId="1511"/>
    <cellStyle name="Heading 2 10 2" xfId="1512"/>
    <cellStyle name="Heading 2 10 3" xfId="1513"/>
    <cellStyle name="Heading 2 11" xfId="1514"/>
    <cellStyle name="Heading 2 12" xfId="1515"/>
    <cellStyle name="Heading 2 13" xfId="6366"/>
    <cellStyle name="Heading 2 2" xfId="1516"/>
    <cellStyle name="Heading 2 2 2" xfId="1517"/>
    <cellStyle name="Heading 2 2 3" xfId="1518"/>
    <cellStyle name="Heading 2 2 4" xfId="1519"/>
    <cellStyle name="Heading 2 2 5" xfId="1520"/>
    <cellStyle name="Heading 2 2 6" xfId="1521"/>
    <cellStyle name="Heading 2 2 7" xfId="1522"/>
    <cellStyle name="Heading 2 2 8" xfId="1523"/>
    <cellStyle name="Heading 2 2 9" xfId="1524"/>
    <cellStyle name="Heading 2 3" xfId="1525"/>
    <cellStyle name="Heading 2 3 2" xfId="1526"/>
    <cellStyle name="Heading 2 3 3" xfId="1527"/>
    <cellStyle name="Heading 2 3 4" xfId="1528"/>
    <cellStyle name="Heading 2 3 5" xfId="1529"/>
    <cellStyle name="Heading 2 3 6" xfId="1530"/>
    <cellStyle name="Heading 2 3 7" xfId="1531"/>
    <cellStyle name="Heading 2 3 8" xfId="1532"/>
    <cellStyle name="Heading 2 3 9" xfId="1533"/>
    <cellStyle name="Heading 2 4" xfId="1534"/>
    <cellStyle name="Heading 2 4 2" xfId="1535"/>
    <cellStyle name="Heading 2 4 3" xfId="1536"/>
    <cellStyle name="Heading 2 4 4" xfId="1537"/>
    <cellStyle name="Heading 2 4 5" xfId="1538"/>
    <cellStyle name="Heading 2 4 6" xfId="1539"/>
    <cellStyle name="Heading 2 4 7" xfId="1540"/>
    <cellStyle name="Heading 2 4 8" xfId="1541"/>
    <cellStyle name="Heading 2 4 9" xfId="1542"/>
    <cellStyle name="Heading 2 5" xfId="1543"/>
    <cellStyle name="Heading 2 5 2" xfId="1544"/>
    <cellStyle name="Heading 2 5 3" xfId="1545"/>
    <cellStyle name="Heading 2 6" xfId="1546"/>
    <cellStyle name="Heading 2 6 2" xfId="1547"/>
    <cellStyle name="Heading 2 6 3" xfId="1548"/>
    <cellStyle name="Heading 2 7" xfId="1549"/>
    <cellStyle name="Heading 2 7 2" xfId="1550"/>
    <cellStyle name="Heading 2 7 3" xfId="1551"/>
    <cellStyle name="Heading 2 8" xfId="1552"/>
    <cellStyle name="Heading 2 8 2" xfId="1553"/>
    <cellStyle name="Heading 2 8 3" xfId="1554"/>
    <cellStyle name="Heading 2 9" xfId="1555"/>
    <cellStyle name="Heading 2 9 2" xfId="1556"/>
    <cellStyle name="Heading 2 9 3" xfId="1557"/>
    <cellStyle name="Heading 3 10" xfId="1558"/>
    <cellStyle name="Heading 3 10 2" xfId="1559"/>
    <cellStyle name="Heading 3 10 3" xfId="1560"/>
    <cellStyle name="Heading 3 11" xfId="1561"/>
    <cellStyle name="Heading 3 12" xfId="1562"/>
    <cellStyle name="Heading 3 13" xfId="6367"/>
    <cellStyle name="Heading 3 2" xfId="1563"/>
    <cellStyle name="Heading 3 2 2" xfId="1564"/>
    <cellStyle name="Heading 3 2 3" xfId="1565"/>
    <cellStyle name="Heading 3 2 4" xfId="1566"/>
    <cellStyle name="Heading 3 2 5" xfId="1567"/>
    <cellStyle name="Heading 3 2 6" xfId="1568"/>
    <cellStyle name="Heading 3 2 7" xfId="1569"/>
    <cellStyle name="Heading 3 2 8" xfId="1570"/>
    <cellStyle name="Heading 3 2 9" xfId="1571"/>
    <cellStyle name="Heading 3 3" xfId="1572"/>
    <cellStyle name="Heading 3 3 2" xfId="1573"/>
    <cellStyle name="Heading 3 3 3" xfId="1574"/>
    <cellStyle name="Heading 3 3 4" xfId="1575"/>
    <cellStyle name="Heading 3 3 5" xfId="1576"/>
    <cellStyle name="Heading 3 3 6" xfId="1577"/>
    <cellStyle name="Heading 3 3 7" xfId="1578"/>
    <cellStyle name="Heading 3 3 8" xfId="1579"/>
    <cellStyle name="Heading 3 3 9" xfId="1580"/>
    <cellStyle name="Heading 3 4" xfId="1581"/>
    <cellStyle name="Heading 3 4 2" xfId="1582"/>
    <cellStyle name="Heading 3 4 3" xfId="1583"/>
    <cellStyle name="Heading 3 4 4" xfId="1584"/>
    <cellStyle name="Heading 3 4 5" xfId="1585"/>
    <cellStyle name="Heading 3 4 6" xfId="1586"/>
    <cellStyle name="Heading 3 4 7" xfId="1587"/>
    <cellStyle name="Heading 3 4 8" xfId="1588"/>
    <cellStyle name="Heading 3 4 9" xfId="1589"/>
    <cellStyle name="Heading 3 5" xfId="1590"/>
    <cellStyle name="Heading 3 5 2" xfId="1591"/>
    <cellStyle name="Heading 3 5 3" xfId="1592"/>
    <cellStyle name="Heading 3 6" xfId="1593"/>
    <cellStyle name="Heading 3 6 2" xfId="1594"/>
    <cellStyle name="Heading 3 6 3" xfId="1595"/>
    <cellStyle name="Heading 3 7" xfId="1596"/>
    <cellStyle name="Heading 3 7 2" xfId="1597"/>
    <cellStyle name="Heading 3 7 3" xfId="1598"/>
    <cellStyle name="Heading 3 8" xfId="1599"/>
    <cellStyle name="Heading 3 8 2" xfId="1600"/>
    <cellStyle name="Heading 3 8 3" xfId="1601"/>
    <cellStyle name="Heading 3 9" xfId="1602"/>
    <cellStyle name="Heading 3 9 2" xfId="1603"/>
    <cellStyle name="Heading 3 9 3" xfId="1604"/>
    <cellStyle name="Heading 4 10" xfId="1605"/>
    <cellStyle name="Heading 4 10 2" xfId="1606"/>
    <cellStyle name="Heading 4 10 3" xfId="1607"/>
    <cellStyle name="Heading 4 11" xfId="1608"/>
    <cellStyle name="Heading 4 12" xfId="1609"/>
    <cellStyle name="Heading 4 13" xfId="6368"/>
    <cellStyle name="Heading 4 2" xfId="1610"/>
    <cellStyle name="Heading 4 2 2" xfId="1611"/>
    <cellStyle name="Heading 4 2 3" xfId="1612"/>
    <cellStyle name="Heading 4 2 4" xfId="1613"/>
    <cellStyle name="Heading 4 2 5" xfId="1614"/>
    <cellStyle name="Heading 4 2 6" xfId="1615"/>
    <cellStyle name="Heading 4 2 7" xfId="1616"/>
    <cellStyle name="Heading 4 2 8" xfId="1617"/>
    <cellStyle name="Heading 4 2 9" xfId="1618"/>
    <cellStyle name="Heading 4 3" xfId="1619"/>
    <cellStyle name="Heading 4 3 2" xfId="1620"/>
    <cellStyle name="Heading 4 3 3" xfId="1621"/>
    <cellStyle name="Heading 4 3 4" xfId="1622"/>
    <cellStyle name="Heading 4 3 5" xfId="1623"/>
    <cellStyle name="Heading 4 3 6" xfId="1624"/>
    <cellStyle name="Heading 4 3 7" xfId="1625"/>
    <cellStyle name="Heading 4 3 8" xfId="1626"/>
    <cellStyle name="Heading 4 3 9" xfId="1627"/>
    <cellStyle name="Heading 4 4" xfId="1628"/>
    <cellStyle name="Heading 4 4 2" xfId="1629"/>
    <cellStyle name="Heading 4 4 3" xfId="1630"/>
    <cellStyle name="Heading 4 4 4" xfId="1631"/>
    <cellStyle name="Heading 4 4 5" xfId="1632"/>
    <cellStyle name="Heading 4 4 6" xfId="1633"/>
    <cellStyle name="Heading 4 4 7" xfId="1634"/>
    <cellStyle name="Heading 4 4 8" xfId="1635"/>
    <cellStyle name="Heading 4 4 9" xfId="1636"/>
    <cellStyle name="Heading 4 5" xfId="1637"/>
    <cellStyle name="Heading 4 5 2" xfId="1638"/>
    <cellStyle name="Heading 4 5 3" xfId="1639"/>
    <cellStyle name="Heading 4 6" xfId="1640"/>
    <cellStyle name="Heading 4 6 2" xfId="1641"/>
    <cellStyle name="Heading 4 6 3" xfId="1642"/>
    <cellStyle name="Heading 4 7" xfId="1643"/>
    <cellStyle name="Heading 4 7 2" xfId="1644"/>
    <cellStyle name="Heading 4 7 3" xfId="1645"/>
    <cellStyle name="Heading 4 8" xfId="1646"/>
    <cellStyle name="Heading 4 8 2" xfId="1647"/>
    <cellStyle name="Heading 4 8 3" xfId="1648"/>
    <cellStyle name="Heading 4 9" xfId="1649"/>
    <cellStyle name="Heading 4 9 2" xfId="1650"/>
    <cellStyle name="Heading 4 9 3" xfId="1651"/>
    <cellStyle name="Hyperlink 2" xfId="1652"/>
    <cellStyle name="Hyperlink 2 2" xfId="1653"/>
    <cellStyle name="Hyperlink 2 3" xfId="6369"/>
    <cellStyle name="Hyperlink 2 3 2" xfId="6370"/>
    <cellStyle name="Hyperlink 2 3 2 2" xfId="6371"/>
    <cellStyle name="Hyperlink 2 3 3" xfId="6372"/>
    <cellStyle name="Hyperlink 2 4" xfId="6373"/>
    <cellStyle name="Hyperlink 2 5" xfId="6374"/>
    <cellStyle name="Hyperlink 2 6" xfId="6375"/>
    <cellStyle name="Hyperlink 2 7" xfId="6376"/>
    <cellStyle name="Hyperlink 2_Establishment" xfId="6377"/>
    <cellStyle name="Hyperlink 3" xfId="6378"/>
    <cellStyle name="Hyperlink 4" xfId="6379"/>
    <cellStyle name="Hyperlink 5" xfId="6380"/>
    <cellStyle name="Hypertextový odkaz" xfId="6381"/>
    <cellStyle name="INCHES" xfId="6382"/>
    <cellStyle name="INCHES 2" xfId="6383"/>
    <cellStyle name="Input [yellow]" xfId="6384"/>
    <cellStyle name="Input 10" xfId="1654"/>
    <cellStyle name="Input 10 10" xfId="6385"/>
    <cellStyle name="Input 10 11" xfId="6386"/>
    <cellStyle name="Input 10 12" xfId="6387"/>
    <cellStyle name="Input 10 13" xfId="6388"/>
    <cellStyle name="Input 10 14" xfId="6389"/>
    <cellStyle name="Input 10 2" xfId="1655"/>
    <cellStyle name="Input 10 2 10" xfId="6390"/>
    <cellStyle name="Input 10 2 11" xfId="6391"/>
    <cellStyle name="Input 10 2 12" xfId="6392"/>
    <cellStyle name="Input 10 2 2" xfId="6393"/>
    <cellStyle name="Input 10 2 2 10" xfId="6394"/>
    <cellStyle name="Input 10 2 2 10 2" xfId="6395"/>
    <cellStyle name="Input 10 2 2 11" xfId="6396"/>
    <cellStyle name="Input 10 2 2 11 2" xfId="6397"/>
    <cellStyle name="Input 10 2 2 12" xfId="6398"/>
    <cellStyle name="Input 10 2 2 12 2" xfId="6399"/>
    <cellStyle name="Input 10 2 2 13" xfId="6400"/>
    <cellStyle name="Input 10 2 2 13 2" xfId="6401"/>
    <cellStyle name="Input 10 2 2 14" xfId="6402"/>
    <cellStyle name="Input 10 2 2 14 2" xfId="6403"/>
    <cellStyle name="Input 10 2 2 15" xfId="6404"/>
    <cellStyle name="Input 10 2 2 15 2" xfId="6405"/>
    <cellStyle name="Input 10 2 2 2" xfId="6406"/>
    <cellStyle name="Input 10 2 2 2 2" xfId="6407"/>
    <cellStyle name="Input 10 2 2 3" xfId="6408"/>
    <cellStyle name="Input 10 2 2 3 2" xfId="6409"/>
    <cellStyle name="Input 10 2 2 4" xfId="6410"/>
    <cellStyle name="Input 10 2 2 4 2" xfId="6411"/>
    <cellStyle name="Input 10 2 2 5" xfId="6412"/>
    <cellStyle name="Input 10 2 2 5 2" xfId="6413"/>
    <cellStyle name="Input 10 2 2 6" xfId="6414"/>
    <cellStyle name="Input 10 2 2 6 2" xfId="6415"/>
    <cellStyle name="Input 10 2 2 7" xfId="6416"/>
    <cellStyle name="Input 10 2 2 7 2" xfId="6417"/>
    <cellStyle name="Input 10 2 2 8" xfId="6418"/>
    <cellStyle name="Input 10 2 2 8 2" xfId="6419"/>
    <cellStyle name="Input 10 2 2 9" xfId="6420"/>
    <cellStyle name="Input 10 2 2 9 2" xfId="6421"/>
    <cellStyle name="Input 10 2 3" xfId="6422"/>
    <cellStyle name="Input 10 2 3 2" xfId="6423"/>
    <cellStyle name="Input 10 2 3 2 2" xfId="6424"/>
    <cellStyle name="Input 10 2 3 3" xfId="6425"/>
    <cellStyle name="Input 10 2 3 3 2" xfId="6426"/>
    <cellStyle name="Input 10 2 3 4" xfId="6427"/>
    <cellStyle name="Input 10 2 4" xfId="6428"/>
    <cellStyle name="Input 10 2 4 2" xfId="6429"/>
    <cellStyle name="Input 10 2 5" xfId="6430"/>
    <cellStyle name="Input 10 2 5 2" xfId="6431"/>
    <cellStyle name="Input 10 2 6" xfId="6432"/>
    <cellStyle name="Input 10 2 6 2" xfId="6433"/>
    <cellStyle name="Input 10 2 7" xfId="6434"/>
    <cellStyle name="Input 10 2 8" xfId="6435"/>
    <cellStyle name="Input 10 2 9" xfId="6436"/>
    <cellStyle name="Input 10 3" xfId="1656"/>
    <cellStyle name="Input 10 3 10" xfId="6437"/>
    <cellStyle name="Input 10 3 11" xfId="6438"/>
    <cellStyle name="Input 10 3 12" xfId="6439"/>
    <cellStyle name="Input 10 3 2" xfId="6440"/>
    <cellStyle name="Input 10 3 2 10" xfId="6441"/>
    <cellStyle name="Input 10 3 2 10 2" xfId="6442"/>
    <cellStyle name="Input 10 3 2 11" xfId="6443"/>
    <cellStyle name="Input 10 3 2 11 2" xfId="6444"/>
    <cellStyle name="Input 10 3 2 12" xfId="6445"/>
    <cellStyle name="Input 10 3 2 12 2" xfId="6446"/>
    <cellStyle name="Input 10 3 2 13" xfId="6447"/>
    <cellStyle name="Input 10 3 2 13 2" xfId="6448"/>
    <cellStyle name="Input 10 3 2 14" xfId="6449"/>
    <cellStyle name="Input 10 3 2 14 2" xfId="6450"/>
    <cellStyle name="Input 10 3 2 15" xfId="6451"/>
    <cellStyle name="Input 10 3 2 15 2" xfId="6452"/>
    <cellStyle name="Input 10 3 2 2" xfId="6453"/>
    <cellStyle name="Input 10 3 2 2 2" xfId="6454"/>
    <cellStyle name="Input 10 3 2 3" xfId="6455"/>
    <cellStyle name="Input 10 3 2 3 2" xfId="6456"/>
    <cellStyle name="Input 10 3 2 4" xfId="6457"/>
    <cellStyle name="Input 10 3 2 4 2" xfId="6458"/>
    <cellStyle name="Input 10 3 2 5" xfId="6459"/>
    <cellStyle name="Input 10 3 2 5 2" xfId="6460"/>
    <cellStyle name="Input 10 3 2 6" xfId="6461"/>
    <cellStyle name="Input 10 3 2 6 2" xfId="6462"/>
    <cellStyle name="Input 10 3 2 7" xfId="6463"/>
    <cellStyle name="Input 10 3 2 7 2" xfId="6464"/>
    <cellStyle name="Input 10 3 2 8" xfId="6465"/>
    <cellStyle name="Input 10 3 2 8 2" xfId="6466"/>
    <cellStyle name="Input 10 3 2 9" xfId="6467"/>
    <cellStyle name="Input 10 3 2 9 2" xfId="6468"/>
    <cellStyle name="Input 10 3 3" xfId="6469"/>
    <cellStyle name="Input 10 3 3 2" xfId="6470"/>
    <cellStyle name="Input 10 3 3 2 2" xfId="6471"/>
    <cellStyle name="Input 10 3 3 3" xfId="6472"/>
    <cellStyle name="Input 10 3 3 3 2" xfId="6473"/>
    <cellStyle name="Input 10 3 3 4" xfId="6474"/>
    <cellStyle name="Input 10 3 4" xfId="6475"/>
    <cellStyle name="Input 10 3 4 2" xfId="6476"/>
    <cellStyle name="Input 10 3 5" xfId="6477"/>
    <cellStyle name="Input 10 3 5 2" xfId="6478"/>
    <cellStyle name="Input 10 3 6" xfId="6479"/>
    <cellStyle name="Input 10 3 6 2" xfId="6480"/>
    <cellStyle name="Input 10 3 7" xfId="6481"/>
    <cellStyle name="Input 10 3 8" xfId="6482"/>
    <cellStyle name="Input 10 3 9" xfId="6483"/>
    <cellStyle name="Input 10 4" xfId="6484"/>
    <cellStyle name="Input 10 4 10" xfId="6485"/>
    <cellStyle name="Input 10 4 10 2" xfId="6486"/>
    <cellStyle name="Input 10 4 11" xfId="6487"/>
    <cellStyle name="Input 10 4 11 2" xfId="6488"/>
    <cellStyle name="Input 10 4 12" xfId="6489"/>
    <cellStyle name="Input 10 4 12 2" xfId="6490"/>
    <cellStyle name="Input 10 4 13" xfId="6491"/>
    <cellStyle name="Input 10 4 13 2" xfId="6492"/>
    <cellStyle name="Input 10 4 14" xfId="6493"/>
    <cellStyle name="Input 10 4 14 2" xfId="6494"/>
    <cellStyle name="Input 10 4 15" xfId="6495"/>
    <cellStyle name="Input 10 4 15 2" xfId="6496"/>
    <cellStyle name="Input 10 4 2" xfId="6497"/>
    <cellStyle name="Input 10 4 2 2" xfId="6498"/>
    <cellStyle name="Input 10 4 3" xfId="6499"/>
    <cellStyle name="Input 10 4 3 2" xfId="6500"/>
    <cellStyle name="Input 10 4 4" xfId="6501"/>
    <cellStyle name="Input 10 4 4 2" xfId="6502"/>
    <cellStyle name="Input 10 4 5" xfId="6503"/>
    <cellStyle name="Input 10 4 5 2" xfId="6504"/>
    <cellStyle name="Input 10 4 6" xfId="6505"/>
    <cellStyle name="Input 10 4 6 2" xfId="6506"/>
    <cellStyle name="Input 10 4 7" xfId="6507"/>
    <cellStyle name="Input 10 4 7 2" xfId="6508"/>
    <cellStyle name="Input 10 4 8" xfId="6509"/>
    <cellStyle name="Input 10 4 8 2" xfId="6510"/>
    <cellStyle name="Input 10 4 9" xfId="6511"/>
    <cellStyle name="Input 10 4 9 2" xfId="6512"/>
    <cellStyle name="Input 10 5" xfId="6513"/>
    <cellStyle name="Input 10 5 2" xfId="6514"/>
    <cellStyle name="Input 10 5 2 2" xfId="6515"/>
    <cellStyle name="Input 10 5 3" xfId="6516"/>
    <cellStyle name="Input 10 5 3 2" xfId="6517"/>
    <cellStyle name="Input 10 5 4" xfId="6518"/>
    <cellStyle name="Input 10 6" xfId="6519"/>
    <cellStyle name="Input 10 6 2" xfId="6520"/>
    <cellStyle name="Input 10 7" xfId="6521"/>
    <cellStyle name="Input 10 7 2" xfId="6522"/>
    <cellStyle name="Input 10 8" xfId="6523"/>
    <cellStyle name="Input 10 8 2" xfId="6524"/>
    <cellStyle name="Input 10 9" xfId="6525"/>
    <cellStyle name="Input 11" xfId="1657"/>
    <cellStyle name="Input 11 10" xfId="6526"/>
    <cellStyle name="Input 11 11" xfId="6527"/>
    <cellStyle name="Input 11 12" xfId="6528"/>
    <cellStyle name="Input 11 2" xfId="6529"/>
    <cellStyle name="Input 11 2 10" xfId="6530"/>
    <cellStyle name="Input 11 2 10 2" xfId="6531"/>
    <cellStyle name="Input 11 2 11" xfId="6532"/>
    <cellStyle name="Input 11 2 11 2" xfId="6533"/>
    <cellStyle name="Input 11 2 12" xfId="6534"/>
    <cellStyle name="Input 11 2 12 2" xfId="6535"/>
    <cellStyle name="Input 11 2 13" xfId="6536"/>
    <cellStyle name="Input 11 2 13 2" xfId="6537"/>
    <cellStyle name="Input 11 2 14" xfId="6538"/>
    <cellStyle name="Input 11 2 14 2" xfId="6539"/>
    <cellStyle name="Input 11 2 15" xfId="6540"/>
    <cellStyle name="Input 11 2 15 2" xfId="6541"/>
    <cellStyle name="Input 11 2 2" xfId="6542"/>
    <cellStyle name="Input 11 2 2 2" xfId="6543"/>
    <cellStyle name="Input 11 2 3" xfId="6544"/>
    <cellStyle name="Input 11 2 3 2" xfId="6545"/>
    <cellStyle name="Input 11 2 4" xfId="6546"/>
    <cellStyle name="Input 11 2 4 2" xfId="6547"/>
    <cellStyle name="Input 11 2 5" xfId="6548"/>
    <cellStyle name="Input 11 2 5 2" xfId="6549"/>
    <cellStyle name="Input 11 2 6" xfId="6550"/>
    <cellStyle name="Input 11 2 6 2" xfId="6551"/>
    <cellStyle name="Input 11 2 7" xfId="6552"/>
    <cellStyle name="Input 11 2 7 2" xfId="6553"/>
    <cellStyle name="Input 11 2 8" xfId="6554"/>
    <cellStyle name="Input 11 2 8 2" xfId="6555"/>
    <cellStyle name="Input 11 2 9" xfId="6556"/>
    <cellStyle name="Input 11 2 9 2" xfId="6557"/>
    <cellStyle name="Input 11 3" xfId="6558"/>
    <cellStyle name="Input 11 3 2" xfId="6559"/>
    <cellStyle name="Input 11 3 2 2" xfId="6560"/>
    <cellStyle name="Input 11 3 3" xfId="6561"/>
    <cellStyle name="Input 11 3 3 2" xfId="6562"/>
    <cellStyle name="Input 11 3 4" xfId="6563"/>
    <cellStyle name="Input 11 4" xfId="6564"/>
    <cellStyle name="Input 11 4 2" xfId="6565"/>
    <cellStyle name="Input 11 5" xfId="6566"/>
    <cellStyle name="Input 11 5 2" xfId="6567"/>
    <cellStyle name="Input 11 6" xfId="6568"/>
    <cellStyle name="Input 11 6 2" xfId="6569"/>
    <cellStyle name="Input 11 7" xfId="6570"/>
    <cellStyle name="Input 11 8" xfId="6571"/>
    <cellStyle name="Input 11 9" xfId="6572"/>
    <cellStyle name="Input 12" xfId="1658"/>
    <cellStyle name="Input 12 10" xfId="6573"/>
    <cellStyle name="Input 12 11" xfId="6574"/>
    <cellStyle name="Input 12 12" xfId="6575"/>
    <cellStyle name="Input 12 2" xfId="6576"/>
    <cellStyle name="Input 12 2 10" xfId="6577"/>
    <cellStyle name="Input 12 2 10 2" xfId="6578"/>
    <cellStyle name="Input 12 2 11" xfId="6579"/>
    <cellStyle name="Input 12 2 11 2" xfId="6580"/>
    <cellStyle name="Input 12 2 12" xfId="6581"/>
    <cellStyle name="Input 12 2 12 2" xfId="6582"/>
    <cellStyle name="Input 12 2 13" xfId="6583"/>
    <cellStyle name="Input 12 2 13 2" xfId="6584"/>
    <cellStyle name="Input 12 2 14" xfId="6585"/>
    <cellStyle name="Input 12 2 14 2" xfId="6586"/>
    <cellStyle name="Input 12 2 15" xfId="6587"/>
    <cellStyle name="Input 12 2 15 2" xfId="6588"/>
    <cellStyle name="Input 12 2 2" xfId="6589"/>
    <cellStyle name="Input 12 2 2 2" xfId="6590"/>
    <cellStyle name="Input 12 2 3" xfId="6591"/>
    <cellStyle name="Input 12 2 3 2" xfId="6592"/>
    <cellStyle name="Input 12 2 4" xfId="6593"/>
    <cellStyle name="Input 12 2 4 2" xfId="6594"/>
    <cellStyle name="Input 12 2 5" xfId="6595"/>
    <cellStyle name="Input 12 2 5 2" xfId="6596"/>
    <cellStyle name="Input 12 2 6" xfId="6597"/>
    <cellStyle name="Input 12 2 6 2" xfId="6598"/>
    <cellStyle name="Input 12 2 7" xfId="6599"/>
    <cellStyle name="Input 12 2 7 2" xfId="6600"/>
    <cellStyle name="Input 12 2 8" xfId="6601"/>
    <cellStyle name="Input 12 2 8 2" xfId="6602"/>
    <cellStyle name="Input 12 2 9" xfId="6603"/>
    <cellStyle name="Input 12 2 9 2" xfId="6604"/>
    <cellStyle name="Input 12 3" xfId="6605"/>
    <cellStyle name="Input 12 3 2" xfId="6606"/>
    <cellStyle name="Input 12 3 2 2" xfId="6607"/>
    <cellStyle name="Input 12 3 3" xfId="6608"/>
    <cellStyle name="Input 12 3 3 2" xfId="6609"/>
    <cellStyle name="Input 12 3 4" xfId="6610"/>
    <cellStyle name="Input 12 4" xfId="6611"/>
    <cellStyle name="Input 12 4 2" xfId="6612"/>
    <cellStyle name="Input 12 5" xfId="6613"/>
    <cellStyle name="Input 12 5 2" xfId="6614"/>
    <cellStyle name="Input 12 6" xfId="6615"/>
    <cellStyle name="Input 12 6 2" xfId="6616"/>
    <cellStyle name="Input 12 7" xfId="6617"/>
    <cellStyle name="Input 12 8" xfId="6618"/>
    <cellStyle name="Input 12 9" xfId="6619"/>
    <cellStyle name="Input 13" xfId="6620"/>
    <cellStyle name="Input 13 10" xfId="6621"/>
    <cellStyle name="Input 13 10 2" xfId="6622"/>
    <cellStyle name="Input 13 11" xfId="6623"/>
    <cellStyle name="Input 13 11 2" xfId="6624"/>
    <cellStyle name="Input 13 12" xfId="6625"/>
    <cellStyle name="Input 13 12 2" xfId="6626"/>
    <cellStyle name="Input 13 13" xfId="6627"/>
    <cellStyle name="Input 13 13 2" xfId="6628"/>
    <cellStyle name="Input 13 14" xfId="6629"/>
    <cellStyle name="Input 13 2" xfId="6630"/>
    <cellStyle name="Input 13 2 2" xfId="6631"/>
    <cellStyle name="Input 13 3" xfId="6632"/>
    <cellStyle name="Input 13 3 2" xfId="6633"/>
    <cellStyle name="Input 13 4" xfId="6634"/>
    <cellStyle name="Input 13 4 2" xfId="6635"/>
    <cellStyle name="Input 13 5" xfId="6636"/>
    <cellStyle name="Input 13 5 2" xfId="6637"/>
    <cellStyle name="Input 13 6" xfId="6638"/>
    <cellStyle name="Input 13 6 2" xfId="6639"/>
    <cellStyle name="Input 13 7" xfId="6640"/>
    <cellStyle name="Input 13 7 2" xfId="6641"/>
    <cellStyle name="Input 13 8" xfId="6642"/>
    <cellStyle name="Input 13 8 2" xfId="6643"/>
    <cellStyle name="Input 13 9" xfId="6644"/>
    <cellStyle name="Input 13 9 2" xfId="6645"/>
    <cellStyle name="Input 2" xfId="1659"/>
    <cellStyle name="Input 2 10" xfId="6646"/>
    <cellStyle name="Input 2 10 10" xfId="6647"/>
    <cellStyle name="Input 2 10 10 2" xfId="6648"/>
    <cellStyle name="Input 2 10 11" xfId="6649"/>
    <cellStyle name="Input 2 10 11 2" xfId="6650"/>
    <cellStyle name="Input 2 10 12" xfId="6651"/>
    <cellStyle name="Input 2 10 12 2" xfId="6652"/>
    <cellStyle name="Input 2 10 13" xfId="6653"/>
    <cellStyle name="Input 2 10 13 2" xfId="6654"/>
    <cellStyle name="Input 2 10 14" xfId="6655"/>
    <cellStyle name="Input 2 10 14 2" xfId="6656"/>
    <cellStyle name="Input 2 10 15" xfId="6657"/>
    <cellStyle name="Input 2 10 15 2" xfId="6658"/>
    <cellStyle name="Input 2 10 2" xfId="6659"/>
    <cellStyle name="Input 2 10 2 2" xfId="6660"/>
    <cellStyle name="Input 2 10 3" xfId="6661"/>
    <cellStyle name="Input 2 10 3 2" xfId="6662"/>
    <cellStyle name="Input 2 10 4" xfId="6663"/>
    <cellStyle name="Input 2 10 4 2" xfId="6664"/>
    <cellStyle name="Input 2 10 5" xfId="6665"/>
    <cellStyle name="Input 2 10 5 2" xfId="6666"/>
    <cellStyle name="Input 2 10 6" xfId="6667"/>
    <cellStyle name="Input 2 10 6 2" xfId="6668"/>
    <cellStyle name="Input 2 10 7" xfId="6669"/>
    <cellStyle name="Input 2 10 7 2" xfId="6670"/>
    <cellStyle name="Input 2 10 8" xfId="6671"/>
    <cellStyle name="Input 2 10 8 2" xfId="6672"/>
    <cellStyle name="Input 2 10 9" xfId="6673"/>
    <cellStyle name="Input 2 10 9 2" xfId="6674"/>
    <cellStyle name="Input 2 11" xfId="6675"/>
    <cellStyle name="Input 2 11 2" xfId="6676"/>
    <cellStyle name="Input 2 11 2 2" xfId="6677"/>
    <cellStyle name="Input 2 11 3" xfId="6678"/>
    <cellStyle name="Input 2 11 3 2" xfId="6679"/>
    <cellStyle name="Input 2 11 4" xfId="6680"/>
    <cellStyle name="Input 2 12" xfId="6681"/>
    <cellStyle name="Input 2 12 2" xfId="6682"/>
    <cellStyle name="Input 2 13" xfId="6683"/>
    <cellStyle name="Input 2 13 2" xfId="6684"/>
    <cellStyle name="Input 2 14" xfId="6685"/>
    <cellStyle name="Input 2 14 2" xfId="6686"/>
    <cellStyle name="Input 2 15" xfId="6687"/>
    <cellStyle name="Input 2 16" xfId="6688"/>
    <cellStyle name="Input 2 17" xfId="6689"/>
    <cellStyle name="Input 2 18" xfId="6690"/>
    <cellStyle name="Input 2 19" xfId="6691"/>
    <cellStyle name="Input 2 2" xfId="1660"/>
    <cellStyle name="Input 2 2 10" xfId="6692"/>
    <cellStyle name="Input 2 2 11" xfId="6693"/>
    <cellStyle name="Input 2 2 12" xfId="6694"/>
    <cellStyle name="Input 2 2 2" xfId="6695"/>
    <cellStyle name="Input 2 2 2 10" xfId="6696"/>
    <cellStyle name="Input 2 2 2 10 2" xfId="6697"/>
    <cellStyle name="Input 2 2 2 11" xfId="6698"/>
    <cellStyle name="Input 2 2 2 11 2" xfId="6699"/>
    <cellStyle name="Input 2 2 2 12" xfId="6700"/>
    <cellStyle name="Input 2 2 2 12 2" xfId="6701"/>
    <cellStyle name="Input 2 2 2 13" xfId="6702"/>
    <cellStyle name="Input 2 2 2 13 2" xfId="6703"/>
    <cellStyle name="Input 2 2 2 14" xfId="6704"/>
    <cellStyle name="Input 2 2 2 14 2" xfId="6705"/>
    <cellStyle name="Input 2 2 2 15" xfId="6706"/>
    <cellStyle name="Input 2 2 2 15 2" xfId="6707"/>
    <cellStyle name="Input 2 2 2 2" xfId="6708"/>
    <cellStyle name="Input 2 2 2 2 2" xfId="6709"/>
    <cellStyle name="Input 2 2 2 3" xfId="6710"/>
    <cellStyle name="Input 2 2 2 3 2" xfId="6711"/>
    <cellStyle name="Input 2 2 2 4" xfId="6712"/>
    <cellStyle name="Input 2 2 2 4 2" xfId="6713"/>
    <cellStyle name="Input 2 2 2 5" xfId="6714"/>
    <cellStyle name="Input 2 2 2 5 2" xfId="6715"/>
    <cellStyle name="Input 2 2 2 6" xfId="6716"/>
    <cellStyle name="Input 2 2 2 6 2" xfId="6717"/>
    <cellStyle name="Input 2 2 2 7" xfId="6718"/>
    <cellStyle name="Input 2 2 2 7 2" xfId="6719"/>
    <cellStyle name="Input 2 2 2 8" xfId="6720"/>
    <cellStyle name="Input 2 2 2 8 2" xfId="6721"/>
    <cellStyle name="Input 2 2 2 9" xfId="6722"/>
    <cellStyle name="Input 2 2 2 9 2" xfId="6723"/>
    <cellStyle name="Input 2 2 3" xfId="6724"/>
    <cellStyle name="Input 2 2 3 2" xfId="6725"/>
    <cellStyle name="Input 2 2 3 2 2" xfId="6726"/>
    <cellStyle name="Input 2 2 3 3" xfId="6727"/>
    <cellStyle name="Input 2 2 3 3 2" xfId="6728"/>
    <cellStyle name="Input 2 2 3 4" xfId="6729"/>
    <cellStyle name="Input 2 2 4" xfId="6730"/>
    <cellStyle name="Input 2 2 4 2" xfId="6731"/>
    <cellStyle name="Input 2 2 5" xfId="6732"/>
    <cellStyle name="Input 2 2 5 2" xfId="6733"/>
    <cellStyle name="Input 2 2 6" xfId="6734"/>
    <cellStyle name="Input 2 2 6 2" xfId="6735"/>
    <cellStyle name="Input 2 2 7" xfId="6736"/>
    <cellStyle name="Input 2 2 8" xfId="6737"/>
    <cellStyle name="Input 2 2 9" xfId="6738"/>
    <cellStyle name="Input 2 20" xfId="6739"/>
    <cellStyle name="Input 2 3" xfId="1661"/>
    <cellStyle name="Input 2 3 10" xfId="6740"/>
    <cellStyle name="Input 2 3 11" xfId="6741"/>
    <cellStyle name="Input 2 3 12" xfId="6742"/>
    <cellStyle name="Input 2 3 2" xfId="6743"/>
    <cellStyle name="Input 2 3 2 10" xfId="6744"/>
    <cellStyle name="Input 2 3 2 10 2" xfId="6745"/>
    <cellStyle name="Input 2 3 2 11" xfId="6746"/>
    <cellStyle name="Input 2 3 2 11 2" xfId="6747"/>
    <cellStyle name="Input 2 3 2 12" xfId="6748"/>
    <cellStyle name="Input 2 3 2 12 2" xfId="6749"/>
    <cellStyle name="Input 2 3 2 13" xfId="6750"/>
    <cellStyle name="Input 2 3 2 13 2" xfId="6751"/>
    <cellStyle name="Input 2 3 2 14" xfId="6752"/>
    <cellStyle name="Input 2 3 2 14 2" xfId="6753"/>
    <cellStyle name="Input 2 3 2 15" xfId="6754"/>
    <cellStyle name="Input 2 3 2 15 2" xfId="6755"/>
    <cellStyle name="Input 2 3 2 2" xfId="6756"/>
    <cellStyle name="Input 2 3 2 2 2" xfId="6757"/>
    <cellStyle name="Input 2 3 2 3" xfId="6758"/>
    <cellStyle name="Input 2 3 2 3 2" xfId="6759"/>
    <cellStyle name="Input 2 3 2 4" xfId="6760"/>
    <cellStyle name="Input 2 3 2 4 2" xfId="6761"/>
    <cellStyle name="Input 2 3 2 5" xfId="6762"/>
    <cellStyle name="Input 2 3 2 5 2" xfId="6763"/>
    <cellStyle name="Input 2 3 2 6" xfId="6764"/>
    <cellStyle name="Input 2 3 2 6 2" xfId="6765"/>
    <cellStyle name="Input 2 3 2 7" xfId="6766"/>
    <cellStyle name="Input 2 3 2 7 2" xfId="6767"/>
    <cellStyle name="Input 2 3 2 8" xfId="6768"/>
    <cellStyle name="Input 2 3 2 8 2" xfId="6769"/>
    <cellStyle name="Input 2 3 2 9" xfId="6770"/>
    <cellStyle name="Input 2 3 2 9 2" xfId="6771"/>
    <cellStyle name="Input 2 3 3" xfId="6772"/>
    <cellStyle name="Input 2 3 3 2" xfId="6773"/>
    <cellStyle name="Input 2 3 3 2 2" xfId="6774"/>
    <cellStyle name="Input 2 3 3 3" xfId="6775"/>
    <cellStyle name="Input 2 3 3 3 2" xfId="6776"/>
    <cellStyle name="Input 2 3 3 4" xfId="6777"/>
    <cellStyle name="Input 2 3 4" xfId="6778"/>
    <cellStyle name="Input 2 3 4 2" xfId="6779"/>
    <cellStyle name="Input 2 3 5" xfId="6780"/>
    <cellStyle name="Input 2 3 5 2" xfId="6781"/>
    <cellStyle name="Input 2 3 6" xfId="6782"/>
    <cellStyle name="Input 2 3 6 2" xfId="6783"/>
    <cellStyle name="Input 2 3 7" xfId="6784"/>
    <cellStyle name="Input 2 3 8" xfId="6785"/>
    <cellStyle name="Input 2 3 9" xfId="6786"/>
    <cellStyle name="Input 2 4" xfId="1662"/>
    <cellStyle name="Input 2 4 10" xfId="6787"/>
    <cellStyle name="Input 2 4 11" xfId="6788"/>
    <cellStyle name="Input 2 4 12" xfId="6789"/>
    <cellStyle name="Input 2 4 2" xfId="6790"/>
    <cellStyle name="Input 2 4 2 10" xfId="6791"/>
    <cellStyle name="Input 2 4 2 10 2" xfId="6792"/>
    <cellStyle name="Input 2 4 2 11" xfId="6793"/>
    <cellStyle name="Input 2 4 2 11 2" xfId="6794"/>
    <cellStyle name="Input 2 4 2 12" xfId="6795"/>
    <cellStyle name="Input 2 4 2 12 2" xfId="6796"/>
    <cellStyle name="Input 2 4 2 13" xfId="6797"/>
    <cellStyle name="Input 2 4 2 13 2" xfId="6798"/>
    <cellStyle name="Input 2 4 2 14" xfId="6799"/>
    <cellStyle name="Input 2 4 2 14 2" xfId="6800"/>
    <cellStyle name="Input 2 4 2 15" xfId="6801"/>
    <cellStyle name="Input 2 4 2 15 2" xfId="6802"/>
    <cellStyle name="Input 2 4 2 2" xfId="6803"/>
    <cellStyle name="Input 2 4 2 2 2" xfId="6804"/>
    <cellStyle name="Input 2 4 2 3" xfId="6805"/>
    <cellStyle name="Input 2 4 2 3 2" xfId="6806"/>
    <cellStyle name="Input 2 4 2 4" xfId="6807"/>
    <cellStyle name="Input 2 4 2 4 2" xfId="6808"/>
    <cellStyle name="Input 2 4 2 5" xfId="6809"/>
    <cellStyle name="Input 2 4 2 5 2" xfId="6810"/>
    <cellStyle name="Input 2 4 2 6" xfId="6811"/>
    <cellStyle name="Input 2 4 2 6 2" xfId="6812"/>
    <cellStyle name="Input 2 4 2 7" xfId="6813"/>
    <cellStyle name="Input 2 4 2 7 2" xfId="6814"/>
    <cellStyle name="Input 2 4 2 8" xfId="6815"/>
    <cellStyle name="Input 2 4 2 8 2" xfId="6816"/>
    <cellStyle name="Input 2 4 2 9" xfId="6817"/>
    <cellStyle name="Input 2 4 2 9 2" xfId="6818"/>
    <cellStyle name="Input 2 4 3" xfId="6819"/>
    <cellStyle name="Input 2 4 3 2" xfId="6820"/>
    <cellStyle name="Input 2 4 3 2 2" xfId="6821"/>
    <cellStyle name="Input 2 4 3 3" xfId="6822"/>
    <cellStyle name="Input 2 4 3 3 2" xfId="6823"/>
    <cellStyle name="Input 2 4 3 4" xfId="6824"/>
    <cellStyle name="Input 2 4 4" xfId="6825"/>
    <cellStyle name="Input 2 4 4 2" xfId="6826"/>
    <cellStyle name="Input 2 4 5" xfId="6827"/>
    <cellStyle name="Input 2 4 5 2" xfId="6828"/>
    <cellStyle name="Input 2 4 6" xfId="6829"/>
    <cellStyle name="Input 2 4 6 2" xfId="6830"/>
    <cellStyle name="Input 2 4 7" xfId="6831"/>
    <cellStyle name="Input 2 4 8" xfId="6832"/>
    <cellStyle name="Input 2 4 9" xfId="6833"/>
    <cellStyle name="Input 2 5" xfId="1663"/>
    <cellStyle name="Input 2 5 10" xfId="6834"/>
    <cellStyle name="Input 2 5 11" xfId="6835"/>
    <cellStyle name="Input 2 5 12" xfId="6836"/>
    <cellStyle name="Input 2 5 2" xfId="6837"/>
    <cellStyle name="Input 2 5 2 10" xfId="6838"/>
    <cellStyle name="Input 2 5 2 10 2" xfId="6839"/>
    <cellStyle name="Input 2 5 2 11" xfId="6840"/>
    <cellStyle name="Input 2 5 2 11 2" xfId="6841"/>
    <cellStyle name="Input 2 5 2 12" xfId="6842"/>
    <cellStyle name="Input 2 5 2 12 2" xfId="6843"/>
    <cellStyle name="Input 2 5 2 13" xfId="6844"/>
    <cellStyle name="Input 2 5 2 13 2" xfId="6845"/>
    <cellStyle name="Input 2 5 2 14" xfId="6846"/>
    <cellStyle name="Input 2 5 2 14 2" xfId="6847"/>
    <cellStyle name="Input 2 5 2 15" xfId="6848"/>
    <cellStyle name="Input 2 5 2 15 2" xfId="6849"/>
    <cellStyle name="Input 2 5 2 2" xfId="6850"/>
    <cellStyle name="Input 2 5 2 2 2" xfId="6851"/>
    <cellStyle name="Input 2 5 2 3" xfId="6852"/>
    <cellStyle name="Input 2 5 2 3 2" xfId="6853"/>
    <cellStyle name="Input 2 5 2 4" xfId="6854"/>
    <cellStyle name="Input 2 5 2 4 2" xfId="6855"/>
    <cellStyle name="Input 2 5 2 5" xfId="6856"/>
    <cellStyle name="Input 2 5 2 5 2" xfId="6857"/>
    <cellStyle name="Input 2 5 2 6" xfId="6858"/>
    <cellStyle name="Input 2 5 2 6 2" xfId="6859"/>
    <cellStyle name="Input 2 5 2 7" xfId="6860"/>
    <cellStyle name="Input 2 5 2 7 2" xfId="6861"/>
    <cellStyle name="Input 2 5 2 8" xfId="6862"/>
    <cellStyle name="Input 2 5 2 8 2" xfId="6863"/>
    <cellStyle name="Input 2 5 2 9" xfId="6864"/>
    <cellStyle name="Input 2 5 2 9 2" xfId="6865"/>
    <cellStyle name="Input 2 5 3" xfId="6866"/>
    <cellStyle name="Input 2 5 3 2" xfId="6867"/>
    <cellStyle name="Input 2 5 3 2 2" xfId="6868"/>
    <cellStyle name="Input 2 5 3 3" xfId="6869"/>
    <cellStyle name="Input 2 5 3 3 2" xfId="6870"/>
    <cellStyle name="Input 2 5 3 4" xfId="6871"/>
    <cellStyle name="Input 2 5 4" xfId="6872"/>
    <cellStyle name="Input 2 5 4 2" xfId="6873"/>
    <cellStyle name="Input 2 5 5" xfId="6874"/>
    <cellStyle name="Input 2 5 5 2" xfId="6875"/>
    <cellStyle name="Input 2 5 6" xfId="6876"/>
    <cellStyle name="Input 2 5 6 2" xfId="6877"/>
    <cellStyle name="Input 2 5 7" xfId="6878"/>
    <cellStyle name="Input 2 5 8" xfId="6879"/>
    <cellStyle name="Input 2 5 9" xfId="6880"/>
    <cellStyle name="Input 2 6" xfId="1664"/>
    <cellStyle name="Input 2 6 10" xfId="6881"/>
    <cellStyle name="Input 2 6 11" xfId="6882"/>
    <cellStyle name="Input 2 6 12" xfId="6883"/>
    <cellStyle name="Input 2 6 2" xfId="6884"/>
    <cellStyle name="Input 2 6 2 10" xfId="6885"/>
    <cellStyle name="Input 2 6 2 10 2" xfId="6886"/>
    <cellStyle name="Input 2 6 2 11" xfId="6887"/>
    <cellStyle name="Input 2 6 2 11 2" xfId="6888"/>
    <cellStyle name="Input 2 6 2 12" xfId="6889"/>
    <cellStyle name="Input 2 6 2 12 2" xfId="6890"/>
    <cellStyle name="Input 2 6 2 13" xfId="6891"/>
    <cellStyle name="Input 2 6 2 13 2" xfId="6892"/>
    <cellStyle name="Input 2 6 2 14" xfId="6893"/>
    <cellStyle name="Input 2 6 2 14 2" xfId="6894"/>
    <cellStyle name="Input 2 6 2 15" xfId="6895"/>
    <cellStyle name="Input 2 6 2 15 2" xfId="6896"/>
    <cellStyle name="Input 2 6 2 2" xfId="6897"/>
    <cellStyle name="Input 2 6 2 2 2" xfId="6898"/>
    <cellStyle name="Input 2 6 2 3" xfId="6899"/>
    <cellStyle name="Input 2 6 2 3 2" xfId="6900"/>
    <cellStyle name="Input 2 6 2 4" xfId="6901"/>
    <cellStyle name="Input 2 6 2 4 2" xfId="6902"/>
    <cellStyle name="Input 2 6 2 5" xfId="6903"/>
    <cellStyle name="Input 2 6 2 5 2" xfId="6904"/>
    <cellStyle name="Input 2 6 2 6" xfId="6905"/>
    <cellStyle name="Input 2 6 2 6 2" xfId="6906"/>
    <cellStyle name="Input 2 6 2 7" xfId="6907"/>
    <cellStyle name="Input 2 6 2 7 2" xfId="6908"/>
    <cellStyle name="Input 2 6 2 8" xfId="6909"/>
    <cellStyle name="Input 2 6 2 8 2" xfId="6910"/>
    <cellStyle name="Input 2 6 2 9" xfId="6911"/>
    <cellStyle name="Input 2 6 2 9 2" xfId="6912"/>
    <cellStyle name="Input 2 6 3" xfId="6913"/>
    <cellStyle name="Input 2 6 3 2" xfId="6914"/>
    <cellStyle name="Input 2 6 3 2 2" xfId="6915"/>
    <cellStyle name="Input 2 6 3 3" xfId="6916"/>
    <cellStyle name="Input 2 6 3 3 2" xfId="6917"/>
    <cellStyle name="Input 2 6 3 4" xfId="6918"/>
    <cellStyle name="Input 2 6 4" xfId="6919"/>
    <cellStyle name="Input 2 6 4 2" xfId="6920"/>
    <cellStyle name="Input 2 6 5" xfId="6921"/>
    <cellStyle name="Input 2 6 5 2" xfId="6922"/>
    <cellStyle name="Input 2 6 6" xfId="6923"/>
    <cellStyle name="Input 2 6 6 2" xfId="6924"/>
    <cellStyle name="Input 2 6 7" xfId="6925"/>
    <cellStyle name="Input 2 6 8" xfId="6926"/>
    <cellStyle name="Input 2 6 9" xfId="6927"/>
    <cellStyle name="Input 2 7" xfId="1665"/>
    <cellStyle name="Input 2 7 10" xfId="6928"/>
    <cellStyle name="Input 2 7 11" xfId="6929"/>
    <cellStyle name="Input 2 7 12" xfId="6930"/>
    <cellStyle name="Input 2 7 2" xfId="6931"/>
    <cellStyle name="Input 2 7 2 10" xfId="6932"/>
    <cellStyle name="Input 2 7 2 10 2" xfId="6933"/>
    <cellStyle name="Input 2 7 2 11" xfId="6934"/>
    <cellStyle name="Input 2 7 2 11 2" xfId="6935"/>
    <cellStyle name="Input 2 7 2 12" xfId="6936"/>
    <cellStyle name="Input 2 7 2 12 2" xfId="6937"/>
    <cellStyle name="Input 2 7 2 13" xfId="6938"/>
    <cellStyle name="Input 2 7 2 13 2" xfId="6939"/>
    <cellStyle name="Input 2 7 2 14" xfId="6940"/>
    <cellStyle name="Input 2 7 2 14 2" xfId="6941"/>
    <cellStyle name="Input 2 7 2 15" xfId="6942"/>
    <cellStyle name="Input 2 7 2 15 2" xfId="6943"/>
    <cellStyle name="Input 2 7 2 2" xfId="6944"/>
    <cellStyle name="Input 2 7 2 2 2" xfId="6945"/>
    <cellStyle name="Input 2 7 2 3" xfId="6946"/>
    <cellStyle name="Input 2 7 2 3 2" xfId="6947"/>
    <cellStyle name="Input 2 7 2 4" xfId="6948"/>
    <cellStyle name="Input 2 7 2 4 2" xfId="6949"/>
    <cellStyle name="Input 2 7 2 5" xfId="6950"/>
    <cellStyle name="Input 2 7 2 5 2" xfId="6951"/>
    <cellStyle name="Input 2 7 2 6" xfId="6952"/>
    <cellStyle name="Input 2 7 2 6 2" xfId="6953"/>
    <cellStyle name="Input 2 7 2 7" xfId="6954"/>
    <cellStyle name="Input 2 7 2 7 2" xfId="6955"/>
    <cellStyle name="Input 2 7 2 8" xfId="6956"/>
    <cellStyle name="Input 2 7 2 8 2" xfId="6957"/>
    <cellStyle name="Input 2 7 2 9" xfId="6958"/>
    <cellStyle name="Input 2 7 2 9 2" xfId="6959"/>
    <cellStyle name="Input 2 7 3" xfId="6960"/>
    <cellStyle name="Input 2 7 3 2" xfId="6961"/>
    <cellStyle name="Input 2 7 3 2 2" xfId="6962"/>
    <cellStyle name="Input 2 7 3 3" xfId="6963"/>
    <cellStyle name="Input 2 7 3 3 2" xfId="6964"/>
    <cellStyle name="Input 2 7 3 4" xfId="6965"/>
    <cellStyle name="Input 2 7 4" xfId="6966"/>
    <cellStyle name="Input 2 7 4 2" xfId="6967"/>
    <cellStyle name="Input 2 7 5" xfId="6968"/>
    <cellStyle name="Input 2 7 5 2" xfId="6969"/>
    <cellStyle name="Input 2 7 6" xfId="6970"/>
    <cellStyle name="Input 2 7 6 2" xfId="6971"/>
    <cellStyle name="Input 2 7 7" xfId="6972"/>
    <cellStyle name="Input 2 7 8" xfId="6973"/>
    <cellStyle name="Input 2 7 9" xfId="6974"/>
    <cellStyle name="Input 2 8" xfId="1666"/>
    <cellStyle name="Input 2 8 10" xfId="6975"/>
    <cellStyle name="Input 2 8 11" xfId="6976"/>
    <cellStyle name="Input 2 8 12" xfId="6977"/>
    <cellStyle name="Input 2 8 2" xfId="6978"/>
    <cellStyle name="Input 2 8 2 10" xfId="6979"/>
    <cellStyle name="Input 2 8 2 10 2" xfId="6980"/>
    <cellStyle name="Input 2 8 2 11" xfId="6981"/>
    <cellStyle name="Input 2 8 2 11 2" xfId="6982"/>
    <cellStyle name="Input 2 8 2 12" xfId="6983"/>
    <cellStyle name="Input 2 8 2 12 2" xfId="6984"/>
    <cellStyle name="Input 2 8 2 13" xfId="6985"/>
    <cellStyle name="Input 2 8 2 13 2" xfId="6986"/>
    <cellStyle name="Input 2 8 2 14" xfId="6987"/>
    <cellStyle name="Input 2 8 2 14 2" xfId="6988"/>
    <cellStyle name="Input 2 8 2 15" xfId="6989"/>
    <cellStyle name="Input 2 8 2 15 2" xfId="6990"/>
    <cellStyle name="Input 2 8 2 2" xfId="6991"/>
    <cellStyle name="Input 2 8 2 2 2" xfId="6992"/>
    <cellStyle name="Input 2 8 2 3" xfId="6993"/>
    <cellStyle name="Input 2 8 2 3 2" xfId="6994"/>
    <cellStyle name="Input 2 8 2 4" xfId="6995"/>
    <cellStyle name="Input 2 8 2 4 2" xfId="6996"/>
    <cellStyle name="Input 2 8 2 5" xfId="6997"/>
    <cellStyle name="Input 2 8 2 5 2" xfId="6998"/>
    <cellStyle name="Input 2 8 2 6" xfId="6999"/>
    <cellStyle name="Input 2 8 2 6 2" xfId="7000"/>
    <cellStyle name="Input 2 8 2 7" xfId="7001"/>
    <cellStyle name="Input 2 8 2 7 2" xfId="7002"/>
    <cellStyle name="Input 2 8 2 8" xfId="7003"/>
    <cellStyle name="Input 2 8 2 8 2" xfId="7004"/>
    <cellStyle name="Input 2 8 2 9" xfId="7005"/>
    <cellStyle name="Input 2 8 2 9 2" xfId="7006"/>
    <cellStyle name="Input 2 8 3" xfId="7007"/>
    <cellStyle name="Input 2 8 3 2" xfId="7008"/>
    <cellStyle name="Input 2 8 3 2 2" xfId="7009"/>
    <cellStyle name="Input 2 8 3 3" xfId="7010"/>
    <cellStyle name="Input 2 8 3 3 2" xfId="7011"/>
    <cellStyle name="Input 2 8 3 4" xfId="7012"/>
    <cellStyle name="Input 2 8 4" xfId="7013"/>
    <cellStyle name="Input 2 8 4 2" xfId="7014"/>
    <cellStyle name="Input 2 8 5" xfId="7015"/>
    <cellStyle name="Input 2 8 5 2" xfId="7016"/>
    <cellStyle name="Input 2 8 6" xfId="7017"/>
    <cellStyle name="Input 2 8 6 2" xfId="7018"/>
    <cellStyle name="Input 2 8 7" xfId="7019"/>
    <cellStyle name="Input 2 8 8" xfId="7020"/>
    <cellStyle name="Input 2 8 9" xfId="7021"/>
    <cellStyle name="Input 2 9" xfId="1667"/>
    <cellStyle name="Input 2 9 10" xfId="7022"/>
    <cellStyle name="Input 2 9 11" xfId="7023"/>
    <cellStyle name="Input 2 9 12" xfId="7024"/>
    <cellStyle name="Input 2 9 2" xfId="7025"/>
    <cellStyle name="Input 2 9 2 10" xfId="7026"/>
    <cellStyle name="Input 2 9 2 10 2" xfId="7027"/>
    <cellStyle name="Input 2 9 2 11" xfId="7028"/>
    <cellStyle name="Input 2 9 2 11 2" xfId="7029"/>
    <cellStyle name="Input 2 9 2 12" xfId="7030"/>
    <cellStyle name="Input 2 9 2 12 2" xfId="7031"/>
    <cellStyle name="Input 2 9 2 13" xfId="7032"/>
    <cellStyle name="Input 2 9 2 13 2" xfId="7033"/>
    <cellStyle name="Input 2 9 2 14" xfId="7034"/>
    <cellStyle name="Input 2 9 2 14 2" xfId="7035"/>
    <cellStyle name="Input 2 9 2 15" xfId="7036"/>
    <cellStyle name="Input 2 9 2 15 2" xfId="7037"/>
    <cellStyle name="Input 2 9 2 2" xfId="7038"/>
    <cellStyle name="Input 2 9 2 2 2" xfId="7039"/>
    <cellStyle name="Input 2 9 2 3" xfId="7040"/>
    <cellStyle name="Input 2 9 2 3 2" xfId="7041"/>
    <cellStyle name="Input 2 9 2 4" xfId="7042"/>
    <cellStyle name="Input 2 9 2 4 2" xfId="7043"/>
    <cellStyle name="Input 2 9 2 5" xfId="7044"/>
    <cellStyle name="Input 2 9 2 5 2" xfId="7045"/>
    <cellStyle name="Input 2 9 2 6" xfId="7046"/>
    <cellStyle name="Input 2 9 2 6 2" xfId="7047"/>
    <cellStyle name="Input 2 9 2 7" xfId="7048"/>
    <cellStyle name="Input 2 9 2 7 2" xfId="7049"/>
    <cellStyle name="Input 2 9 2 8" xfId="7050"/>
    <cellStyle name="Input 2 9 2 8 2" xfId="7051"/>
    <cellStyle name="Input 2 9 2 9" xfId="7052"/>
    <cellStyle name="Input 2 9 2 9 2" xfId="7053"/>
    <cellStyle name="Input 2 9 3" xfId="7054"/>
    <cellStyle name="Input 2 9 3 2" xfId="7055"/>
    <cellStyle name="Input 2 9 3 2 2" xfId="7056"/>
    <cellStyle name="Input 2 9 3 3" xfId="7057"/>
    <cellStyle name="Input 2 9 3 3 2" xfId="7058"/>
    <cellStyle name="Input 2 9 3 4" xfId="7059"/>
    <cellStyle name="Input 2 9 4" xfId="7060"/>
    <cellStyle name="Input 2 9 4 2" xfId="7061"/>
    <cellStyle name="Input 2 9 5" xfId="7062"/>
    <cellStyle name="Input 2 9 5 2" xfId="7063"/>
    <cellStyle name="Input 2 9 6" xfId="7064"/>
    <cellStyle name="Input 2 9 6 2" xfId="7065"/>
    <cellStyle name="Input 2 9 7" xfId="7066"/>
    <cellStyle name="Input 2 9 8" xfId="7067"/>
    <cellStyle name="Input 2 9 9" xfId="7068"/>
    <cellStyle name="Input 3" xfId="1668"/>
    <cellStyle name="Input 3 10" xfId="7069"/>
    <cellStyle name="Input 3 10 10" xfId="7070"/>
    <cellStyle name="Input 3 10 10 2" xfId="7071"/>
    <cellStyle name="Input 3 10 11" xfId="7072"/>
    <cellStyle name="Input 3 10 11 2" xfId="7073"/>
    <cellStyle name="Input 3 10 12" xfId="7074"/>
    <cellStyle name="Input 3 10 12 2" xfId="7075"/>
    <cellStyle name="Input 3 10 13" xfId="7076"/>
    <cellStyle name="Input 3 10 13 2" xfId="7077"/>
    <cellStyle name="Input 3 10 14" xfId="7078"/>
    <cellStyle name="Input 3 10 14 2" xfId="7079"/>
    <cellStyle name="Input 3 10 15" xfId="7080"/>
    <cellStyle name="Input 3 10 15 2" xfId="7081"/>
    <cellStyle name="Input 3 10 2" xfId="7082"/>
    <cellStyle name="Input 3 10 2 2" xfId="7083"/>
    <cellStyle name="Input 3 10 3" xfId="7084"/>
    <cellStyle name="Input 3 10 3 2" xfId="7085"/>
    <cellStyle name="Input 3 10 4" xfId="7086"/>
    <cellStyle name="Input 3 10 4 2" xfId="7087"/>
    <cellStyle name="Input 3 10 5" xfId="7088"/>
    <cellStyle name="Input 3 10 5 2" xfId="7089"/>
    <cellStyle name="Input 3 10 6" xfId="7090"/>
    <cellStyle name="Input 3 10 6 2" xfId="7091"/>
    <cellStyle name="Input 3 10 7" xfId="7092"/>
    <cellStyle name="Input 3 10 7 2" xfId="7093"/>
    <cellStyle name="Input 3 10 8" xfId="7094"/>
    <cellStyle name="Input 3 10 8 2" xfId="7095"/>
    <cellStyle name="Input 3 10 9" xfId="7096"/>
    <cellStyle name="Input 3 10 9 2" xfId="7097"/>
    <cellStyle name="Input 3 11" xfId="7098"/>
    <cellStyle name="Input 3 11 2" xfId="7099"/>
    <cellStyle name="Input 3 11 2 2" xfId="7100"/>
    <cellStyle name="Input 3 11 3" xfId="7101"/>
    <cellStyle name="Input 3 11 3 2" xfId="7102"/>
    <cellStyle name="Input 3 11 4" xfId="7103"/>
    <cellStyle name="Input 3 12" xfId="7104"/>
    <cellStyle name="Input 3 12 2" xfId="7105"/>
    <cellStyle name="Input 3 13" xfId="7106"/>
    <cellStyle name="Input 3 13 2" xfId="7107"/>
    <cellStyle name="Input 3 14" xfId="7108"/>
    <cellStyle name="Input 3 14 2" xfId="7109"/>
    <cellStyle name="Input 3 15" xfId="7110"/>
    <cellStyle name="Input 3 16" xfId="7111"/>
    <cellStyle name="Input 3 17" xfId="7112"/>
    <cellStyle name="Input 3 18" xfId="7113"/>
    <cellStyle name="Input 3 19" xfId="7114"/>
    <cellStyle name="Input 3 2" xfId="1669"/>
    <cellStyle name="Input 3 2 10" xfId="7115"/>
    <cellStyle name="Input 3 2 11" xfId="7116"/>
    <cellStyle name="Input 3 2 12" xfId="7117"/>
    <cellStyle name="Input 3 2 2" xfId="7118"/>
    <cellStyle name="Input 3 2 2 10" xfId="7119"/>
    <cellStyle name="Input 3 2 2 10 2" xfId="7120"/>
    <cellStyle name="Input 3 2 2 11" xfId="7121"/>
    <cellStyle name="Input 3 2 2 11 2" xfId="7122"/>
    <cellStyle name="Input 3 2 2 12" xfId="7123"/>
    <cellStyle name="Input 3 2 2 12 2" xfId="7124"/>
    <cellStyle name="Input 3 2 2 13" xfId="7125"/>
    <cellStyle name="Input 3 2 2 13 2" xfId="7126"/>
    <cellStyle name="Input 3 2 2 14" xfId="7127"/>
    <cellStyle name="Input 3 2 2 14 2" xfId="7128"/>
    <cellStyle name="Input 3 2 2 15" xfId="7129"/>
    <cellStyle name="Input 3 2 2 15 2" xfId="7130"/>
    <cellStyle name="Input 3 2 2 2" xfId="7131"/>
    <cellStyle name="Input 3 2 2 2 2" xfId="7132"/>
    <cellStyle name="Input 3 2 2 3" xfId="7133"/>
    <cellStyle name="Input 3 2 2 3 2" xfId="7134"/>
    <cellStyle name="Input 3 2 2 4" xfId="7135"/>
    <cellStyle name="Input 3 2 2 4 2" xfId="7136"/>
    <cellStyle name="Input 3 2 2 5" xfId="7137"/>
    <cellStyle name="Input 3 2 2 5 2" xfId="7138"/>
    <cellStyle name="Input 3 2 2 6" xfId="7139"/>
    <cellStyle name="Input 3 2 2 6 2" xfId="7140"/>
    <cellStyle name="Input 3 2 2 7" xfId="7141"/>
    <cellStyle name="Input 3 2 2 7 2" xfId="7142"/>
    <cellStyle name="Input 3 2 2 8" xfId="7143"/>
    <cellStyle name="Input 3 2 2 8 2" xfId="7144"/>
    <cellStyle name="Input 3 2 2 9" xfId="7145"/>
    <cellStyle name="Input 3 2 2 9 2" xfId="7146"/>
    <cellStyle name="Input 3 2 3" xfId="7147"/>
    <cellStyle name="Input 3 2 3 2" xfId="7148"/>
    <cellStyle name="Input 3 2 3 2 2" xfId="7149"/>
    <cellStyle name="Input 3 2 3 3" xfId="7150"/>
    <cellStyle name="Input 3 2 3 3 2" xfId="7151"/>
    <cellStyle name="Input 3 2 3 4" xfId="7152"/>
    <cellStyle name="Input 3 2 4" xfId="7153"/>
    <cellStyle name="Input 3 2 4 2" xfId="7154"/>
    <cellStyle name="Input 3 2 5" xfId="7155"/>
    <cellStyle name="Input 3 2 5 2" xfId="7156"/>
    <cellStyle name="Input 3 2 6" xfId="7157"/>
    <cellStyle name="Input 3 2 6 2" xfId="7158"/>
    <cellStyle name="Input 3 2 7" xfId="7159"/>
    <cellStyle name="Input 3 2 8" xfId="7160"/>
    <cellStyle name="Input 3 2 9" xfId="7161"/>
    <cellStyle name="Input 3 20" xfId="7162"/>
    <cellStyle name="Input 3 3" xfId="1670"/>
    <cellStyle name="Input 3 3 10" xfId="7163"/>
    <cellStyle name="Input 3 3 11" xfId="7164"/>
    <cellStyle name="Input 3 3 12" xfId="7165"/>
    <cellStyle name="Input 3 3 2" xfId="7166"/>
    <cellStyle name="Input 3 3 2 10" xfId="7167"/>
    <cellStyle name="Input 3 3 2 10 2" xfId="7168"/>
    <cellStyle name="Input 3 3 2 11" xfId="7169"/>
    <cellStyle name="Input 3 3 2 11 2" xfId="7170"/>
    <cellStyle name="Input 3 3 2 12" xfId="7171"/>
    <cellStyle name="Input 3 3 2 12 2" xfId="7172"/>
    <cellStyle name="Input 3 3 2 13" xfId="7173"/>
    <cellStyle name="Input 3 3 2 13 2" xfId="7174"/>
    <cellStyle name="Input 3 3 2 14" xfId="7175"/>
    <cellStyle name="Input 3 3 2 14 2" xfId="7176"/>
    <cellStyle name="Input 3 3 2 15" xfId="7177"/>
    <cellStyle name="Input 3 3 2 15 2" xfId="7178"/>
    <cellStyle name="Input 3 3 2 2" xfId="7179"/>
    <cellStyle name="Input 3 3 2 2 2" xfId="7180"/>
    <cellStyle name="Input 3 3 2 3" xfId="7181"/>
    <cellStyle name="Input 3 3 2 3 2" xfId="7182"/>
    <cellStyle name="Input 3 3 2 4" xfId="7183"/>
    <cellStyle name="Input 3 3 2 4 2" xfId="7184"/>
    <cellStyle name="Input 3 3 2 5" xfId="7185"/>
    <cellStyle name="Input 3 3 2 5 2" xfId="7186"/>
    <cellStyle name="Input 3 3 2 6" xfId="7187"/>
    <cellStyle name="Input 3 3 2 6 2" xfId="7188"/>
    <cellStyle name="Input 3 3 2 7" xfId="7189"/>
    <cellStyle name="Input 3 3 2 7 2" xfId="7190"/>
    <cellStyle name="Input 3 3 2 8" xfId="7191"/>
    <cellStyle name="Input 3 3 2 8 2" xfId="7192"/>
    <cellStyle name="Input 3 3 2 9" xfId="7193"/>
    <cellStyle name="Input 3 3 2 9 2" xfId="7194"/>
    <cellStyle name="Input 3 3 3" xfId="7195"/>
    <cellStyle name="Input 3 3 3 2" xfId="7196"/>
    <cellStyle name="Input 3 3 3 2 2" xfId="7197"/>
    <cellStyle name="Input 3 3 3 3" xfId="7198"/>
    <cellStyle name="Input 3 3 3 3 2" xfId="7199"/>
    <cellStyle name="Input 3 3 3 4" xfId="7200"/>
    <cellStyle name="Input 3 3 4" xfId="7201"/>
    <cellStyle name="Input 3 3 4 2" xfId="7202"/>
    <cellStyle name="Input 3 3 5" xfId="7203"/>
    <cellStyle name="Input 3 3 5 2" xfId="7204"/>
    <cellStyle name="Input 3 3 6" xfId="7205"/>
    <cellStyle name="Input 3 3 6 2" xfId="7206"/>
    <cellStyle name="Input 3 3 7" xfId="7207"/>
    <cellStyle name="Input 3 3 8" xfId="7208"/>
    <cellStyle name="Input 3 3 9" xfId="7209"/>
    <cellStyle name="Input 3 4" xfId="1671"/>
    <cellStyle name="Input 3 4 10" xfId="7210"/>
    <cellStyle name="Input 3 4 11" xfId="7211"/>
    <cellStyle name="Input 3 4 12" xfId="7212"/>
    <cellStyle name="Input 3 4 2" xfId="7213"/>
    <cellStyle name="Input 3 4 2 10" xfId="7214"/>
    <cellStyle name="Input 3 4 2 10 2" xfId="7215"/>
    <cellStyle name="Input 3 4 2 11" xfId="7216"/>
    <cellStyle name="Input 3 4 2 11 2" xfId="7217"/>
    <cellStyle name="Input 3 4 2 12" xfId="7218"/>
    <cellStyle name="Input 3 4 2 12 2" xfId="7219"/>
    <cellStyle name="Input 3 4 2 13" xfId="7220"/>
    <cellStyle name="Input 3 4 2 13 2" xfId="7221"/>
    <cellStyle name="Input 3 4 2 14" xfId="7222"/>
    <cellStyle name="Input 3 4 2 14 2" xfId="7223"/>
    <cellStyle name="Input 3 4 2 15" xfId="7224"/>
    <cellStyle name="Input 3 4 2 15 2" xfId="7225"/>
    <cellStyle name="Input 3 4 2 2" xfId="7226"/>
    <cellStyle name="Input 3 4 2 2 2" xfId="7227"/>
    <cellStyle name="Input 3 4 2 3" xfId="7228"/>
    <cellStyle name="Input 3 4 2 3 2" xfId="7229"/>
    <cellStyle name="Input 3 4 2 4" xfId="7230"/>
    <cellStyle name="Input 3 4 2 4 2" xfId="7231"/>
    <cellStyle name="Input 3 4 2 5" xfId="7232"/>
    <cellStyle name="Input 3 4 2 5 2" xfId="7233"/>
    <cellStyle name="Input 3 4 2 6" xfId="7234"/>
    <cellStyle name="Input 3 4 2 6 2" xfId="7235"/>
    <cellStyle name="Input 3 4 2 7" xfId="7236"/>
    <cellStyle name="Input 3 4 2 7 2" xfId="7237"/>
    <cellStyle name="Input 3 4 2 8" xfId="7238"/>
    <cellStyle name="Input 3 4 2 8 2" xfId="7239"/>
    <cellStyle name="Input 3 4 2 9" xfId="7240"/>
    <cellStyle name="Input 3 4 2 9 2" xfId="7241"/>
    <cellStyle name="Input 3 4 3" xfId="7242"/>
    <cellStyle name="Input 3 4 3 2" xfId="7243"/>
    <cellStyle name="Input 3 4 3 2 2" xfId="7244"/>
    <cellStyle name="Input 3 4 3 3" xfId="7245"/>
    <cellStyle name="Input 3 4 3 3 2" xfId="7246"/>
    <cellStyle name="Input 3 4 3 4" xfId="7247"/>
    <cellStyle name="Input 3 4 4" xfId="7248"/>
    <cellStyle name="Input 3 4 4 2" xfId="7249"/>
    <cellStyle name="Input 3 4 5" xfId="7250"/>
    <cellStyle name="Input 3 4 5 2" xfId="7251"/>
    <cellStyle name="Input 3 4 6" xfId="7252"/>
    <cellStyle name="Input 3 4 6 2" xfId="7253"/>
    <cellStyle name="Input 3 4 7" xfId="7254"/>
    <cellStyle name="Input 3 4 8" xfId="7255"/>
    <cellStyle name="Input 3 4 9" xfId="7256"/>
    <cellStyle name="Input 3 5" xfId="1672"/>
    <cellStyle name="Input 3 5 10" xfId="7257"/>
    <cellStyle name="Input 3 5 11" xfId="7258"/>
    <cellStyle name="Input 3 5 12" xfId="7259"/>
    <cellStyle name="Input 3 5 2" xfId="7260"/>
    <cellStyle name="Input 3 5 2 10" xfId="7261"/>
    <cellStyle name="Input 3 5 2 10 2" xfId="7262"/>
    <cellStyle name="Input 3 5 2 11" xfId="7263"/>
    <cellStyle name="Input 3 5 2 11 2" xfId="7264"/>
    <cellStyle name="Input 3 5 2 12" xfId="7265"/>
    <cellStyle name="Input 3 5 2 12 2" xfId="7266"/>
    <cellStyle name="Input 3 5 2 13" xfId="7267"/>
    <cellStyle name="Input 3 5 2 13 2" xfId="7268"/>
    <cellStyle name="Input 3 5 2 14" xfId="7269"/>
    <cellStyle name="Input 3 5 2 14 2" xfId="7270"/>
    <cellStyle name="Input 3 5 2 15" xfId="7271"/>
    <cellStyle name="Input 3 5 2 15 2" xfId="7272"/>
    <cellStyle name="Input 3 5 2 2" xfId="7273"/>
    <cellStyle name="Input 3 5 2 2 2" xfId="7274"/>
    <cellStyle name="Input 3 5 2 3" xfId="7275"/>
    <cellStyle name="Input 3 5 2 3 2" xfId="7276"/>
    <cellStyle name="Input 3 5 2 4" xfId="7277"/>
    <cellStyle name="Input 3 5 2 4 2" xfId="7278"/>
    <cellStyle name="Input 3 5 2 5" xfId="7279"/>
    <cellStyle name="Input 3 5 2 5 2" xfId="7280"/>
    <cellStyle name="Input 3 5 2 6" xfId="7281"/>
    <cellStyle name="Input 3 5 2 6 2" xfId="7282"/>
    <cellStyle name="Input 3 5 2 7" xfId="7283"/>
    <cellStyle name="Input 3 5 2 7 2" xfId="7284"/>
    <cellStyle name="Input 3 5 2 8" xfId="7285"/>
    <cellStyle name="Input 3 5 2 8 2" xfId="7286"/>
    <cellStyle name="Input 3 5 2 9" xfId="7287"/>
    <cellStyle name="Input 3 5 2 9 2" xfId="7288"/>
    <cellStyle name="Input 3 5 3" xfId="7289"/>
    <cellStyle name="Input 3 5 3 2" xfId="7290"/>
    <cellStyle name="Input 3 5 3 2 2" xfId="7291"/>
    <cellStyle name="Input 3 5 3 3" xfId="7292"/>
    <cellStyle name="Input 3 5 3 3 2" xfId="7293"/>
    <cellStyle name="Input 3 5 3 4" xfId="7294"/>
    <cellStyle name="Input 3 5 4" xfId="7295"/>
    <cellStyle name="Input 3 5 4 2" xfId="7296"/>
    <cellStyle name="Input 3 5 5" xfId="7297"/>
    <cellStyle name="Input 3 5 5 2" xfId="7298"/>
    <cellStyle name="Input 3 5 6" xfId="7299"/>
    <cellStyle name="Input 3 5 6 2" xfId="7300"/>
    <cellStyle name="Input 3 5 7" xfId="7301"/>
    <cellStyle name="Input 3 5 8" xfId="7302"/>
    <cellStyle name="Input 3 5 9" xfId="7303"/>
    <cellStyle name="Input 3 6" xfId="1673"/>
    <cellStyle name="Input 3 6 10" xfId="7304"/>
    <cellStyle name="Input 3 6 11" xfId="7305"/>
    <cellStyle name="Input 3 6 12" xfId="7306"/>
    <cellStyle name="Input 3 6 2" xfId="7307"/>
    <cellStyle name="Input 3 6 2 10" xfId="7308"/>
    <cellStyle name="Input 3 6 2 10 2" xfId="7309"/>
    <cellStyle name="Input 3 6 2 11" xfId="7310"/>
    <cellStyle name="Input 3 6 2 11 2" xfId="7311"/>
    <cellStyle name="Input 3 6 2 12" xfId="7312"/>
    <cellStyle name="Input 3 6 2 12 2" xfId="7313"/>
    <cellStyle name="Input 3 6 2 13" xfId="7314"/>
    <cellStyle name="Input 3 6 2 13 2" xfId="7315"/>
    <cellStyle name="Input 3 6 2 14" xfId="7316"/>
    <cellStyle name="Input 3 6 2 14 2" xfId="7317"/>
    <cellStyle name="Input 3 6 2 15" xfId="7318"/>
    <cellStyle name="Input 3 6 2 15 2" xfId="7319"/>
    <cellStyle name="Input 3 6 2 2" xfId="7320"/>
    <cellStyle name="Input 3 6 2 2 2" xfId="7321"/>
    <cellStyle name="Input 3 6 2 3" xfId="7322"/>
    <cellStyle name="Input 3 6 2 3 2" xfId="7323"/>
    <cellStyle name="Input 3 6 2 4" xfId="7324"/>
    <cellStyle name="Input 3 6 2 4 2" xfId="7325"/>
    <cellStyle name="Input 3 6 2 5" xfId="7326"/>
    <cellStyle name="Input 3 6 2 5 2" xfId="7327"/>
    <cellStyle name="Input 3 6 2 6" xfId="7328"/>
    <cellStyle name="Input 3 6 2 6 2" xfId="7329"/>
    <cellStyle name="Input 3 6 2 7" xfId="7330"/>
    <cellStyle name="Input 3 6 2 7 2" xfId="7331"/>
    <cellStyle name="Input 3 6 2 8" xfId="7332"/>
    <cellStyle name="Input 3 6 2 8 2" xfId="7333"/>
    <cellStyle name="Input 3 6 2 9" xfId="7334"/>
    <cellStyle name="Input 3 6 2 9 2" xfId="7335"/>
    <cellStyle name="Input 3 6 3" xfId="7336"/>
    <cellStyle name="Input 3 6 3 2" xfId="7337"/>
    <cellStyle name="Input 3 6 3 2 2" xfId="7338"/>
    <cellStyle name="Input 3 6 3 3" xfId="7339"/>
    <cellStyle name="Input 3 6 3 3 2" xfId="7340"/>
    <cellStyle name="Input 3 6 3 4" xfId="7341"/>
    <cellStyle name="Input 3 6 4" xfId="7342"/>
    <cellStyle name="Input 3 6 4 2" xfId="7343"/>
    <cellStyle name="Input 3 6 5" xfId="7344"/>
    <cellStyle name="Input 3 6 5 2" xfId="7345"/>
    <cellStyle name="Input 3 6 6" xfId="7346"/>
    <cellStyle name="Input 3 6 6 2" xfId="7347"/>
    <cellStyle name="Input 3 6 7" xfId="7348"/>
    <cellStyle name="Input 3 6 8" xfId="7349"/>
    <cellStyle name="Input 3 6 9" xfId="7350"/>
    <cellStyle name="Input 3 7" xfId="1674"/>
    <cellStyle name="Input 3 7 10" xfId="7351"/>
    <cellStyle name="Input 3 7 11" xfId="7352"/>
    <cellStyle name="Input 3 7 12" xfId="7353"/>
    <cellStyle name="Input 3 7 2" xfId="7354"/>
    <cellStyle name="Input 3 7 2 10" xfId="7355"/>
    <cellStyle name="Input 3 7 2 10 2" xfId="7356"/>
    <cellStyle name="Input 3 7 2 11" xfId="7357"/>
    <cellStyle name="Input 3 7 2 11 2" xfId="7358"/>
    <cellStyle name="Input 3 7 2 12" xfId="7359"/>
    <cellStyle name="Input 3 7 2 12 2" xfId="7360"/>
    <cellStyle name="Input 3 7 2 13" xfId="7361"/>
    <cellStyle name="Input 3 7 2 13 2" xfId="7362"/>
    <cellStyle name="Input 3 7 2 14" xfId="7363"/>
    <cellStyle name="Input 3 7 2 14 2" xfId="7364"/>
    <cellStyle name="Input 3 7 2 15" xfId="7365"/>
    <cellStyle name="Input 3 7 2 15 2" xfId="7366"/>
    <cellStyle name="Input 3 7 2 2" xfId="7367"/>
    <cellStyle name="Input 3 7 2 2 2" xfId="7368"/>
    <cellStyle name="Input 3 7 2 3" xfId="7369"/>
    <cellStyle name="Input 3 7 2 3 2" xfId="7370"/>
    <cellStyle name="Input 3 7 2 4" xfId="7371"/>
    <cellStyle name="Input 3 7 2 4 2" xfId="7372"/>
    <cellStyle name="Input 3 7 2 5" xfId="7373"/>
    <cellStyle name="Input 3 7 2 5 2" xfId="7374"/>
    <cellStyle name="Input 3 7 2 6" xfId="7375"/>
    <cellStyle name="Input 3 7 2 6 2" xfId="7376"/>
    <cellStyle name="Input 3 7 2 7" xfId="7377"/>
    <cellStyle name="Input 3 7 2 7 2" xfId="7378"/>
    <cellStyle name="Input 3 7 2 8" xfId="7379"/>
    <cellStyle name="Input 3 7 2 8 2" xfId="7380"/>
    <cellStyle name="Input 3 7 2 9" xfId="7381"/>
    <cellStyle name="Input 3 7 2 9 2" xfId="7382"/>
    <cellStyle name="Input 3 7 3" xfId="7383"/>
    <cellStyle name="Input 3 7 3 2" xfId="7384"/>
    <cellStyle name="Input 3 7 3 2 2" xfId="7385"/>
    <cellStyle name="Input 3 7 3 3" xfId="7386"/>
    <cellStyle name="Input 3 7 3 3 2" xfId="7387"/>
    <cellStyle name="Input 3 7 3 4" xfId="7388"/>
    <cellStyle name="Input 3 7 4" xfId="7389"/>
    <cellStyle name="Input 3 7 4 2" xfId="7390"/>
    <cellStyle name="Input 3 7 5" xfId="7391"/>
    <cellStyle name="Input 3 7 5 2" xfId="7392"/>
    <cellStyle name="Input 3 7 6" xfId="7393"/>
    <cellStyle name="Input 3 7 6 2" xfId="7394"/>
    <cellStyle name="Input 3 7 7" xfId="7395"/>
    <cellStyle name="Input 3 7 8" xfId="7396"/>
    <cellStyle name="Input 3 7 9" xfId="7397"/>
    <cellStyle name="Input 3 8" xfId="1675"/>
    <cellStyle name="Input 3 8 10" xfId="7398"/>
    <cellStyle name="Input 3 8 11" xfId="7399"/>
    <cellStyle name="Input 3 8 12" xfId="7400"/>
    <cellStyle name="Input 3 8 2" xfId="7401"/>
    <cellStyle name="Input 3 8 2 10" xfId="7402"/>
    <cellStyle name="Input 3 8 2 10 2" xfId="7403"/>
    <cellStyle name="Input 3 8 2 11" xfId="7404"/>
    <cellStyle name="Input 3 8 2 11 2" xfId="7405"/>
    <cellStyle name="Input 3 8 2 12" xfId="7406"/>
    <cellStyle name="Input 3 8 2 12 2" xfId="7407"/>
    <cellStyle name="Input 3 8 2 13" xfId="7408"/>
    <cellStyle name="Input 3 8 2 13 2" xfId="7409"/>
    <cellStyle name="Input 3 8 2 14" xfId="7410"/>
    <cellStyle name="Input 3 8 2 14 2" xfId="7411"/>
    <cellStyle name="Input 3 8 2 15" xfId="7412"/>
    <cellStyle name="Input 3 8 2 15 2" xfId="7413"/>
    <cellStyle name="Input 3 8 2 2" xfId="7414"/>
    <cellStyle name="Input 3 8 2 2 2" xfId="7415"/>
    <cellStyle name="Input 3 8 2 3" xfId="7416"/>
    <cellStyle name="Input 3 8 2 3 2" xfId="7417"/>
    <cellStyle name="Input 3 8 2 4" xfId="7418"/>
    <cellStyle name="Input 3 8 2 4 2" xfId="7419"/>
    <cellStyle name="Input 3 8 2 5" xfId="7420"/>
    <cellStyle name="Input 3 8 2 5 2" xfId="7421"/>
    <cellStyle name="Input 3 8 2 6" xfId="7422"/>
    <cellStyle name="Input 3 8 2 6 2" xfId="7423"/>
    <cellStyle name="Input 3 8 2 7" xfId="7424"/>
    <cellStyle name="Input 3 8 2 7 2" xfId="7425"/>
    <cellStyle name="Input 3 8 2 8" xfId="7426"/>
    <cellStyle name="Input 3 8 2 8 2" xfId="7427"/>
    <cellStyle name="Input 3 8 2 9" xfId="7428"/>
    <cellStyle name="Input 3 8 2 9 2" xfId="7429"/>
    <cellStyle name="Input 3 8 3" xfId="7430"/>
    <cellStyle name="Input 3 8 3 2" xfId="7431"/>
    <cellStyle name="Input 3 8 3 2 2" xfId="7432"/>
    <cellStyle name="Input 3 8 3 3" xfId="7433"/>
    <cellStyle name="Input 3 8 3 3 2" xfId="7434"/>
    <cellStyle name="Input 3 8 3 4" xfId="7435"/>
    <cellStyle name="Input 3 8 4" xfId="7436"/>
    <cellStyle name="Input 3 8 4 2" xfId="7437"/>
    <cellStyle name="Input 3 8 5" xfId="7438"/>
    <cellStyle name="Input 3 8 5 2" xfId="7439"/>
    <cellStyle name="Input 3 8 6" xfId="7440"/>
    <cellStyle name="Input 3 8 6 2" xfId="7441"/>
    <cellStyle name="Input 3 8 7" xfId="7442"/>
    <cellStyle name="Input 3 8 8" xfId="7443"/>
    <cellStyle name="Input 3 8 9" xfId="7444"/>
    <cellStyle name="Input 3 9" xfId="1676"/>
    <cellStyle name="Input 3 9 10" xfId="7445"/>
    <cellStyle name="Input 3 9 11" xfId="7446"/>
    <cellStyle name="Input 3 9 12" xfId="7447"/>
    <cellStyle name="Input 3 9 2" xfId="7448"/>
    <cellStyle name="Input 3 9 2 10" xfId="7449"/>
    <cellStyle name="Input 3 9 2 10 2" xfId="7450"/>
    <cellStyle name="Input 3 9 2 11" xfId="7451"/>
    <cellStyle name="Input 3 9 2 11 2" xfId="7452"/>
    <cellStyle name="Input 3 9 2 12" xfId="7453"/>
    <cellStyle name="Input 3 9 2 12 2" xfId="7454"/>
    <cellStyle name="Input 3 9 2 13" xfId="7455"/>
    <cellStyle name="Input 3 9 2 13 2" xfId="7456"/>
    <cellStyle name="Input 3 9 2 14" xfId="7457"/>
    <cellStyle name="Input 3 9 2 14 2" xfId="7458"/>
    <cellStyle name="Input 3 9 2 15" xfId="7459"/>
    <cellStyle name="Input 3 9 2 15 2" xfId="7460"/>
    <cellStyle name="Input 3 9 2 2" xfId="7461"/>
    <cellStyle name="Input 3 9 2 2 2" xfId="7462"/>
    <cellStyle name="Input 3 9 2 3" xfId="7463"/>
    <cellStyle name="Input 3 9 2 3 2" xfId="7464"/>
    <cellStyle name="Input 3 9 2 4" xfId="7465"/>
    <cellStyle name="Input 3 9 2 4 2" xfId="7466"/>
    <cellStyle name="Input 3 9 2 5" xfId="7467"/>
    <cellStyle name="Input 3 9 2 5 2" xfId="7468"/>
    <cellStyle name="Input 3 9 2 6" xfId="7469"/>
    <cellStyle name="Input 3 9 2 6 2" xfId="7470"/>
    <cellStyle name="Input 3 9 2 7" xfId="7471"/>
    <cellStyle name="Input 3 9 2 7 2" xfId="7472"/>
    <cellStyle name="Input 3 9 2 8" xfId="7473"/>
    <cellStyle name="Input 3 9 2 8 2" xfId="7474"/>
    <cellStyle name="Input 3 9 2 9" xfId="7475"/>
    <cellStyle name="Input 3 9 2 9 2" xfId="7476"/>
    <cellStyle name="Input 3 9 3" xfId="7477"/>
    <cellStyle name="Input 3 9 3 2" xfId="7478"/>
    <cellStyle name="Input 3 9 3 2 2" xfId="7479"/>
    <cellStyle name="Input 3 9 3 3" xfId="7480"/>
    <cellStyle name="Input 3 9 3 3 2" xfId="7481"/>
    <cellStyle name="Input 3 9 3 4" xfId="7482"/>
    <cellStyle name="Input 3 9 4" xfId="7483"/>
    <cellStyle name="Input 3 9 4 2" xfId="7484"/>
    <cellStyle name="Input 3 9 5" xfId="7485"/>
    <cellStyle name="Input 3 9 5 2" xfId="7486"/>
    <cellStyle name="Input 3 9 6" xfId="7487"/>
    <cellStyle name="Input 3 9 6 2" xfId="7488"/>
    <cellStyle name="Input 3 9 7" xfId="7489"/>
    <cellStyle name="Input 3 9 8" xfId="7490"/>
    <cellStyle name="Input 3 9 9" xfId="7491"/>
    <cellStyle name="Input 4" xfId="1677"/>
    <cellStyle name="Input 4 10" xfId="7492"/>
    <cellStyle name="Input 4 10 10" xfId="7493"/>
    <cellStyle name="Input 4 10 10 2" xfId="7494"/>
    <cellStyle name="Input 4 10 11" xfId="7495"/>
    <cellStyle name="Input 4 10 11 2" xfId="7496"/>
    <cellStyle name="Input 4 10 12" xfId="7497"/>
    <cellStyle name="Input 4 10 12 2" xfId="7498"/>
    <cellStyle name="Input 4 10 13" xfId="7499"/>
    <cellStyle name="Input 4 10 13 2" xfId="7500"/>
    <cellStyle name="Input 4 10 14" xfId="7501"/>
    <cellStyle name="Input 4 10 14 2" xfId="7502"/>
    <cellStyle name="Input 4 10 15" xfId="7503"/>
    <cellStyle name="Input 4 10 15 2" xfId="7504"/>
    <cellStyle name="Input 4 10 2" xfId="7505"/>
    <cellStyle name="Input 4 10 2 2" xfId="7506"/>
    <cellStyle name="Input 4 10 3" xfId="7507"/>
    <cellStyle name="Input 4 10 3 2" xfId="7508"/>
    <cellStyle name="Input 4 10 4" xfId="7509"/>
    <cellStyle name="Input 4 10 4 2" xfId="7510"/>
    <cellStyle name="Input 4 10 5" xfId="7511"/>
    <cellStyle name="Input 4 10 5 2" xfId="7512"/>
    <cellStyle name="Input 4 10 6" xfId="7513"/>
    <cellStyle name="Input 4 10 6 2" xfId="7514"/>
    <cellStyle name="Input 4 10 7" xfId="7515"/>
    <cellStyle name="Input 4 10 7 2" xfId="7516"/>
    <cellStyle name="Input 4 10 8" xfId="7517"/>
    <cellStyle name="Input 4 10 8 2" xfId="7518"/>
    <cellStyle name="Input 4 10 9" xfId="7519"/>
    <cellStyle name="Input 4 10 9 2" xfId="7520"/>
    <cellStyle name="Input 4 11" xfId="7521"/>
    <cellStyle name="Input 4 11 2" xfId="7522"/>
    <cellStyle name="Input 4 11 2 2" xfId="7523"/>
    <cellStyle name="Input 4 11 3" xfId="7524"/>
    <cellStyle name="Input 4 11 3 2" xfId="7525"/>
    <cellStyle name="Input 4 11 4" xfId="7526"/>
    <cellStyle name="Input 4 12" xfId="7527"/>
    <cellStyle name="Input 4 12 2" xfId="7528"/>
    <cellStyle name="Input 4 13" xfId="7529"/>
    <cellStyle name="Input 4 13 2" xfId="7530"/>
    <cellStyle name="Input 4 14" xfId="7531"/>
    <cellStyle name="Input 4 14 2" xfId="7532"/>
    <cellStyle name="Input 4 15" xfId="7533"/>
    <cellStyle name="Input 4 16" xfId="7534"/>
    <cellStyle name="Input 4 17" xfId="7535"/>
    <cellStyle name="Input 4 18" xfId="7536"/>
    <cellStyle name="Input 4 19" xfId="7537"/>
    <cellStyle name="Input 4 2" xfId="1678"/>
    <cellStyle name="Input 4 2 10" xfId="7538"/>
    <cellStyle name="Input 4 2 11" xfId="7539"/>
    <cellStyle name="Input 4 2 12" xfId="7540"/>
    <cellStyle name="Input 4 2 2" xfId="7541"/>
    <cellStyle name="Input 4 2 2 10" xfId="7542"/>
    <cellStyle name="Input 4 2 2 10 2" xfId="7543"/>
    <cellStyle name="Input 4 2 2 11" xfId="7544"/>
    <cellStyle name="Input 4 2 2 11 2" xfId="7545"/>
    <cellStyle name="Input 4 2 2 12" xfId="7546"/>
    <cellStyle name="Input 4 2 2 12 2" xfId="7547"/>
    <cellStyle name="Input 4 2 2 13" xfId="7548"/>
    <cellStyle name="Input 4 2 2 13 2" xfId="7549"/>
    <cellStyle name="Input 4 2 2 14" xfId="7550"/>
    <cellStyle name="Input 4 2 2 14 2" xfId="7551"/>
    <cellStyle name="Input 4 2 2 15" xfId="7552"/>
    <cellStyle name="Input 4 2 2 15 2" xfId="7553"/>
    <cellStyle name="Input 4 2 2 2" xfId="7554"/>
    <cellStyle name="Input 4 2 2 2 2" xfId="7555"/>
    <cellStyle name="Input 4 2 2 3" xfId="7556"/>
    <cellStyle name="Input 4 2 2 3 2" xfId="7557"/>
    <cellStyle name="Input 4 2 2 4" xfId="7558"/>
    <cellStyle name="Input 4 2 2 4 2" xfId="7559"/>
    <cellStyle name="Input 4 2 2 5" xfId="7560"/>
    <cellStyle name="Input 4 2 2 5 2" xfId="7561"/>
    <cellStyle name="Input 4 2 2 6" xfId="7562"/>
    <cellStyle name="Input 4 2 2 6 2" xfId="7563"/>
    <cellStyle name="Input 4 2 2 7" xfId="7564"/>
    <cellStyle name="Input 4 2 2 7 2" xfId="7565"/>
    <cellStyle name="Input 4 2 2 8" xfId="7566"/>
    <cellStyle name="Input 4 2 2 8 2" xfId="7567"/>
    <cellStyle name="Input 4 2 2 9" xfId="7568"/>
    <cellStyle name="Input 4 2 2 9 2" xfId="7569"/>
    <cellStyle name="Input 4 2 3" xfId="7570"/>
    <cellStyle name="Input 4 2 3 2" xfId="7571"/>
    <cellStyle name="Input 4 2 3 2 2" xfId="7572"/>
    <cellStyle name="Input 4 2 3 3" xfId="7573"/>
    <cellStyle name="Input 4 2 3 3 2" xfId="7574"/>
    <cellStyle name="Input 4 2 3 4" xfId="7575"/>
    <cellStyle name="Input 4 2 4" xfId="7576"/>
    <cellStyle name="Input 4 2 4 2" xfId="7577"/>
    <cellStyle name="Input 4 2 5" xfId="7578"/>
    <cellStyle name="Input 4 2 5 2" xfId="7579"/>
    <cellStyle name="Input 4 2 6" xfId="7580"/>
    <cellStyle name="Input 4 2 6 2" xfId="7581"/>
    <cellStyle name="Input 4 2 7" xfId="7582"/>
    <cellStyle name="Input 4 2 8" xfId="7583"/>
    <cellStyle name="Input 4 2 9" xfId="7584"/>
    <cellStyle name="Input 4 20" xfId="7585"/>
    <cellStyle name="Input 4 3" xfId="1679"/>
    <cellStyle name="Input 4 3 10" xfId="7586"/>
    <cellStyle name="Input 4 3 11" xfId="7587"/>
    <cellStyle name="Input 4 3 12" xfId="7588"/>
    <cellStyle name="Input 4 3 2" xfId="7589"/>
    <cellStyle name="Input 4 3 2 10" xfId="7590"/>
    <cellStyle name="Input 4 3 2 10 2" xfId="7591"/>
    <cellStyle name="Input 4 3 2 11" xfId="7592"/>
    <cellStyle name="Input 4 3 2 11 2" xfId="7593"/>
    <cellStyle name="Input 4 3 2 12" xfId="7594"/>
    <cellStyle name="Input 4 3 2 12 2" xfId="7595"/>
    <cellStyle name="Input 4 3 2 13" xfId="7596"/>
    <cellStyle name="Input 4 3 2 13 2" xfId="7597"/>
    <cellStyle name="Input 4 3 2 14" xfId="7598"/>
    <cellStyle name="Input 4 3 2 14 2" xfId="7599"/>
    <cellStyle name="Input 4 3 2 15" xfId="7600"/>
    <cellStyle name="Input 4 3 2 15 2" xfId="7601"/>
    <cellStyle name="Input 4 3 2 2" xfId="7602"/>
    <cellStyle name="Input 4 3 2 2 2" xfId="7603"/>
    <cellStyle name="Input 4 3 2 3" xfId="7604"/>
    <cellStyle name="Input 4 3 2 3 2" xfId="7605"/>
    <cellStyle name="Input 4 3 2 4" xfId="7606"/>
    <cellStyle name="Input 4 3 2 4 2" xfId="7607"/>
    <cellStyle name="Input 4 3 2 5" xfId="7608"/>
    <cellStyle name="Input 4 3 2 5 2" xfId="7609"/>
    <cellStyle name="Input 4 3 2 6" xfId="7610"/>
    <cellStyle name="Input 4 3 2 6 2" xfId="7611"/>
    <cellStyle name="Input 4 3 2 7" xfId="7612"/>
    <cellStyle name="Input 4 3 2 7 2" xfId="7613"/>
    <cellStyle name="Input 4 3 2 8" xfId="7614"/>
    <cellStyle name="Input 4 3 2 8 2" xfId="7615"/>
    <cellStyle name="Input 4 3 2 9" xfId="7616"/>
    <cellStyle name="Input 4 3 2 9 2" xfId="7617"/>
    <cellStyle name="Input 4 3 3" xfId="7618"/>
    <cellStyle name="Input 4 3 3 2" xfId="7619"/>
    <cellStyle name="Input 4 3 3 2 2" xfId="7620"/>
    <cellStyle name="Input 4 3 3 3" xfId="7621"/>
    <cellStyle name="Input 4 3 3 3 2" xfId="7622"/>
    <cellStyle name="Input 4 3 3 4" xfId="7623"/>
    <cellStyle name="Input 4 3 4" xfId="7624"/>
    <cellStyle name="Input 4 3 4 2" xfId="7625"/>
    <cellStyle name="Input 4 3 5" xfId="7626"/>
    <cellStyle name="Input 4 3 5 2" xfId="7627"/>
    <cellStyle name="Input 4 3 6" xfId="7628"/>
    <cellStyle name="Input 4 3 6 2" xfId="7629"/>
    <cellStyle name="Input 4 3 7" xfId="7630"/>
    <cellStyle name="Input 4 3 8" xfId="7631"/>
    <cellStyle name="Input 4 3 9" xfId="7632"/>
    <cellStyle name="Input 4 4" xfId="1680"/>
    <cellStyle name="Input 4 4 10" xfId="7633"/>
    <cellStyle name="Input 4 4 11" xfId="7634"/>
    <cellStyle name="Input 4 4 12" xfId="7635"/>
    <cellStyle name="Input 4 4 2" xfId="7636"/>
    <cellStyle name="Input 4 4 2 10" xfId="7637"/>
    <cellStyle name="Input 4 4 2 10 2" xfId="7638"/>
    <cellStyle name="Input 4 4 2 11" xfId="7639"/>
    <cellStyle name="Input 4 4 2 11 2" xfId="7640"/>
    <cellStyle name="Input 4 4 2 12" xfId="7641"/>
    <cellStyle name="Input 4 4 2 12 2" xfId="7642"/>
    <cellStyle name="Input 4 4 2 13" xfId="7643"/>
    <cellStyle name="Input 4 4 2 13 2" xfId="7644"/>
    <cellStyle name="Input 4 4 2 14" xfId="7645"/>
    <cellStyle name="Input 4 4 2 14 2" xfId="7646"/>
    <cellStyle name="Input 4 4 2 15" xfId="7647"/>
    <cellStyle name="Input 4 4 2 15 2" xfId="7648"/>
    <cellStyle name="Input 4 4 2 2" xfId="7649"/>
    <cellStyle name="Input 4 4 2 2 2" xfId="7650"/>
    <cellStyle name="Input 4 4 2 3" xfId="7651"/>
    <cellStyle name="Input 4 4 2 3 2" xfId="7652"/>
    <cellStyle name="Input 4 4 2 4" xfId="7653"/>
    <cellStyle name="Input 4 4 2 4 2" xfId="7654"/>
    <cellStyle name="Input 4 4 2 5" xfId="7655"/>
    <cellStyle name="Input 4 4 2 5 2" xfId="7656"/>
    <cellStyle name="Input 4 4 2 6" xfId="7657"/>
    <cellStyle name="Input 4 4 2 6 2" xfId="7658"/>
    <cellStyle name="Input 4 4 2 7" xfId="7659"/>
    <cellStyle name="Input 4 4 2 7 2" xfId="7660"/>
    <cellStyle name="Input 4 4 2 8" xfId="7661"/>
    <cellStyle name="Input 4 4 2 8 2" xfId="7662"/>
    <cellStyle name="Input 4 4 2 9" xfId="7663"/>
    <cellStyle name="Input 4 4 2 9 2" xfId="7664"/>
    <cellStyle name="Input 4 4 3" xfId="7665"/>
    <cellStyle name="Input 4 4 3 2" xfId="7666"/>
    <cellStyle name="Input 4 4 3 2 2" xfId="7667"/>
    <cellStyle name="Input 4 4 3 3" xfId="7668"/>
    <cellStyle name="Input 4 4 3 3 2" xfId="7669"/>
    <cellStyle name="Input 4 4 3 4" xfId="7670"/>
    <cellStyle name="Input 4 4 4" xfId="7671"/>
    <cellStyle name="Input 4 4 4 2" xfId="7672"/>
    <cellStyle name="Input 4 4 5" xfId="7673"/>
    <cellStyle name="Input 4 4 5 2" xfId="7674"/>
    <cellStyle name="Input 4 4 6" xfId="7675"/>
    <cellStyle name="Input 4 4 6 2" xfId="7676"/>
    <cellStyle name="Input 4 4 7" xfId="7677"/>
    <cellStyle name="Input 4 4 8" xfId="7678"/>
    <cellStyle name="Input 4 4 9" xfId="7679"/>
    <cellStyle name="Input 4 5" xfId="1681"/>
    <cellStyle name="Input 4 5 10" xfId="7680"/>
    <cellStyle name="Input 4 5 11" xfId="7681"/>
    <cellStyle name="Input 4 5 12" xfId="7682"/>
    <cellStyle name="Input 4 5 2" xfId="7683"/>
    <cellStyle name="Input 4 5 2 10" xfId="7684"/>
    <cellStyle name="Input 4 5 2 10 2" xfId="7685"/>
    <cellStyle name="Input 4 5 2 11" xfId="7686"/>
    <cellStyle name="Input 4 5 2 11 2" xfId="7687"/>
    <cellStyle name="Input 4 5 2 12" xfId="7688"/>
    <cellStyle name="Input 4 5 2 12 2" xfId="7689"/>
    <cellStyle name="Input 4 5 2 13" xfId="7690"/>
    <cellStyle name="Input 4 5 2 13 2" xfId="7691"/>
    <cellStyle name="Input 4 5 2 14" xfId="7692"/>
    <cellStyle name="Input 4 5 2 14 2" xfId="7693"/>
    <cellStyle name="Input 4 5 2 15" xfId="7694"/>
    <cellStyle name="Input 4 5 2 15 2" xfId="7695"/>
    <cellStyle name="Input 4 5 2 2" xfId="7696"/>
    <cellStyle name="Input 4 5 2 2 2" xfId="7697"/>
    <cellStyle name="Input 4 5 2 3" xfId="7698"/>
    <cellStyle name="Input 4 5 2 3 2" xfId="7699"/>
    <cellStyle name="Input 4 5 2 4" xfId="7700"/>
    <cellStyle name="Input 4 5 2 4 2" xfId="7701"/>
    <cellStyle name="Input 4 5 2 5" xfId="7702"/>
    <cellStyle name="Input 4 5 2 5 2" xfId="7703"/>
    <cellStyle name="Input 4 5 2 6" xfId="7704"/>
    <cellStyle name="Input 4 5 2 6 2" xfId="7705"/>
    <cellStyle name="Input 4 5 2 7" xfId="7706"/>
    <cellStyle name="Input 4 5 2 7 2" xfId="7707"/>
    <cellStyle name="Input 4 5 2 8" xfId="7708"/>
    <cellStyle name="Input 4 5 2 8 2" xfId="7709"/>
    <cellStyle name="Input 4 5 2 9" xfId="7710"/>
    <cellStyle name="Input 4 5 2 9 2" xfId="7711"/>
    <cellStyle name="Input 4 5 3" xfId="7712"/>
    <cellStyle name="Input 4 5 3 2" xfId="7713"/>
    <cellStyle name="Input 4 5 3 2 2" xfId="7714"/>
    <cellStyle name="Input 4 5 3 3" xfId="7715"/>
    <cellStyle name="Input 4 5 3 3 2" xfId="7716"/>
    <cellStyle name="Input 4 5 3 4" xfId="7717"/>
    <cellStyle name="Input 4 5 4" xfId="7718"/>
    <cellStyle name="Input 4 5 4 2" xfId="7719"/>
    <cellStyle name="Input 4 5 5" xfId="7720"/>
    <cellStyle name="Input 4 5 5 2" xfId="7721"/>
    <cellStyle name="Input 4 5 6" xfId="7722"/>
    <cellStyle name="Input 4 5 6 2" xfId="7723"/>
    <cellStyle name="Input 4 5 7" xfId="7724"/>
    <cellStyle name="Input 4 5 8" xfId="7725"/>
    <cellStyle name="Input 4 5 9" xfId="7726"/>
    <cellStyle name="Input 4 6" xfId="1682"/>
    <cellStyle name="Input 4 6 10" xfId="7727"/>
    <cellStyle name="Input 4 6 11" xfId="7728"/>
    <cellStyle name="Input 4 6 12" xfId="7729"/>
    <cellStyle name="Input 4 6 2" xfId="7730"/>
    <cellStyle name="Input 4 6 2 10" xfId="7731"/>
    <cellStyle name="Input 4 6 2 10 2" xfId="7732"/>
    <cellStyle name="Input 4 6 2 11" xfId="7733"/>
    <cellStyle name="Input 4 6 2 11 2" xfId="7734"/>
    <cellStyle name="Input 4 6 2 12" xfId="7735"/>
    <cellStyle name="Input 4 6 2 12 2" xfId="7736"/>
    <cellStyle name="Input 4 6 2 13" xfId="7737"/>
    <cellStyle name="Input 4 6 2 13 2" xfId="7738"/>
    <cellStyle name="Input 4 6 2 14" xfId="7739"/>
    <cellStyle name="Input 4 6 2 14 2" xfId="7740"/>
    <cellStyle name="Input 4 6 2 15" xfId="7741"/>
    <cellStyle name="Input 4 6 2 15 2" xfId="7742"/>
    <cellStyle name="Input 4 6 2 2" xfId="7743"/>
    <cellStyle name="Input 4 6 2 2 2" xfId="7744"/>
    <cellStyle name="Input 4 6 2 3" xfId="7745"/>
    <cellStyle name="Input 4 6 2 3 2" xfId="7746"/>
    <cellStyle name="Input 4 6 2 4" xfId="7747"/>
    <cellStyle name="Input 4 6 2 4 2" xfId="7748"/>
    <cellStyle name="Input 4 6 2 5" xfId="7749"/>
    <cellStyle name="Input 4 6 2 5 2" xfId="7750"/>
    <cellStyle name="Input 4 6 2 6" xfId="7751"/>
    <cellStyle name="Input 4 6 2 6 2" xfId="7752"/>
    <cellStyle name="Input 4 6 2 7" xfId="7753"/>
    <cellStyle name="Input 4 6 2 7 2" xfId="7754"/>
    <cellStyle name="Input 4 6 2 8" xfId="7755"/>
    <cellStyle name="Input 4 6 2 8 2" xfId="7756"/>
    <cellStyle name="Input 4 6 2 9" xfId="7757"/>
    <cellStyle name="Input 4 6 2 9 2" xfId="7758"/>
    <cellStyle name="Input 4 6 3" xfId="7759"/>
    <cellStyle name="Input 4 6 3 2" xfId="7760"/>
    <cellStyle name="Input 4 6 3 2 2" xfId="7761"/>
    <cellStyle name="Input 4 6 3 3" xfId="7762"/>
    <cellStyle name="Input 4 6 3 3 2" xfId="7763"/>
    <cellStyle name="Input 4 6 3 4" xfId="7764"/>
    <cellStyle name="Input 4 6 4" xfId="7765"/>
    <cellStyle name="Input 4 6 4 2" xfId="7766"/>
    <cellStyle name="Input 4 6 5" xfId="7767"/>
    <cellStyle name="Input 4 6 5 2" xfId="7768"/>
    <cellStyle name="Input 4 6 6" xfId="7769"/>
    <cellStyle name="Input 4 6 6 2" xfId="7770"/>
    <cellStyle name="Input 4 6 7" xfId="7771"/>
    <cellStyle name="Input 4 6 8" xfId="7772"/>
    <cellStyle name="Input 4 6 9" xfId="7773"/>
    <cellStyle name="Input 4 7" xfId="1683"/>
    <cellStyle name="Input 4 7 10" xfId="7774"/>
    <cellStyle name="Input 4 7 11" xfId="7775"/>
    <cellStyle name="Input 4 7 12" xfId="7776"/>
    <cellStyle name="Input 4 7 2" xfId="7777"/>
    <cellStyle name="Input 4 7 2 10" xfId="7778"/>
    <cellStyle name="Input 4 7 2 10 2" xfId="7779"/>
    <cellStyle name="Input 4 7 2 11" xfId="7780"/>
    <cellStyle name="Input 4 7 2 11 2" xfId="7781"/>
    <cellStyle name="Input 4 7 2 12" xfId="7782"/>
    <cellStyle name="Input 4 7 2 12 2" xfId="7783"/>
    <cellStyle name="Input 4 7 2 13" xfId="7784"/>
    <cellStyle name="Input 4 7 2 13 2" xfId="7785"/>
    <cellStyle name="Input 4 7 2 14" xfId="7786"/>
    <cellStyle name="Input 4 7 2 14 2" xfId="7787"/>
    <cellStyle name="Input 4 7 2 15" xfId="7788"/>
    <cellStyle name="Input 4 7 2 15 2" xfId="7789"/>
    <cellStyle name="Input 4 7 2 2" xfId="7790"/>
    <cellStyle name="Input 4 7 2 2 2" xfId="7791"/>
    <cellStyle name="Input 4 7 2 3" xfId="7792"/>
    <cellStyle name="Input 4 7 2 3 2" xfId="7793"/>
    <cellStyle name="Input 4 7 2 4" xfId="7794"/>
    <cellStyle name="Input 4 7 2 4 2" xfId="7795"/>
    <cellStyle name="Input 4 7 2 5" xfId="7796"/>
    <cellStyle name="Input 4 7 2 5 2" xfId="7797"/>
    <cellStyle name="Input 4 7 2 6" xfId="7798"/>
    <cellStyle name="Input 4 7 2 6 2" xfId="7799"/>
    <cellStyle name="Input 4 7 2 7" xfId="7800"/>
    <cellStyle name="Input 4 7 2 7 2" xfId="7801"/>
    <cellStyle name="Input 4 7 2 8" xfId="7802"/>
    <cellStyle name="Input 4 7 2 8 2" xfId="7803"/>
    <cellStyle name="Input 4 7 2 9" xfId="7804"/>
    <cellStyle name="Input 4 7 2 9 2" xfId="7805"/>
    <cellStyle name="Input 4 7 3" xfId="7806"/>
    <cellStyle name="Input 4 7 3 2" xfId="7807"/>
    <cellStyle name="Input 4 7 3 2 2" xfId="7808"/>
    <cellStyle name="Input 4 7 3 3" xfId="7809"/>
    <cellStyle name="Input 4 7 3 3 2" xfId="7810"/>
    <cellStyle name="Input 4 7 3 4" xfId="7811"/>
    <cellStyle name="Input 4 7 4" xfId="7812"/>
    <cellStyle name="Input 4 7 4 2" xfId="7813"/>
    <cellStyle name="Input 4 7 5" xfId="7814"/>
    <cellStyle name="Input 4 7 5 2" xfId="7815"/>
    <cellStyle name="Input 4 7 6" xfId="7816"/>
    <cellStyle name="Input 4 7 6 2" xfId="7817"/>
    <cellStyle name="Input 4 7 7" xfId="7818"/>
    <cellStyle name="Input 4 7 8" xfId="7819"/>
    <cellStyle name="Input 4 7 9" xfId="7820"/>
    <cellStyle name="Input 4 8" xfId="1684"/>
    <cellStyle name="Input 4 8 10" xfId="7821"/>
    <cellStyle name="Input 4 8 11" xfId="7822"/>
    <cellStyle name="Input 4 8 12" xfId="7823"/>
    <cellStyle name="Input 4 8 2" xfId="7824"/>
    <cellStyle name="Input 4 8 2 10" xfId="7825"/>
    <cellStyle name="Input 4 8 2 10 2" xfId="7826"/>
    <cellStyle name="Input 4 8 2 11" xfId="7827"/>
    <cellStyle name="Input 4 8 2 11 2" xfId="7828"/>
    <cellStyle name="Input 4 8 2 12" xfId="7829"/>
    <cellStyle name="Input 4 8 2 12 2" xfId="7830"/>
    <cellStyle name="Input 4 8 2 13" xfId="7831"/>
    <cellStyle name="Input 4 8 2 13 2" xfId="7832"/>
    <cellStyle name="Input 4 8 2 14" xfId="7833"/>
    <cellStyle name="Input 4 8 2 14 2" xfId="7834"/>
    <cellStyle name="Input 4 8 2 15" xfId="7835"/>
    <cellStyle name="Input 4 8 2 15 2" xfId="7836"/>
    <cellStyle name="Input 4 8 2 2" xfId="7837"/>
    <cellStyle name="Input 4 8 2 2 2" xfId="7838"/>
    <cellStyle name="Input 4 8 2 3" xfId="7839"/>
    <cellStyle name="Input 4 8 2 3 2" xfId="7840"/>
    <cellStyle name="Input 4 8 2 4" xfId="7841"/>
    <cellStyle name="Input 4 8 2 4 2" xfId="7842"/>
    <cellStyle name="Input 4 8 2 5" xfId="7843"/>
    <cellStyle name="Input 4 8 2 5 2" xfId="7844"/>
    <cellStyle name="Input 4 8 2 6" xfId="7845"/>
    <cellStyle name="Input 4 8 2 6 2" xfId="7846"/>
    <cellStyle name="Input 4 8 2 7" xfId="7847"/>
    <cellStyle name="Input 4 8 2 7 2" xfId="7848"/>
    <cellStyle name="Input 4 8 2 8" xfId="7849"/>
    <cellStyle name="Input 4 8 2 8 2" xfId="7850"/>
    <cellStyle name="Input 4 8 2 9" xfId="7851"/>
    <cellStyle name="Input 4 8 2 9 2" xfId="7852"/>
    <cellStyle name="Input 4 8 3" xfId="7853"/>
    <cellStyle name="Input 4 8 3 2" xfId="7854"/>
    <cellStyle name="Input 4 8 3 2 2" xfId="7855"/>
    <cellStyle name="Input 4 8 3 3" xfId="7856"/>
    <cellStyle name="Input 4 8 3 3 2" xfId="7857"/>
    <cellStyle name="Input 4 8 3 4" xfId="7858"/>
    <cellStyle name="Input 4 8 4" xfId="7859"/>
    <cellStyle name="Input 4 8 4 2" xfId="7860"/>
    <cellStyle name="Input 4 8 5" xfId="7861"/>
    <cellStyle name="Input 4 8 5 2" xfId="7862"/>
    <cellStyle name="Input 4 8 6" xfId="7863"/>
    <cellStyle name="Input 4 8 6 2" xfId="7864"/>
    <cellStyle name="Input 4 8 7" xfId="7865"/>
    <cellStyle name="Input 4 8 8" xfId="7866"/>
    <cellStyle name="Input 4 8 9" xfId="7867"/>
    <cellStyle name="Input 4 9" xfId="1685"/>
    <cellStyle name="Input 4 9 10" xfId="7868"/>
    <cellStyle name="Input 4 9 11" xfId="7869"/>
    <cellStyle name="Input 4 9 12" xfId="7870"/>
    <cellStyle name="Input 4 9 2" xfId="7871"/>
    <cellStyle name="Input 4 9 2 10" xfId="7872"/>
    <cellStyle name="Input 4 9 2 10 2" xfId="7873"/>
    <cellStyle name="Input 4 9 2 11" xfId="7874"/>
    <cellStyle name="Input 4 9 2 11 2" xfId="7875"/>
    <cellStyle name="Input 4 9 2 12" xfId="7876"/>
    <cellStyle name="Input 4 9 2 12 2" xfId="7877"/>
    <cellStyle name="Input 4 9 2 13" xfId="7878"/>
    <cellStyle name="Input 4 9 2 13 2" xfId="7879"/>
    <cellStyle name="Input 4 9 2 14" xfId="7880"/>
    <cellStyle name="Input 4 9 2 14 2" xfId="7881"/>
    <cellStyle name="Input 4 9 2 15" xfId="7882"/>
    <cellStyle name="Input 4 9 2 15 2" xfId="7883"/>
    <cellStyle name="Input 4 9 2 2" xfId="7884"/>
    <cellStyle name="Input 4 9 2 2 2" xfId="7885"/>
    <cellStyle name="Input 4 9 2 3" xfId="7886"/>
    <cellStyle name="Input 4 9 2 3 2" xfId="7887"/>
    <cellStyle name="Input 4 9 2 4" xfId="7888"/>
    <cellStyle name="Input 4 9 2 4 2" xfId="7889"/>
    <cellStyle name="Input 4 9 2 5" xfId="7890"/>
    <cellStyle name="Input 4 9 2 5 2" xfId="7891"/>
    <cellStyle name="Input 4 9 2 6" xfId="7892"/>
    <cellStyle name="Input 4 9 2 6 2" xfId="7893"/>
    <cellStyle name="Input 4 9 2 7" xfId="7894"/>
    <cellStyle name="Input 4 9 2 7 2" xfId="7895"/>
    <cellStyle name="Input 4 9 2 8" xfId="7896"/>
    <cellStyle name="Input 4 9 2 8 2" xfId="7897"/>
    <cellStyle name="Input 4 9 2 9" xfId="7898"/>
    <cellStyle name="Input 4 9 2 9 2" xfId="7899"/>
    <cellStyle name="Input 4 9 3" xfId="7900"/>
    <cellStyle name="Input 4 9 3 2" xfId="7901"/>
    <cellStyle name="Input 4 9 3 2 2" xfId="7902"/>
    <cellStyle name="Input 4 9 3 3" xfId="7903"/>
    <cellStyle name="Input 4 9 3 3 2" xfId="7904"/>
    <cellStyle name="Input 4 9 3 4" xfId="7905"/>
    <cellStyle name="Input 4 9 4" xfId="7906"/>
    <cellStyle name="Input 4 9 4 2" xfId="7907"/>
    <cellStyle name="Input 4 9 5" xfId="7908"/>
    <cellStyle name="Input 4 9 5 2" xfId="7909"/>
    <cellStyle name="Input 4 9 6" xfId="7910"/>
    <cellStyle name="Input 4 9 6 2" xfId="7911"/>
    <cellStyle name="Input 4 9 7" xfId="7912"/>
    <cellStyle name="Input 4 9 8" xfId="7913"/>
    <cellStyle name="Input 4 9 9" xfId="7914"/>
    <cellStyle name="Input 5" xfId="1686"/>
    <cellStyle name="Input 5 10" xfId="7915"/>
    <cellStyle name="Input 5 11" xfId="7916"/>
    <cellStyle name="Input 5 12" xfId="7917"/>
    <cellStyle name="Input 5 13" xfId="7918"/>
    <cellStyle name="Input 5 14" xfId="7919"/>
    <cellStyle name="Input 5 2" xfId="1687"/>
    <cellStyle name="Input 5 2 10" xfId="7920"/>
    <cellStyle name="Input 5 2 11" xfId="7921"/>
    <cellStyle name="Input 5 2 12" xfId="7922"/>
    <cellStyle name="Input 5 2 2" xfId="7923"/>
    <cellStyle name="Input 5 2 2 10" xfId="7924"/>
    <cellStyle name="Input 5 2 2 10 2" xfId="7925"/>
    <cellStyle name="Input 5 2 2 11" xfId="7926"/>
    <cellStyle name="Input 5 2 2 11 2" xfId="7927"/>
    <cellStyle name="Input 5 2 2 12" xfId="7928"/>
    <cellStyle name="Input 5 2 2 12 2" xfId="7929"/>
    <cellStyle name="Input 5 2 2 13" xfId="7930"/>
    <cellStyle name="Input 5 2 2 13 2" xfId="7931"/>
    <cellStyle name="Input 5 2 2 14" xfId="7932"/>
    <cellStyle name="Input 5 2 2 14 2" xfId="7933"/>
    <cellStyle name="Input 5 2 2 15" xfId="7934"/>
    <cellStyle name="Input 5 2 2 15 2" xfId="7935"/>
    <cellStyle name="Input 5 2 2 2" xfId="7936"/>
    <cellStyle name="Input 5 2 2 2 2" xfId="7937"/>
    <cellStyle name="Input 5 2 2 3" xfId="7938"/>
    <cellStyle name="Input 5 2 2 3 2" xfId="7939"/>
    <cellStyle name="Input 5 2 2 4" xfId="7940"/>
    <cellStyle name="Input 5 2 2 4 2" xfId="7941"/>
    <cellStyle name="Input 5 2 2 5" xfId="7942"/>
    <cellStyle name="Input 5 2 2 5 2" xfId="7943"/>
    <cellStyle name="Input 5 2 2 6" xfId="7944"/>
    <cellStyle name="Input 5 2 2 6 2" xfId="7945"/>
    <cellStyle name="Input 5 2 2 7" xfId="7946"/>
    <cellStyle name="Input 5 2 2 7 2" xfId="7947"/>
    <cellStyle name="Input 5 2 2 8" xfId="7948"/>
    <cellStyle name="Input 5 2 2 8 2" xfId="7949"/>
    <cellStyle name="Input 5 2 2 9" xfId="7950"/>
    <cellStyle name="Input 5 2 2 9 2" xfId="7951"/>
    <cellStyle name="Input 5 2 3" xfId="7952"/>
    <cellStyle name="Input 5 2 3 2" xfId="7953"/>
    <cellStyle name="Input 5 2 3 2 2" xfId="7954"/>
    <cellStyle name="Input 5 2 3 3" xfId="7955"/>
    <cellStyle name="Input 5 2 3 3 2" xfId="7956"/>
    <cellStyle name="Input 5 2 3 4" xfId="7957"/>
    <cellStyle name="Input 5 2 4" xfId="7958"/>
    <cellStyle name="Input 5 2 4 2" xfId="7959"/>
    <cellStyle name="Input 5 2 5" xfId="7960"/>
    <cellStyle name="Input 5 2 5 2" xfId="7961"/>
    <cellStyle name="Input 5 2 6" xfId="7962"/>
    <cellStyle name="Input 5 2 6 2" xfId="7963"/>
    <cellStyle name="Input 5 2 7" xfId="7964"/>
    <cellStyle name="Input 5 2 8" xfId="7965"/>
    <cellStyle name="Input 5 2 9" xfId="7966"/>
    <cellStyle name="Input 5 3" xfId="1688"/>
    <cellStyle name="Input 5 3 10" xfId="7967"/>
    <cellStyle name="Input 5 3 11" xfId="7968"/>
    <cellStyle name="Input 5 3 12" xfId="7969"/>
    <cellStyle name="Input 5 3 2" xfId="7970"/>
    <cellStyle name="Input 5 3 2 10" xfId="7971"/>
    <cellStyle name="Input 5 3 2 10 2" xfId="7972"/>
    <cellStyle name="Input 5 3 2 11" xfId="7973"/>
    <cellStyle name="Input 5 3 2 11 2" xfId="7974"/>
    <cellStyle name="Input 5 3 2 12" xfId="7975"/>
    <cellStyle name="Input 5 3 2 12 2" xfId="7976"/>
    <cellStyle name="Input 5 3 2 13" xfId="7977"/>
    <cellStyle name="Input 5 3 2 13 2" xfId="7978"/>
    <cellStyle name="Input 5 3 2 14" xfId="7979"/>
    <cellStyle name="Input 5 3 2 14 2" xfId="7980"/>
    <cellStyle name="Input 5 3 2 15" xfId="7981"/>
    <cellStyle name="Input 5 3 2 15 2" xfId="7982"/>
    <cellStyle name="Input 5 3 2 2" xfId="7983"/>
    <cellStyle name="Input 5 3 2 2 2" xfId="7984"/>
    <cellStyle name="Input 5 3 2 3" xfId="7985"/>
    <cellStyle name="Input 5 3 2 3 2" xfId="7986"/>
    <cellStyle name="Input 5 3 2 4" xfId="7987"/>
    <cellStyle name="Input 5 3 2 4 2" xfId="7988"/>
    <cellStyle name="Input 5 3 2 5" xfId="7989"/>
    <cellStyle name="Input 5 3 2 5 2" xfId="7990"/>
    <cellStyle name="Input 5 3 2 6" xfId="7991"/>
    <cellStyle name="Input 5 3 2 6 2" xfId="7992"/>
    <cellStyle name="Input 5 3 2 7" xfId="7993"/>
    <cellStyle name="Input 5 3 2 7 2" xfId="7994"/>
    <cellStyle name="Input 5 3 2 8" xfId="7995"/>
    <cellStyle name="Input 5 3 2 8 2" xfId="7996"/>
    <cellStyle name="Input 5 3 2 9" xfId="7997"/>
    <cellStyle name="Input 5 3 2 9 2" xfId="7998"/>
    <cellStyle name="Input 5 3 3" xfId="7999"/>
    <cellStyle name="Input 5 3 3 2" xfId="8000"/>
    <cellStyle name="Input 5 3 3 2 2" xfId="8001"/>
    <cellStyle name="Input 5 3 3 3" xfId="8002"/>
    <cellStyle name="Input 5 3 3 3 2" xfId="8003"/>
    <cellStyle name="Input 5 3 3 4" xfId="8004"/>
    <cellStyle name="Input 5 3 4" xfId="8005"/>
    <cellStyle name="Input 5 3 4 2" xfId="8006"/>
    <cellStyle name="Input 5 3 5" xfId="8007"/>
    <cellStyle name="Input 5 3 5 2" xfId="8008"/>
    <cellStyle name="Input 5 3 6" xfId="8009"/>
    <cellStyle name="Input 5 3 6 2" xfId="8010"/>
    <cellStyle name="Input 5 3 7" xfId="8011"/>
    <cellStyle name="Input 5 3 8" xfId="8012"/>
    <cellStyle name="Input 5 3 9" xfId="8013"/>
    <cellStyle name="Input 5 4" xfId="8014"/>
    <cellStyle name="Input 5 4 10" xfId="8015"/>
    <cellStyle name="Input 5 4 10 2" xfId="8016"/>
    <cellStyle name="Input 5 4 11" xfId="8017"/>
    <cellStyle name="Input 5 4 11 2" xfId="8018"/>
    <cellStyle name="Input 5 4 12" xfId="8019"/>
    <cellStyle name="Input 5 4 12 2" xfId="8020"/>
    <cellStyle name="Input 5 4 13" xfId="8021"/>
    <cellStyle name="Input 5 4 13 2" xfId="8022"/>
    <cellStyle name="Input 5 4 14" xfId="8023"/>
    <cellStyle name="Input 5 4 14 2" xfId="8024"/>
    <cellStyle name="Input 5 4 15" xfId="8025"/>
    <cellStyle name="Input 5 4 15 2" xfId="8026"/>
    <cellStyle name="Input 5 4 2" xfId="8027"/>
    <cellStyle name="Input 5 4 2 2" xfId="8028"/>
    <cellStyle name="Input 5 4 3" xfId="8029"/>
    <cellStyle name="Input 5 4 3 2" xfId="8030"/>
    <cellStyle name="Input 5 4 4" xfId="8031"/>
    <cellStyle name="Input 5 4 4 2" xfId="8032"/>
    <cellStyle name="Input 5 4 5" xfId="8033"/>
    <cellStyle name="Input 5 4 5 2" xfId="8034"/>
    <cellStyle name="Input 5 4 6" xfId="8035"/>
    <cellStyle name="Input 5 4 6 2" xfId="8036"/>
    <cellStyle name="Input 5 4 7" xfId="8037"/>
    <cellStyle name="Input 5 4 7 2" xfId="8038"/>
    <cellStyle name="Input 5 4 8" xfId="8039"/>
    <cellStyle name="Input 5 4 8 2" xfId="8040"/>
    <cellStyle name="Input 5 4 9" xfId="8041"/>
    <cellStyle name="Input 5 4 9 2" xfId="8042"/>
    <cellStyle name="Input 5 5" xfId="8043"/>
    <cellStyle name="Input 5 5 2" xfId="8044"/>
    <cellStyle name="Input 5 5 2 2" xfId="8045"/>
    <cellStyle name="Input 5 5 3" xfId="8046"/>
    <cellStyle name="Input 5 5 3 2" xfId="8047"/>
    <cellStyle name="Input 5 5 4" xfId="8048"/>
    <cellStyle name="Input 5 6" xfId="8049"/>
    <cellStyle name="Input 5 6 2" xfId="8050"/>
    <cellStyle name="Input 5 7" xfId="8051"/>
    <cellStyle name="Input 5 7 2" xfId="8052"/>
    <cellStyle name="Input 5 8" xfId="8053"/>
    <cellStyle name="Input 5 8 2" xfId="8054"/>
    <cellStyle name="Input 5 9" xfId="8055"/>
    <cellStyle name="Input 6" xfId="1689"/>
    <cellStyle name="Input 6 10" xfId="8056"/>
    <cellStyle name="Input 6 11" xfId="8057"/>
    <cellStyle name="Input 6 12" xfId="8058"/>
    <cellStyle name="Input 6 13" xfId="8059"/>
    <cellStyle name="Input 6 14" xfId="8060"/>
    <cellStyle name="Input 6 2" xfId="1690"/>
    <cellStyle name="Input 6 2 10" xfId="8061"/>
    <cellStyle name="Input 6 2 11" xfId="8062"/>
    <cellStyle name="Input 6 2 12" xfId="8063"/>
    <cellStyle name="Input 6 2 2" xfId="8064"/>
    <cellStyle name="Input 6 2 2 10" xfId="8065"/>
    <cellStyle name="Input 6 2 2 10 2" xfId="8066"/>
    <cellStyle name="Input 6 2 2 11" xfId="8067"/>
    <cellStyle name="Input 6 2 2 11 2" xfId="8068"/>
    <cellStyle name="Input 6 2 2 12" xfId="8069"/>
    <cellStyle name="Input 6 2 2 12 2" xfId="8070"/>
    <cellStyle name="Input 6 2 2 13" xfId="8071"/>
    <cellStyle name="Input 6 2 2 13 2" xfId="8072"/>
    <cellStyle name="Input 6 2 2 14" xfId="8073"/>
    <cellStyle name="Input 6 2 2 14 2" xfId="8074"/>
    <cellStyle name="Input 6 2 2 15" xfId="8075"/>
    <cellStyle name="Input 6 2 2 15 2" xfId="8076"/>
    <cellStyle name="Input 6 2 2 2" xfId="8077"/>
    <cellStyle name="Input 6 2 2 2 2" xfId="8078"/>
    <cellStyle name="Input 6 2 2 3" xfId="8079"/>
    <cellStyle name="Input 6 2 2 3 2" xfId="8080"/>
    <cellStyle name="Input 6 2 2 4" xfId="8081"/>
    <cellStyle name="Input 6 2 2 4 2" xfId="8082"/>
    <cellStyle name="Input 6 2 2 5" xfId="8083"/>
    <cellStyle name="Input 6 2 2 5 2" xfId="8084"/>
    <cellStyle name="Input 6 2 2 6" xfId="8085"/>
    <cellStyle name="Input 6 2 2 6 2" xfId="8086"/>
    <cellStyle name="Input 6 2 2 7" xfId="8087"/>
    <cellStyle name="Input 6 2 2 7 2" xfId="8088"/>
    <cellStyle name="Input 6 2 2 8" xfId="8089"/>
    <cellStyle name="Input 6 2 2 8 2" xfId="8090"/>
    <cellStyle name="Input 6 2 2 9" xfId="8091"/>
    <cellStyle name="Input 6 2 2 9 2" xfId="8092"/>
    <cellStyle name="Input 6 2 3" xfId="8093"/>
    <cellStyle name="Input 6 2 3 2" xfId="8094"/>
    <cellStyle name="Input 6 2 3 2 2" xfId="8095"/>
    <cellStyle name="Input 6 2 3 3" xfId="8096"/>
    <cellStyle name="Input 6 2 3 3 2" xfId="8097"/>
    <cellStyle name="Input 6 2 3 4" xfId="8098"/>
    <cellStyle name="Input 6 2 4" xfId="8099"/>
    <cellStyle name="Input 6 2 4 2" xfId="8100"/>
    <cellStyle name="Input 6 2 5" xfId="8101"/>
    <cellStyle name="Input 6 2 5 2" xfId="8102"/>
    <cellStyle name="Input 6 2 6" xfId="8103"/>
    <cellStyle name="Input 6 2 6 2" xfId="8104"/>
    <cellStyle name="Input 6 2 7" xfId="8105"/>
    <cellStyle name="Input 6 2 8" xfId="8106"/>
    <cellStyle name="Input 6 2 9" xfId="8107"/>
    <cellStyle name="Input 6 3" xfId="1691"/>
    <cellStyle name="Input 6 3 10" xfId="8108"/>
    <cellStyle name="Input 6 3 11" xfId="8109"/>
    <cellStyle name="Input 6 3 12" xfId="8110"/>
    <cellStyle name="Input 6 3 2" xfId="8111"/>
    <cellStyle name="Input 6 3 2 10" xfId="8112"/>
    <cellStyle name="Input 6 3 2 10 2" xfId="8113"/>
    <cellStyle name="Input 6 3 2 11" xfId="8114"/>
    <cellStyle name="Input 6 3 2 11 2" xfId="8115"/>
    <cellStyle name="Input 6 3 2 12" xfId="8116"/>
    <cellStyle name="Input 6 3 2 12 2" xfId="8117"/>
    <cellStyle name="Input 6 3 2 13" xfId="8118"/>
    <cellStyle name="Input 6 3 2 13 2" xfId="8119"/>
    <cellStyle name="Input 6 3 2 14" xfId="8120"/>
    <cellStyle name="Input 6 3 2 14 2" xfId="8121"/>
    <cellStyle name="Input 6 3 2 15" xfId="8122"/>
    <cellStyle name="Input 6 3 2 15 2" xfId="8123"/>
    <cellStyle name="Input 6 3 2 2" xfId="8124"/>
    <cellStyle name="Input 6 3 2 2 2" xfId="8125"/>
    <cellStyle name="Input 6 3 2 3" xfId="8126"/>
    <cellStyle name="Input 6 3 2 3 2" xfId="8127"/>
    <cellStyle name="Input 6 3 2 4" xfId="8128"/>
    <cellStyle name="Input 6 3 2 4 2" xfId="8129"/>
    <cellStyle name="Input 6 3 2 5" xfId="8130"/>
    <cellStyle name="Input 6 3 2 5 2" xfId="8131"/>
    <cellStyle name="Input 6 3 2 6" xfId="8132"/>
    <cellStyle name="Input 6 3 2 6 2" xfId="8133"/>
    <cellStyle name="Input 6 3 2 7" xfId="8134"/>
    <cellStyle name="Input 6 3 2 7 2" xfId="8135"/>
    <cellStyle name="Input 6 3 2 8" xfId="8136"/>
    <cellStyle name="Input 6 3 2 8 2" xfId="8137"/>
    <cellStyle name="Input 6 3 2 9" xfId="8138"/>
    <cellStyle name="Input 6 3 2 9 2" xfId="8139"/>
    <cellStyle name="Input 6 3 3" xfId="8140"/>
    <cellStyle name="Input 6 3 3 2" xfId="8141"/>
    <cellStyle name="Input 6 3 3 2 2" xfId="8142"/>
    <cellStyle name="Input 6 3 3 3" xfId="8143"/>
    <cellStyle name="Input 6 3 3 3 2" xfId="8144"/>
    <cellStyle name="Input 6 3 3 4" xfId="8145"/>
    <cellStyle name="Input 6 3 4" xfId="8146"/>
    <cellStyle name="Input 6 3 4 2" xfId="8147"/>
    <cellStyle name="Input 6 3 5" xfId="8148"/>
    <cellStyle name="Input 6 3 5 2" xfId="8149"/>
    <cellStyle name="Input 6 3 6" xfId="8150"/>
    <cellStyle name="Input 6 3 6 2" xfId="8151"/>
    <cellStyle name="Input 6 3 7" xfId="8152"/>
    <cellStyle name="Input 6 3 8" xfId="8153"/>
    <cellStyle name="Input 6 3 9" xfId="8154"/>
    <cellStyle name="Input 6 4" xfId="8155"/>
    <cellStyle name="Input 6 4 10" xfId="8156"/>
    <cellStyle name="Input 6 4 10 2" xfId="8157"/>
    <cellStyle name="Input 6 4 11" xfId="8158"/>
    <cellStyle name="Input 6 4 11 2" xfId="8159"/>
    <cellStyle name="Input 6 4 12" xfId="8160"/>
    <cellStyle name="Input 6 4 12 2" xfId="8161"/>
    <cellStyle name="Input 6 4 13" xfId="8162"/>
    <cellStyle name="Input 6 4 13 2" xfId="8163"/>
    <cellStyle name="Input 6 4 14" xfId="8164"/>
    <cellStyle name="Input 6 4 14 2" xfId="8165"/>
    <cellStyle name="Input 6 4 15" xfId="8166"/>
    <cellStyle name="Input 6 4 15 2" xfId="8167"/>
    <cellStyle name="Input 6 4 2" xfId="8168"/>
    <cellStyle name="Input 6 4 2 2" xfId="8169"/>
    <cellStyle name="Input 6 4 3" xfId="8170"/>
    <cellStyle name="Input 6 4 3 2" xfId="8171"/>
    <cellStyle name="Input 6 4 4" xfId="8172"/>
    <cellStyle name="Input 6 4 4 2" xfId="8173"/>
    <cellStyle name="Input 6 4 5" xfId="8174"/>
    <cellStyle name="Input 6 4 5 2" xfId="8175"/>
    <cellStyle name="Input 6 4 6" xfId="8176"/>
    <cellStyle name="Input 6 4 6 2" xfId="8177"/>
    <cellStyle name="Input 6 4 7" xfId="8178"/>
    <cellStyle name="Input 6 4 7 2" xfId="8179"/>
    <cellStyle name="Input 6 4 8" xfId="8180"/>
    <cellStyle name="Input 6 4 8 2" xfId="8181"/>
    <cellStyle name="Input 6 4 9" xfId="8182"/>
    <cellStyle name="Input 6 4 9 2" xfId="8183"/>
    <cellStyle name="Input 6 5" xfId="8184"/>
    <cellStyle name="Input 6 5 2" xfId="8185"/>
    <cellStyle name="Input 6 5 2 2" xfId="8186"/>
    <cellStyle name="Input 6 5 3" xfId="8187"/>
    <cellStyle name="Input 6 5 3 2" xfId="8188"/>
    <cellStyle name="Input 6 5 4" xfId="8189"/>
    <cellStyle name="Input 6 6" xfId="8190"/>
    <cellStyle name="Input 6 6 2" xfId="8191"/>
    <cellStyle name="Input 6 7" xfId="8192"/>
    <cellStyle name="Input 6 7 2" xfId="8193"/>
    <cellStyle name="Input 6 8" xfId="8194"/>
    <cellStyle name="Input 6 8 2" xfId="8195"/>
    <cellStyle name="Input 6 9" xfId="8196"/>
    <cellStyle name="Input 7" xfId="1692"/>
    <cellStyle name="Input 7 10" xfId="8197"/>
    <cellStyle name="Input 7 11" xfId="8198"/>
    <cellStyle name="Input 7 12" xfId="8199"/>
    <cellStyle name="Input 7 13" xfId="8200"/>
    <cellStyle name="Input 7 14" xfId="8201"/>
    <cellStyle name="Input 7 2" xfId="1693"/>
    <cellStyle name="Input 7 2 10" xfId="8202"/>
    <cellStyle name="Input 7 2 11" xfId="8203"/>
    <cellStyle name="Input 7 2 12" xfId="8204"/>
    <cellStyle name="Input 7 2 2" xfId="8205"/>
    <cellStyle name="Input 7 2 2 10" xfId="8206"/>
    <cellStyle name="Input 7 2 2 10 2" xfId="8207"/>
    <cellStyle name="Input 7 2 2 11" xfId="8208"/>
    <cellStyle name="Input 7 2 2 11 2" xfId="8209"/>
    <cellStyle name="Input 7 2 2 12" xfId="8210"/>
    <cellStyle name="Input 7 2 2 12 2" xfId="8211"/>
    <cellStyle name="Input 7 2 2 13" xfId="8212"/>
    <cellStyle name="Input 7 2 2 13 2" xfId="8213"/>
    <cellStyle name="Input 7 2 2 14" xfId="8214"/>
    <cellStyle name="Input 7 2 2 14 2" xfId="8215"/>
    <cellStyle name="Input 7 2 2 15" xfId="8216"/>
    <cellStyle name="Input 7 2 2 15 2" xfId="8217"/>
    <cellStyle name="Input 7 2 2 2" xfId="8218"/>
    <cellStyle name="Input 7 2 2 2 2" xfId="8219"/>
    <cellStyle name="Input 7 2 2 3" xfId="8220"/>
    <cellStyle name="Input 7 2 2 3 2" xfId="8221"/>
    <cellStyle name="Input 7 2 2 4" xfId="8222"/>
    <cellStyle name="Input 7 2 2 4 2" xfId="8223"/>
    <cellStyle name="Input 7 2 2 5" xfId="8224"/>
    <cellStyle name="Input 7 2 2 5 2" xfId="8225"/>
    <cellStyle name="Input 7 2 2 6" xfId="8226"/>
    <cellStyle name="Input 7 2 2 6 2" xfId="8227"/>
    <cellStyle name="Input 7 2 2 7" xfId="8228"/>
    <cellStyle name="Input 7 2 2 7 2" xfId="8229"/>
    <cellStyle name="Input 7 2 2 8" xfId="8230"/>
    <cellStyle name="Input 7 2 2 8 2" xfId="8231"/>
    <cellStyle name="Input 7 2 2 9" xfId="8232"/>
    <cellStyle name="Input 7 2 2 9 2" xfId="8233"/>
    <cellStyle name="Input 7 2 3" xfId="8234"/>
    <cellStyle name="Input 7 2 3 2" xfId="8235"/>
    <cellStyle name="Input 7 2 3 2 2" xfId="8236"/>
    <cellStyle name="Input 7 2 3 3" xfId="8237"/>
    <cellStyle name="Input 7 2 3 3 2" xfId="8238"/>
    <cellStyle name="Input 7 2 3 4" xfId="8239"/>
    <cellStyle name="Input 7 2 4" xfId="8240"/>
    <cellStyle name="Input 7 2 4 2" xfId="8241"/>
    <cellStyle name="Input 7 2 5" xfId="8242"/>
    <cellStyle name="Input 7 2 5 2" xfId="8243"/>
    <cellStyle name="Input 7 2 6" xfId="8244"/>
    <cellStyle name="Input 7 2 6 2" xfId="8245"/>
    <cellStyle name="Input 7 2 7" xfId="8246"/>
    <cellStyle name="Input 7 2 8" xfId="8247"/>
    <cellStyle name="Input 7 2 9" xfId="8248"/>
    <cellStyle name="Input 7 3" xfId="1694"/>
    <cellStyle name="Input 7 3 10" xfId="8249"/>
    <cellStyle name="Input 7 3 11" xfId="8250"/>
    <cellStyle name="Input 7 3 12" xfId="8251"/>
    <cellStyle name="Input 7 3 2" xfId="8252"/>
    <cellStyle name="Input 7 3 2 10" xfId="8253"/>
    <cellStyle name="Input 7 3 2 10 2" xfId="8254"/>
    <cellStyle name="Input 7 3 2 11" xfId="8255"/>
    <cellStyle name="Input 7 3 2 11 2" xfId="8256"/>
    <cellStyle name="Input 7 3 2 12" xfId="8257"/>
    <cellStyle name="Input 7 3 2 12 2" xfId="8258"/>
    <cellStyle name="Input 7 3 2 13" xfId="8259"/>
    <cellStyle name="Input 7 3 2 13 2" xfId="8260"/>
    <cellStyle name="Input 7 3 2 14" xfId="8261"/>
    <cellStyle name="Input 7 3 2 14 2" xfId="8262"/>
    <cellStyle name="Input 7 3 2 15" xfId="8263"/>
    <cellStyle name="Input 7 3 2 15 2" xfId="8264"/>
    <cellStyle name="Input 7 3 2 2" xfId="8265"/>
    <cellStyle name="Input 7 3 2 2 2" xfId="8266"/>
    <cellStyle name="Input 7 3 2 3" xfId="8267"/>
    <cellStyle name="Input 7 3 2 3 2" xfId="8268"/>
    <cellStyle name="Input 7 3 2 4" xfId="8269"/>
    <cellStyle name="Input 7 3 2 4 2" xfId="8270"/>
    <cellStyle name="Input 7 3 2 5" xfId="8271"/>
    <cellStyle name="Input 7 3 2 5 2" xfId="8272"/>
    <cellStyle name="Input 7 3 2 6" xfId="8273"/>
    <cellStyle name="Input 7 3 2 6 2" xfId="8274"/>
    <cellStyle name="Input 7 3 2 7" xfId="8275"/>
    <cellStyle name="Input 7 3 2 7 2" xfId="8276"/>
    <cellStyle name="Input 7 3 2 8" xfId="8277"/>
    <cellStyle name="Input 7 3 2 8 2" xfId="8278"/>
    <cellStyle name="Input 7 3 2 9" xfId="8279"/>
    <cellStyle name="Input 7 3 2 9 2" xfId="8280"/>
    <cellStyle name="Input 7 3 3" xfId="8281"/>
    <cellStyle name="Input 7 3 3 2" xfId="8282"/>
    <cellStyle name="Input 7 3 3 2 2" xfId="8283"/>
    <cellStyle name="Input 7 3 3 3" xfId="8284"/>
    <cellStyle name="Input 7 3 3 3 2" xfId="8285"/>
    <cellStyle name="Input 7 3 3 4" xfId="8286"/>
    <cellStyle name="Input 7 3 4" xfId="8287"/>
    <cellStyle name="Input 7 3 4 2" xfId="8288"/>
    <cellStyle name="Input 7 3 5" xfId="8289"/>
    <cellStyle name="Input 7 3 5 2" xfId="8290"/>
    <cellStyle name="Input 7 3 6" xfId="8291"/>
    <cellStyle name="Input 7 3 6 2" xfId="8292"/>
    <cellStyle name="Input 7 3 7" xfId="8293"/>
    <cellStyle name="Input 7 3 8" xfId="8294"/>
    <cellStyle name="Input 7 3 9" xfId="8295"/>
    <cellStyle name="Input 7 4" xfId="8296"/>
    <cellStyle name="Input 7 4 10" xfId="8297"/>
    <cellStyle name="Input 7 4 10 2" xfId="8298"/>
    <cellStyle name="Input 7 4 11" xfId="8299"/>
    <cellStyle name="Input 7 4 11 2" xfId="8300"/>
    <cellStyle name="Input 7 4 12" xfId="8301"/>
    <cellStyle name="Input 7 4 12 2" xfId="8302"/>
    <cellStyle name="Input 7 4 13" xfId="8303"/>
    <cellStyle name="Input 7 4 13 2" xfId="8304"/>
    <cellStyle name="Input 7 4 14" xfId="8305"/>
    <cellStyle name="Input 7 4 14 2" xfId="8306"/>
    <cellStyle name="Input 7 4 15" xfId="8307"/>
    <cellStyle name="Input 7 4 15 2" xfId="8308"/>
    <cellStyle name="Input 7 4 2" xfId="8309"/>
    <cellStyle name="Input 7 4 2 2" xfId="8310"/>
    <cellStyle name="Input 7 4 3" xfId="8311"/>
    <cellStyle name="Input 7 4 3 2" xfId="8312"/>
    <cellStyle name="Input 7 4 4" xfId="8313"/>
    <cellStyle name="Input 7 4 4 2" xfId="8314"/>
    <cellStyle name="Input 7 4 5" xfId="8315"/>
    <cellStyle name="Input 7 4 5 2" xfId="8316"/>
    <cellStyle name="Input 7 4 6" xfId="8317"/>
    <cellStyle name="Input 7 4 6 2" xfId="8318"/>
    <cellStyle name="Input 7 4 7" xfId="8319"/>
    <cellStyle name="Input 7 4 7 2" xfId="8320"/>
    <cellStyle name="Input 7 4 8" xfId="8321"/>
    <cellStyle name="Input 7 4 8 2" xfId="8322"/>
    <cellStyle name="Input 7 4 9" xfId="8323"/>
    <cellStyle name="Input 7 4 9 2" xfId="8324"/>
    <cellStyle name="Input 7 5" xfId="8325"/>
    <cellStyle name="Input 7 5 2" xfId="8326"/>
    <cellStyle name="Input 7 5 2 2" xfId="8327"/>
    <cellStyle name="Input 7 5 3" xfId="8328"/>
    <cellStyle name="Input 7 5 3 2" xfId="8329"/>
    <cellStyle name="Input 7 5 4" xfId="8330"/>
    <cellStyle name="Input 7 6" xfId="8331"/>
    <cellStyle name="Input 7 6 2" xfId="8332"/>
    <cellStyle name="Input 7 7" xfId="8333"/>
    <cellStyle name="Input 7 7 2" xfId="8334"/>
    <cellStyle name="Input 7 8" xfId="8335"/>
    <cellStyle name="Input 7 8 2" xfId="8336"/>
    <cellStyle name="Input 7 9" xfId="8337"/>
    <cellStyle name="Input 8" xfId="1695"/>
    <cellStyle name="Input 8 10" xfId="8338"/>
    <cellStyle name="Input 8 11" xfId="8339"/>
    <cellStyle name="Input 8 12" xfId="8340"/>
    <cellStyle name="Input 8 13" xfId="8341"/>
    <cellStyle name="Input 8 14" xfId="8342"/>
    <cellStyle name="Input 8 2" xfId="1696"/>
    <cellStyle name="Input 8 2 10" xfId="8343"/>
    <cellStyle name="Input 8 2 11" xfId="8344"/>
    <cellStyle name="Input 8 2 12" xfId="8345"/>
    <cellStyle name="Input 8 2 2" xfId="8346"/>
    <cellStyle name="Input 8 2 2 10" xfId="8347"/>
    <cellStyle name="Input 8 2 2 10 2" xfId="8348"/>
    <cellStyle name="Input 8 2 2 11" xfId="8349"/>
    <cellStyle name="Input 8 2 2 11 2" xfId="8350"/>
    <cellStyle name="Input 8 2 2 12" xfId="8351"/>
    <cellStyle name="Input 8 2 2 12 2" xfId="8352"/>
    <cellStyle name="Input 8 2 2 13" xfId="8353"/>
    <cellStyle name="Input 8 2 2 13 2" xfId="8354"/>
    <cellStyle name="Input 8 2 2 14" xfId="8355"/>
    <cellStyle name="Input 8 2 2 14 2" xfId="8356"/>
    <cellStyle name="Input 8 2 2 15" xfId="8357"/>
    <cellStyle name="Input 8 2 2 15 2" xfId="8358"/>
    <cellStyle name="Input 8 2 2 2" xfId="8359"/>
    <cellStyle name="Input 8 2 2 2 2" xfId="8360"/>
    <cellStyle name="Input 8 2 2 3" xfId="8361"/>
    <cellStyle name="Input 8 2 2 3 2" xfId="8362"/>
    <cellStyle name="Input 8 2 2 4" xfId="8363"/>
    <cellStyle name="Input 8 2 2 4 2" xfId="8364"/>
    <cellStyle name="Input 8 2 2 5" xfId="8365"/>
    <cellStyle name="Input 8 2 2 5 2" xfId="8366"/>
    <cellStyle name="Input 8 2 2 6" xfId="8367"/>
    <cellStyle name="Input 8 2 2 6 2" xfId="8368"/>
    <cellStyle name="Input 8 2 2 7" xfId="8369"/>
    <cellStyle name="Input 8 2 2 7 2" xfId="8370"/>
    <cellStyle name="Input 8 2 2 8" xfId="8371"/>
    <cellStyle name="Input 8 2 2 8 2" xfId="8372"/>
    <cellStyle name="Input 8 2 2 9" xfId="8373"/>
    <cellStyle name="Input 8 2 2 9 2" xfId="8374"/>
    <cellStyle name="Input 8 2 3" xfId="8375"/>
    <cellStyle name="Input 8 2 3 2" xfId="8376"/>
    <cellStyle name="Input 8 2 3 2 2" xfId="8377"/>
    <cellStyle name="Input 8 2 3 3" xfId="8378"/>
    <cellStyle name="Input 8 2 3 3 2" xfId="8379"/>
    <cellStyle name="Input 8 2 3 4" xfId="8380"/>
    <cellStyle name="Input 8 2 4" xfId="8381"/>
    <cellStyle name="Input 8 2 4 2" xfId="8382"/>
    <cellStyle name="Input 8 2 5" xfId="8383"/>
    <cellStyle name="Input 8 2 5 2" xfId="8384"/>
    <cellStyle name="Input 8 2 6" xfId="8385"/>
    <cellStyle name="Input 8 2 6 2" xfId="8386"/>
    <cellStyle name="Input 8 2 7" xfId="8387"/>
    <cellStyle name="Input 8 2 8" xfId="8388"/>
    <cellStyle name="Input 8 2 9" xfId="8389"/>
    <cellStyle name="Input 8 3" xfId="1697"/>
    <cellStyle name="Input 8 3 10" xfId="8390"/>
    <cellStyle name="Input 8 3 11" xfId="8391"/>
    <cellStyle name="Input 8 3 12" xfId="8392"/>
    <cellStyle name="Input 8 3 2" xfId="8393"/>
    <cellStyle name="Input 8 3 2 10" xfId="8394"/>
    <cellStyle name="Input 8 3 2 10 2" xfId="8395"/>
    <cellStyle name="Input 8 3 2 11" xfId="8396"/>
    <cellStyle name="Input 8 3 2 11 2" xfId="8397"/>
    <cellStyle name="Input 8 3 2 12" xfId="8398"/>
    <cellStyle name="Input 8 3 2 12 2" xfId="8399"/>
    <cellStyle name="Input 8 3 2 13" xfId="8400"/>
    <cellStyle name="Input 8 3 2 13 2" xfId="8401"/>
    <cellStyle name="Input 8 3 2 14" xfId="8402"/>
    <cellStyle name="Input 8 3 2 14 2" xfId="8403"/>
    <cellStyle name="Input 8 3 2 15" xfId="8404"/>
    <cellStyle name="Input 8 3 2 15 2" xfId="8405"/>
    <cellStyle name="Input 8 3 2 2" xfId="8406"/>
    <cellStyle name="Input 8 3 2 2 2" xfId="8407"/>
    <cellStyle name="Input 8 3 2 3" xfId="8408"/>
    <cellStyle name="Input 8 3 2 3 2" xfId="8409"/>
    <cellStyle name="Input 8 3 2 4" xfId="8410"/>
    <cellStyle name="Input 8 3 2 4 2" xfId="8411"/>
    <cellStyle name="Input 8 3 2 5" xfId="8412"/>
    <cellStyle name="Input 8 3 2 5 2" xfId="8413"/>
    <cellStyle name="Input 8 3 2 6" xfId="8414"/>
    <cellStyle name="Input 8 3 2 6 2" xfId="8415"/>
    <cellStyle name="Input 8 3 2 7" xfId="8416"/>
    <cellStyle name="Input 8 3 2 7 2" xfId="8417"/>
    <cellStyle name="Input 8 3 2 8" xfId="8418"/>
    <cellStyle name="Input 8 3 2 8 2" xfId="8419"/>
    <cellStyle name="Input 8 3 2 9" xfId="8420"/>
    <cellStyle name="Input 8 3 2 9 2" xfId="8421"/>
    <cellStyle name="Input 8 3 3" xfId="8422"/>
    <cellStyle name="Input 8 3 3 2" xfId="8423"/>
    <cellStyle name="Input 8 3 3 2 2" xfId="8424"/>
    <cellStyle name="Input 8 3 3 3" xfId="8425"/>
    <cellStyle name="Input 8 3 3 3 2" xfId="8426"/>
    <cellStyle name="Input 8 3 3 4" xfId="8427"/>
    <cellStyle name="Input 8 3 4" xfId="8428"/>
    <cellStyle name="Input 8 3 4 2" xfId="8429"/>
    <cellStyle name="Input 8 3 5" xfId="8430"/>
    <cellStyle name="Input 8 3 5 2" xfId="8431"/>
    <cellStyle name="Input 8 3 6" xfId="8432"/>
    <cellStyle name="Input 8 3 6 2" xfId="8433"/>
    <cellStyle name="Input 8 3 7" xfId="8434"/>
    <cellStyle name="Input 8 3 8" xfId="8435"/>
    <cellStyle name="Input 8 3 9" xfId="8436"/>
    <cellStyle name="Input 8 4" xfId="8437"/>
    <cellStyle name="Input 8 4 10" xfId="8438"/>
    <cellStyle name="Input 8 4 10 2" xfId="8439"/>
    <cellStyle name="Input 8 4 11" xfId="8440"/>
    <cellStyle name="Input 8 4 11 2" xfId="8441"/>
    <cellStyle name="Input 8 4 12" xfId="8442"/>
    <cellStyle name="Input 8 4 12 2" xfId="8443"/>
    <cellStyle name="Input 8 4 13" xfId="8444"/>
    <cellStyle name="Input 8 4 13 2" xfId="8445"/>
    <cellStyle name="Input 8 4 14" xfId="8446"/>
    <cellStyle name="Input 8 4 14 2" xfId="8447"/>
    <cellStyle name="Input 8 4 15" xfId="8448"/>
    <cellStyle name="Input 8 4 15 2" xfId="8449"/>
    <cellStyle name="Input 8 4 2" xfId="8450"/>
    <cellStyle name="Input 8 4 2 2" xfId="8451"/>
    <cellStyle name="Input 8 4 3" xfId="8452"/>
    <cellStyle name="Input 8 4 3 2" xfId="8453"/>
    <cellStyle name="Input 8 4 4" xfId="8454"/>
    <cellStyle name="Input 8 4 4 2" xfId="8455"/>
    <cellStyle name="Input 8 4 5" xfId="8456"/>
    <cellStyle name="Input 8 4 5 2" xfId="8457"/>
    <cellStyle name="Input 8 4 6" xfId="8458"/>
    <cellStyle name="Input 8 4 6 2" xfId="8459"/>
    <cellStyle name="Input 8 4 7" xfId="8460"/>
    <cellStyle name="Input 8 4 7 2" xfId="8461"/>
    <cellStyle name="Input 8 4 8" xfId="8462"/>
    <cellStyle name="Input 8 4 8 2" xfId="8463"/>
    <cellStyle name="Input 8 4 9" xfId="8464"/>
    <cellStyle name="Input 8 4 9 2" xfId="8465"/>
    <cellStyle name="Input 8 5" xfId="8466"/>
    <cellStyle name="Input 8 5 2" xfId="8467"/>
    <cellStyle name="Input 8 5 2 2" xfId="8468"/>
    <cellStyle name="Input 8 5 3" xfId="8469"/>
    <cellStyle name="Input 8 5 3 2" xfId="8470"/>
    <cellStyle name="Input 8 5 4" xfId="8471"/>
    <cellStyle name="Input 8 6" xfId="8472"/>
    <cellStyle name="Input 8 6 2" xfId="8473"/>
    <cellStyle name="Input 8 7" xfId="8474"/>
    <cellStyle name="Input 8 7 2" xfId="8475"/>
    <cellStyle name="Input 8 8" xfId="8476"/>
    <cellStyle name="Input 8 8 2" xfId="8477"/>
    <cellStyle name="Input 8 9" xfId="8478"/>
    <cellStyle name="Input 9" xfId="1698"/>
    <cellStyle name="Input 9 10" xfId="8479"/>
    <cellStyle name="Input 9 11" xfId="8480"/>
    <cellStyle name="Input 9 12" xfId="8481"/>
    <cellStyle name="Input 9 13" xfId="8482"/>
    <cellStyle name="Input 9 14" xfId="8483"/>
    <cellStyle name="Input 9 2" xfId="1699"/>
    <cellStyle name="Input 9 2 10" xfId="8484"/>
    <cellStyle name="Input 9 2 11" xfId="8485"/>
    <cellStyle name="Input 9 2 12" xfId="8486"/>
    <cellStyle name="Input 9 2 2" xfId="8487"/>
    <cellStyle name="Input 9 2 2 10" xfId="8488"/>
    <cellStyle name="Input 9 2 2 10 2" xfId="8489"/>
    <cellStyle name="Input 9 2 2 11" xfId="8490"/>
    <cellStyle name="Input 9 2 2 11 2" xfId="8491"/>
    <cellStyle name="Input 9 2 2 12" xfId="8492"/>
    <cellStyle name="Input 9 2 2 12 2" xfId="8493"/>
    <cellStyle name="Input 9 2 2 13" xfId="8494"/>
    <cellStyle name="Input 9 2 2 13 2" xfId="8495"/>
    <cellStyle name="Input 9 2 2 14" xfId="8496"/>
    <cellStyle name="Input 9 2 2 14 2" xfId="8497"/>
    <cellStyle name="Input 9 2 2 15" xfId="8498"/>
    <cellStyle name="Input 9 2 2 15 2" xfId="8499"/>
    <cellStyle name="Input 9 2 2 2" xfId="8500"/>
    <cellStyle name="Input 9 2 2 2 2" xfId="8501"/>
    <cellStyle name="Input 9 2 2 3" xfId="8502"/>
    <cellStyle name="Input 9 2 2 3 2" xfId="8503"/>
    <cellStyle name="Input 9 2 2 4" xfId="8504"/>
    <cellStyle name="Input 9 2 2 4 2" xfId="8505"/>
    <cellStyle name="Input 9 2 2 5" xfId="8506"/>
    <cellStyle name="Input 9 2 2 5 2" xfId="8507"/>
    <cellStyle name="Input 9 2 2 6" xfId="8508"/>
    <cellStyle name="Input 9 2 2 6 2" xfId="8509"/>
    <cellStyle name="Input 9 2 2 7" xfId="8510"/>
    <cellStyle name="Input 9 2 2 7 2" xfId="8511"/>
    <cellStyle name="Input 9 2 2 8" xfId="8512"/>
    <cellStyle name="Input 9 2 2 8 2" xfId="8513"/>
    <cellStyle name="Input 9 2 2 9" xfId="8514"/>
    <cellStyle name="Input 9 2 2 9 2" xfId="8515"/>
    <cellStyle name="Input 9 2 3" xfId="8516"/>
    <cellStyle name="Input 9 2 3 2" xfId="8517"/>
    <cellStyle name="Input 9 2 3 2 2" xfId="8518"/>
    <cellStyle name="Input 9 2 3 3" xfId="8519"/>
    <cellStyle name="Input 9 2 3 3 2" xfId="8520"/>
    <cellStyle name="Input 9 2 3 4" xfId="8521"/>
    <cellStyle name="Input 9 2 4" xfId="8522"/>
    <cellStyle name="Input 9 2 4 2" xfId="8523"/>
    <cellStyle name="Input 9 2 5" xfId="8524"/>
    <cellStyle name="Input 9 2 5 2" xfId="8525"/>
    <cellStyle name="Input 9 2 6" xfId="8526"/>
    <cellStyle name="Input 9 2 6 2" xfId="8527"/>
    <cellStyle name="Input 9 2 7" xfId="8528"/>
    <cellStyle name="Input 9 2 8" xfId="8529"/>
    <cellStyle name="Input 9 2 9" xfId="8530"/>
    <cellStyle name="Input 9 3" xfId="1700"/>
    <cellStyle name="Input 9 3 10" xfId="8531"/>
    <cellStyle name="Input 9 3 11" xfId="8532"/>
    <cellStyle name="Input 9 3 12" xfId="8533"/>
    <cellStyle name="Input 9 3 2" xfId="8534"/>
    <cellStyle name="Input 9 3 2 10" xfId="8535"/>
    <cellStyle name="Input 9 3 2 10 2" xfId="8536"/>
    <cellStyle name="Input 9 3 2 11" xfId="8537"/>
    <cellStyle name="Input 9 3 2 11 2" xfId="8538"/>
    <cellStyle name="Input 9 3 2 12" xfId="8539"/>
    <cellStyle name="Input 9 3 2 12 2" xfId="8540"/>
    <cellStyle name="Input 9 3 2 13" xfId="8541"/>
    <cellStyle name="Input 9 3 2 13 2" xfId="8542"/>
    <cellStyle name="Input 9 3 2 14" xfId="8543"/>
    <cellStyle name="Input 9 3 2 14 2" xfId="8544"/>
    <cellStyle name="Input 9 3 2 15" xfId="8545"/>
    <cellStyle name="Input 9 3 2 15 2" xfId="8546"/>
    <cellStyle name="Input 9 3 2 2" xfId="8547"/>
    <cellStyle name="Input 9 3 2 2 2" xfId="8548"/>
    <cellStyle name="Input 9 3 2 3" xfId="8549"/>
    <cellStyle name="Input 9 3 2 3 2" xfId="8550"/>
    <cellStyle name="Input 9 3 2 4" xfId="8551"/>
    <cellStyle name="Input 9 3 2 4 2" xfId="8552"/>
    <cellStyle name="Input 9 3 2 5" xfId="8553"/>
    <cellStyle name="Input 9 3 2 5 2" xfId="8554"/>
    <cellStyle name="Input 9 3 2 6" xfId="8555"/>
    <cellStyle name="Input 9 3 2 6 2" xfId="8556"/>
    <cellStyle name="Input 9 3 2 7" xfId="8557"/>
    <cellStyle name="Input 9 3 2 7 2" xfId="8558"/>
    <cellStyle name="Input 9 3 2 8" xfId="8559"/>
    <cellStyle name="Input 9 3 2 8 2" xfId="8560"/>
    <cellStyle name="Input 9 3 2 9" xfId="8561"/>
    <cellStyle name="Input 9 3 2 9 2" xfId="8562"/>
    <cellStyle name="Input 9 3 3" xfId="8563"/>
    <cellStyle name="Input 9 3 3 2" xfId="8564"/>
    <cellStyle name="Input 9 3 3 2 2" xfId="8565"/>
    <cellStyle name="Input 9 3 3 3" xfId="8566"/>
    <cellStyle name="Input 9 3 3 3 2" xfId="8567"/>
    <cellStyle name="Input 9 3 3 4" xfId="8568"/>
    <cellStyle name="Input 9 3 4" xfId="8569"/>
    <cellStyle name="Input 9 3 4 2" xfId="8570"/>
    <cellStyle name="Input 9 3 5" xfId="8571"/>
    <cellStyle name="Input 9 3 5 2" xfId="8572"/>
    <cellStyle name="Input 9 3 6" xfId="8573"/>
    <cellStyle name="Input 9 3 6 2" xfId="8574"/>
    <cellStyle name="Input 9 3 7" xfId="8575"/>
    <cellStyle name="Input 9 3 8" xfId="8576"/>
    <cellStyle name="Input 9 3 9" xfId="8577"/>
    <cellStyle name="Input 9 4" xfId="8578"/>
    <cellStyle name="Input 9 4 10" xfId="8579"/>
    <cellStyle name="Input 9 4 10 2" xfId="8580"/>
    <cellStyle name="Input 9 4 11" xfId="8581"/>
    <cellStyle name="Input 9 4 11 2" xfId="8582"/>
    <cellStyle name="Input 9 4 12" xfId="8583"/>
    <cellStyle name="Input 9 4 12 2" xfId="8584"/>
    <cellStyle name="Input 9 4 13" xfId="8585"/>
    <cellStyle name="Input 9 4 13 2" xfId="8586"/>
    <cellStyle name="Input 9 4 14" xfId="8587"/>
    <cellStyle name="Input 9 4 14 2" xfId="8588"/>
    <cellStyle name="Input 9 4 15" xfId="8589"/>
    <cellStyle name="Input 9 4 15 2" xfId="8590"/>
    <cellStyle name="Input 9 4 2" xfId="8591"/>
    <cellStyle name="Input 9 4 2 2" xfId="8592"/>
    <cellStyle name="Input 9 4 3" xfId="8593"/>
    <cellStyle name="Input 9 4 3 2" xfId="8594"/>
    <cellStyle name="Input 9 4 4" xfId="8595"/>
    <cellStyle name="Input 9 4 4 2" xfId="8596"/>
    <cellStyle name="Input 9 4 5" xfId="8597"/>
    <cellStyle name="Input 9 4 5 2" xfId="8598"/>
    <cellStyle name="Input 9 4 6" xfId="8599"/>
    <cellStyle name="Input 9 4 6 2" xfId="8600"/>
    <cellStyle name="Input 9 4 7" xfId="8601"/>
    <cellStyle name="Input 9 4 7 2" xfId="8602"/>
    <cellStyle name="Input 9 4 8" xfId="8603"/>
    <cellStyle name="Input 9 4 8 2" xfId="8604"/>
    <cellStyle name="Input 9 4 9" xfId="8605"/>
    <cellStyle name="Input 9 4 9 2" xfId="8606"/>
    <cellStyle name="Input 9 5" xfId="8607"/>
    <cellStyle name="Input 9 5 2" xfId="8608"/>
    <cellStyle name="Input 9 5 2 2" xfId="8609"/>
    <cellStyle name="Input 9 5 3" xfId="8610"/>
    <cellStyle name="Input 9 5 3 2" xfId="8611"/>
    <cellStyle name="Input 9 5 4" xfId="8612"/>
    <cellStyle name="Input 9 6" xfId="8613"/>
    <cellStyle name="Input 9 6 2" xfId="8614"/>
    <cellStyle name="Input 9 7" xfId="8615"/>
    <cellStyle name="Input 9 7 2" xfId="8616"/>
    <cellStyle name="Input 9 8" xfId="8617"/>
    <cellStyle name="Input 9 8 2" xfId="8618"/>
    <cellStyle name="Input 9 9" xfId="8619"/>
    <cellStyle name="Linked Cell 10" xfId="1701"/>
    <cellStyle name="Linked Cell 10 2" xfId="1702"/>
    <cellStyle name="Linked Cell 10 3" xfId="1703"/>
    <cellStyle name="Linked Cell 11" xfId="1704"/>
    <cellStyle name="Linked Cell 12" xfId="1705"/>
    <cellStyle name="Linked Cell 13" xfId="8620"/>
    <cellStyle name="Linked Cell 2" xfId="1706"/>
    <cellStyle name="Linked Cell 2 2" xfId="1707"/>
    <cellStyle name="Linked Cell 2 3" xfId="1708"/>
    <cellStyle name="Linked Cell 2 4" xfId="1709"/>
    <cellStyle name="Linked Cell 2 5" xfId="1710"/>
    <cellStyle name="Linked Cell 2 6" xfId="1711"/>
    <cellStyle name="Linked Cell 2 7" xfId="1712"/>
    <cellStyle name="Linked Cell 2 8" xfId="1713"/>
    <cellStyle name="Linked Cell 2 9" xfId="1714"/>
    <cellStyle name="Linked Cell 3" xfId="1715"/>
    <cellStyle name="Linked Cell 3 2" xfId="1716"/>
    <cellStyle name="Linked Cell 3 3" xfId="1717"/>
    <cellStyle name="Linked Cell 3 4" xfId="1718"/>
    <cellStyle name="Linked Cell 3 5" xfId="1719"/>
    <cellStyle name="Linked Cell 3 6" xfId="1720"/>
    <cellStyle name="Linked Cell 3 7" xfId="1721"/>
    <cellStyle name="Linked Cell 3 8" xfId="1722"/>
    <cellStyle name="Linked Cell 3 9" xfId="1723"/>
    <cellStyle name="Linked Cell 4" xfId="1724"/>
    <cellStyle name="Linked Cell 4 2" xfId="1725"/>
    <cellStyle name="Linked Cell 4 3" xfId="1726"/>
    <cellStyle name="Linked Cell 4 4" xfId="1727"/>
    <cellStyle name="Linked Cell 4 5" xfId="1728"/>
    <cellStyle name="Linked Cell 4 6" xfId="1729"/>
    <cellStyle name="Linked Cell 4 7" xfId="1730"/>
    <cellStyle name="Linked Cell 4 8" xfId="1731"/>
    <cellStyle name="Linked Cell 4 9" xfId="1732"/>
    <cellStyle name="Linked Cell 5" xfId="1733"/>
    <cellStyle name="Linked Cell 5 2" xfId="1734"/>
    <cellStyle name="Linked Cell 5 3" xfId="1735"/>
    <cellStyle name="Linked Cell 6" xfId="1736"/>
    <cellStyle name="Linked Cell 6 2" xfId="1737"/>
    <cellStyle name="Linked Cell 6 3" xfId="1738"/>
    <cellStyle name="Linked Cell 7" xfId="1739"/>
    <cellStyle name="Linked Cell 7 2" xfId="1740"/>
    <cellStyle name="Linked Cell 7 3" xfId="1741"/>
    <cellStyle name="Linked Cell 8" xfId="1742"/>
    <cellStyle name="Linked Cell 8 2" xfId="1743"/>
    <cellStyle name="Linked Cell 8 3" xfId="1744"/>
    <cellStyle name="Linked Cell 9" xfId="1745"/>
    <cellStyle name="Linked Cell 9 2" xfId="1746"/>
    <cellStyle name="Linked Cell 9 3" xfId="1747"/>
    <cellStyle name="Neutral 10" xfId="1748"/>
    <cellStyle name="Neutral 10 2" xfId="1749"/>
    <cellStyle name="Neutral 10 3" xfId="1750"/>
    <cellStyle name="Neutral 11" xfId="1751"/>
    <cellStyle name="Neutral 12" xfId="1752"/>
    <cellStyle name="Neutral 13" xfId="8621"/>
    <cellStyle name="Neutral 2" xfId="1753"/>
    <cellStyle name="Neutral 2 2" xfId="1754"/>
    <cellStyle name="Neutral 2 3" xfId="1755"/>
    <cellStyle name="Neutral 2 4" xfId="1756"/>
    <cellStyle name="Neutral 2 5" xfId="1757"/>
    <cellStyle name="Neutral 2 6" xfId="1758"/>
    <cellStyle name="Neutral 2 7" xfId="1759"/>
    <cellStyle name="Neutral 2 8" xfId="1760"/>
    <cellStyle name="Neutral 2 9" xfId="1761"/>
    <cellStyle name="Neutral 3" xfId="1762"/>
    <cellStyle name="Neutral 3 2" xfId="1763"/>
    <cellStyle name="Neutral 3 3" xfId="1764"/>
    <cellStyle name="Neutral 3 4" xfId="1765"/>
    <cellStyle name="Neutral 3 5" xfId="1766"/>
    <cellStyle name="Neutral 3 6" xfId="1767"/>
    <cellStyle name="Neutral 3 7" xfId="1768"/>
    <cellStyle name="Neutral 3 8" xfId="1769"/>
    <cellStyle name="Neutral 3 9" xfId="1770"/>
    <cellStyle name="Neutral 4" xfId="1771"/>
    <cellStyle name="Neutral 4 2" xfId="1772"/>
    <cellStyle name="Neutral 4 3" xfId="1773"/>
    <cellStyle name="Neutral 4 4" xfId="1774"/>
    <cellStyle name="Neutral 4 5" xfId="1775"/>
    <cellStyle name="Neutral 4 6" xfId="1776"/>
    <cellStyle name="Neutral 4 7" xfId="1777"/>
    <cellStyle name="Neutral 4 8" xfId="1778"/>
    <cellStyle name="Neutral 4 9" xfId="1779"/>
    <cellStyle name="Neutral 5" xfId="1780"/>
    <cellStyle name="Neutral 5 2" xfId="1781"/>
    <cellStyle name="Neutral 5 3" xfId="1782"/>
    <cellStyle name="Neutral 6" xfId="1783"/>
    <cellStyle name="Neutral 6 2" xfId="1784"/>
    <cellStyle name="Neutral 6 3" xfId="1785"/>
    <cellStyle name="Neutral 7" xfId="1786"/>
    <cellStyle name="Neutral 7 2" xfId="1787"/>
    <cellStyle name="Neutral 7 3" xfId="1788"/>
    <cellStyle name="Neutral 8" xfId="1789"/>
    <cellStyle name="Neutral 8 2" xfId="1790"/>
    <cellStyle name="Neutral 8 3" xfId="1791"/>
    <cellStyle name="Neutral 9" xfId="1792"/>
    <cellStyle name="Neutral 9 2" xfId="1793"/>
    <cellStyle name="Neutral 9 3" xfId="1794"/>
    <cellStyle name="no dec" xfId="8622"/>
    <cellStyle name="Nor}al" xfId="8623"/>
    <cellStyle name="Normal" xfId="0" builtinId="0"/>
    <cellStyle name="Normal - Style1" xfId="8624"/>
    <cellStyle name="Normal - Style1 2" xfId="8625"/>
    <cellStyle name="Normal - Style1 2 2" xfId="8626"/>
    <cellStyle name="Normal 10" xfId="1795"/>
    <cellStyle name="Normal 10 2" xfId="2"/>
    <cellStyle name="Normal 10 2 2" xfId="1796"/>
    <cellStyle name="Normal 10 2 2 2" xfId="8627"/>
    <cellStyle name="Normal 10 2 2 2 2" xfId="8628"/>
    <cellStyle name="Normal 10 2 2 3" xfId="8629"/>
    <cellStyle name="Normal 10 2 2 3 2" xfId="8630"/>
    <cellStyle name="Normal 10 2 2 4" xfId="8631"/>
    <cellStyle name="Normal 10 2 3" xfId="8632"/>
    <cellStyle name="Normal 10 2 3 2" xfId="8633"/>
    <cellStyle name="Normal 10 2 3 2 2" xfId="8634"/>
    <cellStyle name="Normal 10 2 3 2 2 2" xfId="8635"/>
    <cellStyle name="Normal 10 2 3 2 3" xfId="8636"/>
    <cellStyle name="Normal 10 2 3 2 3 2" xfId="8637"/>
    <cellStyle name="Normal 10 2 3 3" xfId="8638"/>
    <cellStyle name="Normal 10 2 3 3 2" xfId="8639"/>
    <cellStyle name="Normal 10 2 3 3 2 2" xfId="8640"/>
    <cellStyle name="Normal 10 2 3 3 3" xfId="8641"/>
    <cellStyle name="Normal 10 2 3 4" xfId="8642"/>
    <cellStyle name="Normal 10 2 3 4 2" xfId="8643"/>
    <cellStyle name="Normal 10 2 3 5" xfId="8644"/>
    <cellStyle name="Normal 10 2 4" xfId="8645"/>
    <cellStyle name="Normal 10 2 4 2" xfId="8646"/>
    <cellStyle name="Normal 10 2 4 2 2" xfId="8647"/>
    <cellStyle name="Normal 10 2 4 3" xfId="8648"/>
    <cellStyle name="Normal 10 2 5" xfId="8649"/>
    <cellStyle name="Normal 10 2 5 2" xfId="8650"/>
    <cellStyle name="Normal 10 2 6" xfId="8651"/>
    <cellStyle name="Normal 10 3" xfId="1797"/>
    <cellStyle name="Normal 10 3 2" xfId="8652"/>
    <cellStyle name="Normal 10 3 2 2" xfId="8653"/>
    <cellStyle name="Normal 10 3 2 2 2" xfId="8654"/>
    <cellStyle name="Normal 10 3 2 3" xfId="8655"/>
    <cellStyle name="Normal 10 3 2 4" xfId="8656"/>
    <cellStyle name="Normal 10 3 3" xfId="8657"/>
    <cellStyle name="Normal 10 3 3 2" xfId="8658"/>
    <cellStyle name="Normal 10 3 3 3" xfId="8659"/>
    <cellStyle name="Normal 10 3 3 4" xfId="8660"/>
    <cellStyle name="Normal 10 3 4" xfId="8661"/>
    <cellStyle name="Normal 10 3 4 2" xfId="8662"/>
    <cellStyle name="Normal 10 3 4 3" xfId="8663"/>
    <cellStyle name="Normal 10 3 5" xfId="8664"/>
    <cellStyle name="Normal 10 3 5 2" xfId="8665"/>
    <cellStyle name="Normal 10 3 6" xfId="8666"/>
    <cellStyle name="Normal 10 4" xfId="1798"/>
    <cellStyle name="Normal 10 4 2" xfId="8667"/>
    <cellStyle name="Normal 10 4 2 2" xfId="8668"/>
    <cellStyle name="Normal 10 4 3" xfId="8669"/>
    <cellStyle name="Normal 10 5" xfId="1799"/>
    <cellStyle name="Normal 10 5 2" xfId="8670"/>
    <cellStyle name="Normal 10 5 2 2" xfId="8671"/>
    <cellStyle name="Normal 10 5 2 3" xfId="8672"/>
    <cellStyle name="Normal 10 5 3" xfId="8673"/>
    <cellStyle name="Normal 10 5 4" xfId="8674"/>
    <cellStyle name="Normal 10 5 5" xfId="8675"/>
    <cellStyle name="Normal 10 6" xfId="8676"/>
    <cellStyle name="Normal 10 6 2" xfId="8677"/>
    <cellStyle name="Normal 10 6 2 2" xfId="8678"/>
    <cellStyle name="Normal 10 6 2 3" xfId="8679"/>
    <cellStyle name="Normal 10 6 3" xfId="8680"/>
    <cellStyle name="Normal 10 6 3 2" xfId="8681"/>
    <cellStyle name="Normal 10 6 4" xfId="8682"/>
    <cellStyle name="Normal 10 6 5" xfId="8683"/>
    <cellStyle name="Normal 10 7" xfId="8684"/>
    <cellStyle name="Normal 10 7 2" xfId="8685"/>
    <cellStyle name="Normal 10 7 3" xfId="8686"/>
    <cellStyle name="Normal 10_13 A" xfId="1800"/>
    <cellStyle name="Normal 100" xfId="1801"/>
    <cellStyle name="Normal 100 2" xfId="8687"/>
    <cellStyle name="Normal 100 2 2" xfId="8688"/>
    <cellStyle name="Normal 100 2 2 2" xfId="8689"/>
    <cellStyle name="Normal 100 2 3" xfId="8690"/>
    <cellStyle name="Normal 100 2 3 2" xfId="8691"/>
    <cellStyle name="Normal 100 2 4" xfId="8692"/>
    <cellStyle name="Normal 100 2 5" xfId="8693"/>
    <cellStyle name="Normal 100 3" xfId="8694"/>
    <cellStyle name="Normal 100 3 2" xfId="8695"/>
    <cellStyle name="Normal 100 3 3" xfId="8696"/>
    <cellStyle name="Normal 100 4" xfId="8697"/>
    <cellStyle name="Normal 100 4 2" xfId="8698"/>
    <cellStyle name="Normal 100 4 2 2" xfId="8699"/>
    <cellStyle name="Normal 100 5" xfId="8700"/>
    <cellStyle name="Normal 100 6" xfId="8701"/>
    <cellStyle name="Normal 101" xfId="1802"/>
    <cellStyle name="Normal 101 2" xfId="8702"/>
    <cellStyle name="Normal 101 2 2" xfId="8703"/>
    <cellStyle name="Normal 101 3" xfId="8704"/>
    <cellStyle name="Normal 101 3 2" xfId="8705"/>
    <cellStyle name="Normal 101 3 2 2" xfId="8706"/>
    <cellStyle name="Normal 101 4" xfId="8707"/>
    <cellStyle name="Normal 101 4 2" xfId="8708"/>
    <cellStyle name="Normal 101 5" xfId="8709"/>
    <cellStyle name="Normal 102" xfId="1803"/>
    <cellStyle name="Normal 102 2" xfId="8710"/>
    <cellStyle name="Normal 102 2 2" xfId="8711"/>
    <cellStyle name="Normal 102 2 3" xfId="8712"/>
    <cellStyle name="Normal 102 3" xfId="8713"/>
    <cellStyle name="Normal 102 3 2" xfId="8714"/>
    <cellStyle name="Normal 102 4" xfId="8715"/>
    <cellStyle name="Normal 102 5" xfId="8716"/>
    <cellStyle name="Normal 103" xfId="8717"/>
    <cellStyle name="Normal 103 2" xfId="8718"/>
    <cellStyle name="Normal 103 2 2" xfId="8719"/>
    <cellStyle name="Normal 103 2 2 2" xfId="8720"/>
    <cellStyle name="Normal 103 2 3" xfId="8721"/>
    <cellStyle name="Normal 103 3" xfId="8722"/>
    <cellStyle name="Normal 103 3 2" xfId="8723"/>
    <cellStyle name="Normal 103 3 3" xfId="8724"/>
    <cellStyle name="Normal 103 3 3 2" xfId="8725"/>
    <cellStyle name="Normal 103 3 3 3" xfId="8726"/>
    <cellStyle name="Normal 103 4" xfId="8727"/>
    <cellStyle name="Normal 103 4 2" xfId="8728"/>
    <cellStyle name="Normal 103 4 3" xfId="8729"/>
    <cellStyle name="Normal 103 5" xfId="8730"/>
    <cellStyle name="Normal 103 5 2" xfId="8731"/>
    <cellStyle name="Normal 103 6" xfId="8732"/>
    <cellStyle name="Normal 104" xfId="1804"/>
    <cellStyle name="Normal 104 2" xfId="8733"/>
    <cellStyle name="Normal 104 2 2" xfId="8734"/>
    <cellStyle name="Normal 104 2 3" xfId="8735"/>
    <cellStyle name="Normal 104 3" xfId="8736"/>
    <cellStyle name="Normal 104 3 2" xfId="8737"/>
    <cellStyle name="Normal 104 3 2 2" xfId="8738"/>
    <cellStyle name="Normal 104 3 3" xfId="8739"/>
    <cellStyle name="Normal 104 3 3 2" xfId="8740"/>
    <cellStyle name="Normal 104 3 3 3" xfId="8741"/>
    <cellStyle name="Normal 104 3 4" xfId="8742"/>
    <cellStyle name="Normal 104 3 4 2" xfId="8743"/>
    <cellStyle name="Normal 104 3 5" xfId="8744"/>
    <cellStyle name="Normal 104 3 6" xfId="8745"/>
    <cellStyle name="Normal 104 4" xfId="8746"/>
    <cellStyle name="Normal 104 4 2" xfId="8747"/>
    <cellStyle name="Normal 104 4 2 2" xfId="8748"/>
    <cellStyle name="Normal 104 4 3" xfId="8749"/>
    <cellStyle name="Normal 104 4 4" xfId="8750"/>
    <cellStyle name="Normal 104 5" xfId="8751"/>
    <cellStyle name="Normal 104 5 2" xfId="8752"/>
    <cellStyle name="Normal 104 6" xfId="8753"/>
    <cellStyle name="Normal 105" xfId="1805"/>
    <cellStyle name="Normal 105 2" xfId="8754"/>
    <cellStyle name="Normal 105 2 2" xfId="8755"/>
    <cellStyle name="Normal 105 3" xfId="8756"/>
    <cellStyle name="Normal 105 3 2" xfId="8757"/>
    <cellStyle name="Normal 105 3 3" xfId="8758"/>
    <cellStyle name="Normal 105 4" xfId="8759"/>
    <cellStyle name="Normal 105 5" xfId="8760"/>
    <cellStyle name="Normal 106" xfId="1806"/>
    <cellStyle name="Normal 106 2" xfId="8761"/>
    <cellStyle name="Normal 106 2 2" xfId="8762"/>
    <cellStyle name="Normal 106 2 2 2" xfId="8763"/>
    <cellStyle name="Normal 106 2 3" xfId="8764"/>
    <cellStyle name="Normal 106 3" xfId="8765"/>
    <cellStyle name="Normal 106 3 2" xfId="8766"/>
    <cellStyle name="Normal 106 3 2 2" xfId="8767"/>
    <cellStyle name="Normal 106 4" xfId="8768"/>
    <cellStyle name="Normal 107" xfId="1807"/>
    <cellStyle name="Normal 107 2" xfId="8769"/>
    <cellStyle name="Normal 107 2 2" xfId="8770"/>
    <cellStyle name="Normal 107 3" xfId="8771"/>
    <cellStyle name="Normal 107 3 2" xfId="8772"/>
    <cellStyle name="Normal 107 3 2 2" xfId="8773"/>
    <cellStyle name="Normal 107 3 3" xfId="8774"/>
    <cellStyle name="Normal 107 4" xfId="8775"/>
    <cellStyle name="Normal 107 5" xfId="8776"/>
    <cellStyle name="Normal 107 5 2" xfId="8777"/>
    <cellStyle name="Normal 108" xfId="8778"/>
    <cellStyle name="Normal 108 2" xfId="8779"/>
    <cellStyle name="Normal 108 2 2" xfId="8780"/>
    <cellStyle name="Normal 108 2 2 2" xfId="8781"/>
    <cellStyle name="Normal 108 2 3" xfId="8782"/>
    <cellStyle name="Normal 108 2 3 2" xfId="8783"/>
    <cellStyle name="Normal 108 2 4" xfId="8784"/>
    <cellStyle name="Normal 108 2 5" xfId="8785"/>
    <cellStyle name="Normal 108 3" xfId="8786"/>
    <cellStyle name="Normal 108 3 2" xfId="8787"/>
    <cellStyle name="Normal 108 3 2 2" xfId="8788"/>
    <cellStyle name="Normal 108 3 3" xfId="8789"/>
    <cellStyle name="Normal 108 3 3 2" xfId="8790"/>
    <cellStyle name="Normal 108 4" xfId="8791"/>
    <cellStyle name="Normal 108 4 2" xfId="8792"/>
    <cellStyle name="Normal 108 5" xfId="8793"/>
    <cellStyle name="Normal 108 5 2" xfId="8794"/>
    <cellStyle name="Normal 108 6" xfId="8795"/>
    <cellStyle name="Normal 108 7" xfId="8796"/>
    <cellStyle name="Normal 108 8" xfId="8797"/>
    <cellStyle name="Normal 109" xfId="8798"/>
    <cellStyle name="Normal 109 2" xfId="8799"/>
    <cellStyle name="Normal 109 2 2" xfId="8800"/>
    <cellStyle name="Normal 109 2 2 2" xfId="8801"/>
    <cellStyle name="Normal 109 2 3" xfId="8802"/>
    <cellStyle name="Normal 109 2 4" xfId="8803"/>
    <cellStyle name="Normal 109 3" xfId="8804"/>
    <cellStyle name="Normal 109 3 2" xfId="8805"/>
    <cellStyle name="Normal 109 3 2 2" xfId="8806"/>
    <cellStyle name="Normal 109 3 3" xfId="8807"/>
    <cellStyle name="Normal 109 3 3 2" xfId="8808"/>
    <cellStyle name="Normal 109 3 4" xfId="8809"/>
    <cellStyle name="Normal 109 4" xfId="8810"/>
    <cellStyle name="Normal 109 4 2" xfId="8811"/>
    <cellStyle name="Normal 109 4 2 2" xfId="8812"/>
    <cellStyle name="Normal 109 4 3" xfId="8813"/>
    <cellStyle name="Normal 109 5" xfId="8814"/>
    <cellStyle name="Normal 109 5 2" xfId="8815"/>
    <cellStyle name="Normal 109 6" xfId="8816"/>
    <cellStyle name="Normal 109 7" xfId="8817"/>
    <cellStyle name="Normal 109 8" xfId="8818"/>
    <cellStyle name="Normal 11" xfId="1808"/>
    <cellStyle name="Normal 11 2" xfId="1809"/>
    <cellStyle name="Normal 11 2 2" xfId="8819"/>
    <cellStyle name="Normal 11 2 2 2" xfId="8820"/>
    <cellStyle name="Normal 11 2 3" xfId="8821"/>
    <cellStyle name="Normal 11 2 3 2" xfId="8822"/>
    <cellStyle name="Normal 11 2 3 2 2" xfId="8823"/>
    <cellStyle name="Normal 11 2 3 3" xfId="8824"/>
    <cellStyle name="Normal 11 2 4" xfId="8825"/>
    <cellStyle name="Normal 11 3" xfId="8826"/>
    <cellStyle name="Normal 11 3 2" xfId="8827"/>
    <cellStyle name="Normal 11 3 2 2" xfId="8828"/>
    <cellStyle name="Normal 11 3 3" xfId="8829"/>
    <cellStyle name="Normal 11 4" xfId="8830"/>
    <cellStyle name="Normal 11 4 2" xfId="8831"/>
    <cellStyle name="Normal 11 5" xfId="8832"/>
    <cellStyle name="Normal 11 6" xfId="8833"/>
    <cellStyle name="Normal 11_Copy of ACAD -DCB_JUN_06 2013" xfId="8834"/>
    <cellStyle name="Normal 110" xfId="8835"/>
    <cellStyle name="Normal 110 2" xfId="8836"/>
    <cellStyle name="Normal 110 2 2" xfId="8837"/>
    <cellStyle name="Normal 110 2 3" xfId="8838"/>
    <cellStyle name="Normal 110 3" xfId="8839"/>
    <cellStyle name="Normal 110 3 2" xfId="8840"/>
    <cellStyle name="Normal 110 3 2 2" xfId="8841"/>
    <cellStyle name="Normal 110 4" xfId="8842"/>
    <cellStyle name="Normal 110 4 2" xfId="8843"/>
    <cellStyle name="Normal 110 4 3" xfId="8844"/>
    <cellStyle name="Normal 110 4 3 2" xfId="8845"/>
    <cellStyle name="Normal 110 4 4" xfId="8846"/>
    <cellStyle name="Normal 110 5" xfId="8847"/>
    <cellStyle name="Normal 110 6" xfId="8848"/>
    <cellStyle name="Normal 111" xfId="8849"/>
    <cellStyle name="Normal 111 2" xfId="8850"/>
    <cellStyle name="Normal 111 2 2" xfId="8851"/>
    <cellStyle name="Normal 111 2 2 2" xfId="8852"/>
    <cellStyle name="Normal 111 2 2 2 2" xfId="8853"/>
    <cellStyle name="Normal 111 2 2 3" xfId="8854"/>
    <cellStyle name="Normal 111 2 3" xfId="8855"/>
    <cellStyle name="Normal 111 2 4" xfId="8856"/>
    <cellStyle name="Normal 111 3" xfId="8857"/>
    <cellStyle name="Normal 111 3 2" xfId="8858"/>
    <cellStyle name="Normal 111 3 3" xfId="8859"/>
    <cellStyle name="Normal 111 4" xfId="8860"/>
    <cellStyle name="Normal 111 4 2" xfId="8861"/>
    <cellStyle name="Normal 111 4 2 2" xfId="8862"/>
    <cellStyle name="Normal 111 4 3" xfId="8863"/>
    <cellStyle name="Normal 111 4 3 2" xfId="8864"/>
    <cellStyle name="Normal 111 4 3 3" xfId="8865"/>
    <cellStyle name="Normal 111 5" xfId="8866"/>
    <cellStyle name="Normal 111 5 2" xfId="8867"/>
    <cellStyle name="Normal 111 6" xfId="8868"/>
    <cellStyle name="Normal 111 7" xfId="8869"/>
    <cellStyle name="Normal 111 7 2" xfId="8870"/>
    <cellStyle name="Normal 111_Consolidation" xfId="8871"/>
    <cellStyle name="Normal 112" xfId="8872"/>
    <cellStyle name="Normal 112 2" xfId="8873"/>
    <cellStyle name="Normal 112 2 2" xfId="8874"/>
    <cellStyle name="Normal 112 2 3" xfId="8875"/>
    <cellStyle name="Normal 112 3" xfId="8876"/>
    <cellStyle name="Normal 112 3 2" xfId="8877"/>
    <cellStyle name="Normal 112 4" xfId="8878"/>
    <cellStyle name="Normal 112 5" xfId="8879"/>
    <cellStyle name="Normal 112 6" xfId="8880"/>
    <cellStyle name="Normal 112 7" xfId="8881"/>
    <cellStyle name="Normal 113" xfId="8882"/>
    <cellStyle name="Normal 113 2" xfId="8883"/>
    <cellStyle name="Normal 113 2 2" xfId="8884"/>
    <cellStyle name="Normal 113 2 3" xfId="8885"/>
    <cellStyle name="Normal 113 3" xfId="8886"/>
    <cellStyle name="Normal 113 3 2" xfId="8887"/>
    <cellStyle name="Normal 113 3 2 2" xfId="8888"/>
    <cellStyle name="Normal 113 4" xfId="8889"/>
    <cellStyle name="Normal 113 4 2" xfId="8890"/>
    <cellStyle name="Normal 113 5" xfId="8891"/>
    <cellStyle name="Normal 114" xfId="8892"/>
    <cellStyle name="Normal 114 2" xfId="8893"/>
    <cellStyle name="Normal 114 2 2" xfId="8894"/>
    <cellStyle name="Normal 114 2 3" xfId="8895"/>
    <cellStyle name="Normal 114 3" xfId="8896"/>
    <cellStyle name="Normal 114 3 2" xfId="8897"/>
    <cellStyle name="Normal 114 4" xfId="8898"/>
    <cellStyle name="Normal 114 5" xfId="8899"/>
    <cellStyle name="Normal 114 6" xfId="8900"/>
    <cellStyle name="Normal 115" xfId="8901"/>
    <cellStyle name="Normal 115 2" xfId="8902"/>
    <cellStyle name="Normal 115 2 2" xfId="8903"/>
    <cellStyle name="Normal 115 2 3" xfId="8904"/>
    <cellStyle name="Normal 115 3" xfId="8905"/>
    <cellStyle name="Normal 115 4" xfId="8906"/>
    <cellStyle name="Normal 115 5" xfId="8907"/>
    <cellStyle name="Normal 115 5 2" xfId="8908"/>
    <cellStyle name="Normal 115 6" xfId="8909"/>
    <cellStyle name="Normal 115 6 2" xfId="8910"/>
    <cellStyle name="Normal 116" xfId="8911"/>
    <cellStyle name="Normal 116 2" xfId="8912"/>
    <cellStyle name="Normal 116 2 2" xfId="8913"/>
    <cellStyle name="Normal 116 2 3" xfId="8914"/>
    <cellStyle name="Normal 116 3" xfId="8915"/>
    <cellStyle name="Normal 116 3 2" xfId="8916"/>
    <cellStyle name="Normal 116 4" xfId="8917"/>
    <cellStyle name="Normal 116 4 2" xfId="8918"/>
    <cellStyle name="Normal 116 5" xfId="8919"/>
    <cellStyle name="Normal 116 6" xfId="8920"/>
    <cellStyle name="Normal 117" xfId="8921"/>
    <cellStyle name="Normal 117 2" xfId="8922"/>
    <cellStyle name="Normal 117 2 2" xfId="8923"/>
    <cellStyle name="Normal 117 2 3" xfId="8924"/>
    <cellStyle name="Normal 117 3" xfId="8925"/>
    <cellStyle name="Normal 117 3 2" xfId="8926"/>
    <cellStyle name="Normal 117 4" xfId="8927"/>
    <cellStyle name="Normal 117 4 2" xfId="8928"/>
    <cellStyle name="Normal 117 5" xfId="8929"/>
    <cellStyle name="Normal 117 6" xfId="8930"/>
    <cellStyle name="Normal 118" xfId="8931"/>
    <cellStyle name="Normal 118 2" xfId="8932"/>
    <cellStyle name="Normal 118 2 2" xfId="8933"/>
    <cellStyle name="Normal 118 2 2 2" xfId="8934"/>
    <cellStyle name="Normal 118 2 3" xfId="8935"/>
    <cellStyle name="Normal 118 2 3 2" xfId="8936"/>
    <cellStyle name="Normal 118 2 4" xfId="8937"/>
    <cellStyle name="Normal 118 3" xfId="8938"/>
    <cellStyle name="Normal 118 3 2" xfId="8939"/>
    <cellStyle name="Normal 118 3 2 2" xfId="8940"/>
    <cellStyle name="Normal 118 3 3" xfId="8941"/>
    <cellStyle name="Normal 118 4" xfId="8942"/>
    <cellStyle name="Normal 118 4 2" xfId="8943"/>
    <cellStyle name="Normal 118 5" xfId="8944"/>
    <cellStyle name="Normal 118 5 2" xfId="8945"/>
    <cellStyle name="Normal 118 6" xfId="8946"/>
    <cellStyle name="Normal 118 7" xfId="8947"/>
    <cellStyle name="Normal 118 7 2" xfId="8948"/>
    <cellStyle name="Normal 118 8" xfId="8949"/>
    <cellStyle name="Normal 119" xfId="8950"/>
    <cellStyle name="Normal 119 2" xfId="8951"/>
    <cellStyle name="Normal 119 2 2" xfId="8952"/>
    <cellStyle name="Normal 119 2 3" xfId="8953"/>
    <cellStyle name="Normal 119 3" xfId="8954"/>
    <cellStyle name="Normal 119 3 2" xfId="8955"/>
    <cellStyle name="Normal 119 3 2 2" xfId="8956"/>
    <cellStyle name="Normal 119 3 3" xfId="8957"/>
    <cellStyle name="Normal 119 4" xfId="8958"/>
    <cellStyle name="Normal 119 4 2" xfId="8959"/>
    <cellStyle name="Normal 119 5" xfId="8960"/>
    <cellStyle name="Normal 119 5 2" xfId="8961"/>
    <cellStyle name="Normal 119 6" xfId="8962"/>
    <cellStyle name="Normal 119 6 2" xfId="8963"/>
    <cellStyle name="Normal 119 7" xfId="8964"/>
    <cellStyle name="Normal 119 7 2" xfId="8965"/>
    <cellStyle name="Normal 12" xfId="1810"/>
    <cellStyle name="Normal 12 2" xfId="1811"/>
    <cellStyle name="Normal 12 2 2" xfId="8966"/>
    <cellStyle name="Normal 12 2 2 2" xfId="8967"/>
    <cellStyle name="Normal 12 2 2 2 2" xfId="8968"/>
    <cellStyle name="Normal 12 2 2 2 2 2" xfId="8969"/>
    <cellStyle name="Normal 12 2 2 2 2 2 2" xfId="8970"/>
    <cellStyle name="Normal 12 2 2 2 2 3" xfId="8971"/>
    <cellStyle name="Normal 12 2 2 2 3" xfId="8972"/>
    <cellStyle name="Normal 12 2 2 2 3 2" xfId="8973"/>
    <cellStyle name="Normal 12 2 2 2 4" xfId="8974"/>
    <cellStyle name="Normal 12 2 2 2 5" xfId="8975"/>
    <cellStyle name="Normal 12 2 2 2 6" xfId="8976"/>
    <cellStyle name="Normal 12 2 2 3" xfId="8977"/>
    <cellStyle name="Normal 12 2 2 3 2" xfId="8978"/>
    <cellStyle name="Normal 12 2 2 3 2 2" xfId="8979"/>
    <cellStyle name="Normal 12 2 2 3 3" xfId="8980"/>
    <cellStyle name="Normal 12 2 2 4" xfId="8981"/>
    <cellStyle name="Normal 12 2 2 4 2" xfId="8982"/>
    <cellStyle name="Normal 12 2 2 4 2 2" xfId="8983"/>
    <cellStyle name="Normal 12 2 2 4 3" xfId="8984"/>
    <cellStyle name="Normal 12 2 2 5" xfId="8985"/>
    <cellStyle name="Normal 12 2 2 5 2" xfId="8986"/>
    <cellStyle name="Normal 12 2 2 6" xfId="8987"/>
    <cellStyle name="Normal 12 2 2 7" xfId="8988"/>
    <cellStyle name="Normal 12 2 3" xfId="8989"/>
    <cellStyle name="Normal 12 2 3 2" xfId="8990"/>
    <cellStyle name="Normal 12 2 3 2 2" xfId="8991"/>
    <cellStyle name="Normal 12 2 3 3" xfId="8992"/>
    <cellStyle name="Normal 12 2 3 3 2" xfId="8993"/>
    <cellStyle name="Normal 12 2 3 4" xfId="8994"/>
    <cellStyle name="Normal 12 2 4" xfId="8995"/>
    <cellStyle name="Normal 12 2 4 2" xfId="8996"/>
    <cellStyle name="Normal 12 2 5" xfId="8997"/>
    <cellStyle name="Normal 12 2 5 2" xfId="8998"/>
    <cellStyle name="Normal 12 2 6" xfId="8999"/>
    <cellStyle name="Normal 12 2 6 2" xfId="9000"/>
    <cellStyle name="Normal 12 2 6 3" xfId="9001"/>
    <cellStyle name="Normal 12 2 7" xfId="9002"/>
    <cellStyle name="Normal 12 2 7 2" xfId="9003"/>
    <cellStyle name="Normal 12 2 8" xfId="9004"/>
    <cellStyle name="Normal 12 3" xfId="9005"/>
    <cellStyle name="Normal 12 3 2" xfId="9006"/>
    <cellStyle name="Normal 12 3 2 2" xfId="9007"/>
    <cellStyle name="Normal 12 3 2 2 2" xfId="9008"/>
    <cellStyle name="Normal 12 3 2 3" xfId="9009"/>
    <cellStyle name="Normal 12 3 2 4" xfId="9010"/>
    <cellStyle name="Normal 12 3 2 4 2" xfId="9011"/>
    <cellStyle name="Normal 12 3 2 5" xfId="9012"/>
    <cellStyle name="Normal 12 3 3" xfId="9013"/>
    <cellStyle name="Normal 12 3 3 2" xfId="9014"/>
    <cellStyle name="Normal 12 3 3 3" xfId="9015"/>
    <cellStyle name="Normal 12 3 4" xfId="9016"/>
    <cellStyle name="Normal 12 4" xfId="9017"/>
    <cellStyle name="Normal 12 4 2" xfId="9018"/>
    <cellStyle name="Normal 12 4 2 2" xfId="9019"/>
    <cellStyle name="Normal 12 4 3" xfId="9020"/>
    <cellStyle name="Normal 12 4 4" xfId="9021"/>
    <cellStyle name="Normal 12 5" xfId="9022"/>
    <cellStyle name="Normal 12 5 2" xfId="9023"/>
    <cellStyle name="Normal 12 6" xfId="9024"/>
    <cellStyle name="Normal 12 6 2" xfId="9025"/>
    <cellStyle name="Normal 12 7" xfId="9026"/>
    <cellStyle name="Normal 12_Copy of ACAD -DCB_JUN_06 2013" xfId="9027"/>
    <cellStyle name="Normal 120" xfId="9028"/>
    <cellStyle name="Normal 120 2" xfId="9029"/>
    <cellStyle name="Normal 120 2 2" xfId="9030"/>
    <cellStyle name="Normal 120 2 3" xfId="9031"/>
    <cellStyle name="Normal 120 3" xfId="9032"/>
    <cellStyle name="Normal 120 3 2" xfId="9033"/>
    <cellStyle name="Normal 120 3 2 2" xfId="9034"/>
    <cellStyle name="Normal 120 3 3" xfId="9035"/>
    <cellStyle name="Normal 120 4" xfId="9036"/>
    <cellStyle name="Normal 120 4 2" xfId="9037"/>
    <cellStyle name="Normal 120 5" xfId="9038"/>
    <cellStyle name="Normal 120 5 2" xfId="9039"/>
    <cellStyle name="Normal 120 6" xfId="9040"/>
    <cellStyle name="Normal 120 6 2" xfId="9041"/>
    <cellStyle name="Normal 120 7" xfId="9042"/>
    <cellStyle name="Normal 120 7 2" xfId="9043"/>
    <cellStyle name="Normal 121" xfId="9044"/>
    <cellStyle name="Normal 121 2" xfId="9045"/>
    <cellStyle name="Normal 121 2 2" xfId="9046"/>
    <cellStyle name="Normal 121 3" xfId="9047"/>
    <cellStyle name="Normal 121 4" xfId="9048"/>
    <cellStyle name="Normal 121 5" xfId="9049"/>
    <cellStyle name="Normal 121 5 2" xfId="9050"/>
    <cellStyle name="Normal 121 6" xfId="9051"/>
    <cellStyle name="Normal 122" xfId="9052"/>
    <cellStyle name="Normal 122 2" xfId="9053"/>
    <cellStyle name="Normal 122 2 2" xfId="9054"/>
    <cellStyle name="Normal 122 2 3" xfId="9055"/>
    <cellStyle name="Normal 122 3" xfId="9056"/>
    <cellStyle name="Normal 122 3 2" xfId="9057"/>
    <cellStyle name="Normal 122 4" xfId="9058"/>
    <cellStyle name="Normal 122 5" xfId="9059"/>
    <cellStyle name="Normal 123" xfId="9060"/>
    <cellStyle name="Normal 123 2" xfId="9061"/>
    <cellStyle name="Normal 123 2 2" xfId="9062"/>
    <cellStyle name="Normal 123 2 3" xfId="9063"/>
    <cellStyle name="Normal 123 3" xfId="9064"/>
    <cellStyle name="Normal 123 3 2" xfId="9065"/>
    <cellStyle name="Normal 123 3 2 2" xfId="9066"/>
    <cellStyle name="Normal 123 3 3" xfId="9067"/>
    <cellStyle name="Normal 123 4" xfId="9068"/>
    <cellStyle name="Normal 123 4 2" xfId="9069"/>
    <cellStyle name="Normal 123 5" xfId="9070"/>
    <cellStyle name="Normal 123 5 2" xfId="9071"/>
    <cellStyle name="Normal 123 6" xfId="9072"/>
    <cellStyle name="Normal 123 6 2" xfId="9073"/>
    <cellStyle name="Normal 124" xfId="9074"/>
    <cellStyle name="Normal 124 2" xfId="9075"/>
    <cellStyle name="Normal 124 2 2" xfId="9076"/>
    <cellStyle name="Normal 124 2 3" xfId="9077"/>
    <cellStyle name="Normal 124 3" xfId="9078"/>
    <cellStyle name="Normal 124 3 2" xfId="9079"/>
    <cellStyle name="Normal 124 4" xfId="9080"/>
    <cellStyle name="Normal 124 5" xfId="9081"/>
    <cellStyle name="Normal 125" xfId="9082"/>
    <cellStyle name="Normal 125 2" xfId="9083"/>
    <cellStyle name="Normal 125 2 2" xfId="9084"/>
    <cellStyle name="Normal 125 2 2 2" xfId="9085"/>
    <cellStyle name="Normal 125 2 3" xfId="9086"/>
    <cellStyle name="Normal 125 3" xfId="9087"/>
    <cellStyle name="Normal 125 3 2" xfId="9088"/>
    <cellStyle name="Normal 125 4" xfId="9089"/>
    <cellStyle name="Normal 125 4 2" xfId="9090"/>
    <cellStyle name="Normal 125 5" xfId="9091"/>
    <cellStyle name="Normal 125 6" xfId="9092"/>
    <cellStyle name="Normal 126" xfId="9093"/>
    <cellStyle name="Normal 126 2" xfId="9094"/>
    <cellStyle name="Normal 126 2 2" xfId="9095"/>
    <cellStyle name="Normal 126 3" xfId="9096"/>
    <cellStyle name="Normal 126 3 2" xfId="9097"/>
    <cellStyle name="Normal 126 4" xfId="9098"/>
    <cellStyle name="Normal 126 5" xfId="9099"/>
    <cellStyle name="Normal 127" xfId="9100"/>
    <cellStyle name="Normal 127 2" xfId="9101"/>
    <cellStyle name="Normal 127 2 2" xfId="9102"/>
    <cellStyle name="Normal 127 2 2 2" xfId="9103"/>
    <cellStyle name="Normal 127 2 3" xfId="9104"/>
    <cellStyle name="Normal 127 3" xfId="9105"/>
    <cellStyle name="Normal 127 3 2" xfId="9106"/>
    <cellStyle name="Normal 127 4" xfId="9107"/>
    <cellStyle name="Normal 127 4 2" xfId="9108"/>
    <cellStyle name="Normal 127 5" xfId="9109"/>
    <cellStyle name="Normal 127 5 2" xfId="9110"/>
    <cellStyle name="Normal 128" xfId="9111"/>
    <cellStyle name="Normal 128 2" xfId="9112"/>
    <cellStyle name="Normal 128 2 2" xfId="9113"/>
    <cellStyle name="Normal 128 3" xfId="9114"/>
    <cellStyle name="Normal 128 3 2" xfId="9115"/>
    <cellStyle name="Normal 128 4" xfId="9116"/>
    <cellStyle name="Normal 128 5" xfId="9117"/>
    <cellStyle name="Normal 129" xfId="9118"/>
    <cellStyle name="Normal 129 2" xfId="9119"/>
    <cellStyle name="Normal 129 2 2" xfId="9120"/>
    <cellStyle name="Normal 129 2 3" xfId="9121"/>
    <cellStyle name="Normal 129 3" xfId="9122"/>
    <cellStyle name="Normal 129 3 2" xfId="9123"/>
    <cellStyle name="Normal 129 4" xfId="9124"/>
    <cellStyle name="Normal 129 5" xfId="9125"/>
    <cellStyle name="Normal 13" xfId="1812"/>
    <cellStyle name="Normal 13 2" xfId="9126"/>
    <cellStyle name="Normal 13 2 2" xfId="9127"/>
    <cellStyle name="Normal 13 2 2 2" xfId="9128"/>
    <cellStyle name="Normal 13 2 2 2 2" xfId="9129"/>
    <cellStyle name="Normal 13 2 2 3" xfId="9130"/>
    <cellStyle name="Normal 13 2 2 4" xfId="9131"/>
    <cellStyle name="Normal 13 2 3" xfId="9132"/>
    <cellStyle name="Normal 13 2 3 2" xfId="9133"/>
    <cellStyle name="Normal 13 2 4" xfId="9134"/>
    <cellStyle name="Normal 13 2 4 2" xfId="9135"/>
    <cellStyle name="Normal 13 2 5" xfId="9136"/>
    <cellStyle name="Normal 13 3" xfId="9137"/>
    <cellStyle name="Normal 13 3 2" xfId="9138"/>
    <cellStyle name="Normal 13 3 2 2" xfId="9139"/>
    <cellStyle name="Normal 13 3 2 2 2" xfId="9140"/>
    <cellStyle name="Normal 13 3 2 3" xfId="9141"/>
    <cellStyle name="Normal 13 3 3" xfId="9142"/>
    <cellStyle name="Normal 13 3 3 2" xfId="9143"/>
    <cellStyle name="Normal 13 3 4" xfId="9144"/>
    <cellStyle name="Normal 13 3 5" xfId="9145"/>
    <cellStyle name="Normal 13 4" xfId="9146"/>
    <cellStyle name="Normal 13 4 2" xfId="9147"/>
    <cellStyle name="Normal 13 4 2 2" xfId="9148"/>
    <cellStyle name="Normal 13 4 3" xfId="9149"/>
    <cellStyle name="Normal 13 4 3 2" xfId="9150"/>
    <cellStyle name="Normal 13 5" xfId="9151"/>
    <cellStyle name="Normal 13 5 10" xfId="9152"/>
    <cellStyle name="Normal 13 5 11" xfId="9153"/>
    <cellStyle name="Normal 13 5 12" xfId="9154"/>
    <cellStyle name="Normal 13 5 13" xfId="9155"/>
    <cellStyle name="Normal 13 5 2" xfId="9156"/>
    <cellStyle name="Normal 13 5 2 10" xfId="9157"/>
    <cellStyle name="Normal 13 5 2 2" xfId="9158"/>
    <cellStyle name="Normal 13 5 2 2 2" xfId="9159"/>
    <cellStyle name="Normal 13 5 2 2 2 2" xfId="9160"/>
    <cellStyle name="Normal 13 5 2 2 2 2 2" xfId="9161"/>
    <cellStyle name="Normal 13 5 2 2 2 2 3" xfId="9162"/>
    <cellStyle name="Normal 13 5 2 2 2 3" xfId="9163"/>
    <cellStyle name="Normal 13 5 2 2 2 4" xfId="9164"/>
    <cellStyle name="Normal 13 5 2 2 3" xfId="9165"/>
    <cellStyle name="Normal 13 5 2 2 3 2" xfId="9166"/>
    <cellStyle name="Normal 13 5 2 2 3 3" xfId="9167"/>
    <cellStyle name="Normal 13 5 2 2 4" xfId="9168"/>
    <cellStyle name="Normal 13 5 2 2 5" xfId="9169"/>
    <cellStyle name="Normal 13 5 2 2 6" xfId="9170"/>
    <cellStyle name="Normal 13 5 2 3" xfId="9171"/>
    <cellStyle name="Normal 13 5 2 3 2" xfId="9172"/>
    <cellStyle name="Normal 13 5 2 3 2 2" xfId="9173"/>
    <cellStyle name="Normal 13 5 2 3 2 2 2" xfId="9174"/>
    <cellStyle name="Normal 13 5 2 3 2 2 3" xfId="9175"/>
    <cellStyle name="Normal 13 5 2 3 2 3" xfId="9176"/>
    <cellStyle name="Normal 13 5 2 3 2 4" xfId="9177"/>
    <cellStyle name="Normal 13 5 2 3 3" xfId="9178"/>
    <cellStyle name="Normal 13 5 2 3 3 2" xfId="9179"/>
    <cellStyle name="Normal 13 5 2 3 3 3" xfId="9180"/>
    <cellStyle name="Normal 13 5 2 3 4" xfId="9181"/>
    <cellStyle name="Normal 13 5 2 3 5" xfId="9182"/>
    <cellStyle name="Normal 13 5 2 4" xfId="9183"/>
    <cellStyle name="Normal 13 5 2 4 2" xfId="9184"/>
    <cellStyle name="Normal 13 5 2 4 2 2" xfId="9185"/>
    <cellStyle name="Normal 13 5 2 4 2 3" xfId="9186"/>
    <cellStyle name="Normal 13 5 2 4 3" xfId="9187"/>
    <cellStyle name="Normal 13 5 2 4 4" xfId="9188"/>
    <cellStyle name="Normal 13 5 2 5" xfId="9189"/>
    <cellStyle name="Normal 13 5 2 5 2" xfId="9190"/>
    <cellStyle name="Normal 13 5 2 5 2 2" xfId="9191"/>
    <cellStyle name="Normal 13 5 2 5 2 3" xfId="9192"/>
    <cellStyle name="Normal 13 5 2 5 3" xfId="9193"/>
    <cellStyle name="Normal 13 5 2 5 4" xfId="9194"/>
    <cellStyle name="Normal 13 5 2 6" xfId="9195"/>
    <cellStyle name="Normal 13 5 2 6 2" xfId="9196"/>
    <cellStyle name="Normal 13 5 2 6 3" xfId="9197"/>
    <cellStyle name="Normal 13 5 2 7" xfId="9198"/>
    <cellStyle name="Normal 13 5 2 7 2" xfId="9199"/>
    <cellStyle name="Normal 13 5 2 8" xfId="9200"/>
    <cellStyle name="Normal 13 5 2 9" xfId="9201"/>
    <cellStyle name="Normal 13 5 3" xfId="9202"/>
    <cellStyle name="Normal 13 5 3 2" xfId="9203"/>
    <cellStyle name="Normal 13 5 3 2 2" xfId="9204"/>
    <cellStyle name="Normal 13 5 3 2 2 2" xfId="9205"/>
    <cellStyle name="Normal 13 5 3 2 2 2 2" xfId="9206"/>
    <cellStyle name="Normal 13 5 3 2 2 2 3" xfId="9207"/>
    <cellStyle name="Normal 13 5 3 2 2 3" xfId="9208"/>
    <cellStyle name="Normal 13 5 3 2 2 4" xfId="9209"/>
    <cellStyle name="Normal 13 5 3 2 3" xfId="9210"/>
    <cellStyle name="Normal 13 5 3 2 3 2" xfId="9211"/>
    <cellStyle name="Normal 13 5 3 2 3 3" xfId="9212"/>
    <cellStyle name="Normal 13 5 3 2 4" xfId="9213"/>
    <cellStyle name="Normal 13 5 3 2 5" xfId="9214"/>
    <cellStyle name="Normal 13 5 3 2 6" xfId="9215"/>
    <cellStyle name="Normal 13 5 3 3" xfId="9216"/>
    <cellStyle name="Normal 13 5 3 3 2" xfId="9217"/>
    <cellStyle name="Normal 13 5 3 3 2 2" xfId="9218"/>
    <cellStyle name="Normal 13 5 3 3 2 3" xfId="9219"/>
    <cellStyle name="Normal 13 5 3 3 3" xfId="9220"/>
    <cellStyle name="Normal 13 5 3 3 4" xfId="9221"/>
    <cellStyle name="Normal 13 5 3 4" xfId="9222"/>
    <cellStyle name="Normal 13 5 3 4 2" xfId="9223"/>
    <cellStyle name="Normal 13 5 3 4 2 2" xfId="9224"/>
    <cellStyle name="Normal 13 5 3 4 2 3" xfId="9225"/>
    <cellStyle name="Normal 13 5 3 4 3" xfId="9226"/>
    <cellStyle name="Normal 13 5 3 4 4" xfId="9227"/>
    <cellStyle name="Normal 13 5 3 5" xfId="9228"/>
    <cellStyle name="Normal 13 5 3 5 2" xfId="9229"/>
    <cellStyle name="Normal 13 5 3 5 3" xfId="9230"/>
    <cellStyle name="Normal 13 5 3 6" xfId="9231"/>
    <cellStyle name="Normal 13 5 3 6 2" xfId="9232"/>
    <cellStyle name="Normal 13 5 3 7" xfId="9233"/>
    <cellStyle name="Normal 13 5 3 8" xfId="9234"/>
    <cellStyle name="Normal 13 5 3 9" xfId="9235"/>
    <cellStyle name="Normal 13 5 4" xfId="9236"/>
    <cellStyle name="Normal 13 5 4 2" xfId="9237"/>
    <cellStyle name="Normal 13 5 4 2 2" xfId="9238"/>
    <cellStyle name="Normal 13 5 4 2 2 2" xfId="9239"/>
    <cellStyle name="Normal 13 5 4 2 2 3" xfId="9240"/>
    <cellStyle name="Normal 13 5 4 2 3" xfId="9241"/>
    <cellStyle name="Normal 13 5 4 2 4" xfId="9242"/>
    <cellStyle name="Normal 13 5 4 3" xfId="9243"/>
    <cellStyle name="Normal 13 5 4 3 2" xfId="9244"/>
    <cellStyle name="Normal 13 5 4 3 3" xfId="9245"/>
    <cellStyle name="Normal 13 5 4 4" xfId="9246"/>
    <cellStyle name="Normal 13 5 4 5" xfId="9247"/>
    <cellStyle name="Normal 13 5 4 6" xfId="9248"/>
    <cellStyle name="Normal 13 5 5" xfId="9249"/>
    <cellStyle name="Normal 13 5 5 2" xfId="9250"/>
    <cellStyle name="Normal 13 5 5 2 2" xfId="9251"/>
    <cellStyle name="Normal 13 5 5 2 2 2" xfId="9252"/>
    <cellStyle name="Normal 13 5 5 2 2 3" xfId="9253"/>
    <cellStyle name="Normal 13 5 5 2 3" xfId="9254"/>
    <cellStyle name="Normal 13 5 5 2 4" xfId="9255"/>
    <cellStyle name="Normal 13 5 5 3" xfId="9256"/>
    <cellStyle name="Normal 13 5 5 3 2" xfId="9257"/>
    <cellStyle name="Normal 13 5 5 3 3" xfId="9258"/>
    <cellStyle name="Normal 13 5 5 4" xfId="9259"/>
    <cellStyle name="Normal 13 5 5 5" xfId="9260"/>
    <cellStyle name="Normal 13 5 6" xfId="9261"/>
    <cellStyle name="Normal 13 5 6 2" xfId="9262"/>
    <cellStyle name="Normal 13 5 6 2 2" xfId="9263"/>
    <cellStyle name="Normal 13 5 6 2 3" xfId="9264"/>
    <cellStyle name="Normal 13 5 6 3" xfId="9265"/>
    <cellStyle name="Normal 13 5 6 4" xfId="9266"/>
    <cellStyle name="Normal 13 5 7" xfId="9267"/>
    <cellStyle name="Normal 13 5 7 2" xfId="9268"/>
    <cellStyle name="Normal 13 5 7 2 2" xfId="9269"/>
    <cellStyle name="Normal 13 5 7 2 3" xfId="9270"/>
    <cellStyle name="Normal 13 5 7 3" xfId="9271"/>
    <cellStyle name="Normal 13 5 7 4" xfId="9272"/>
    <cellStyle name="Normal 13 5 8" xfId="9273"/>
    <cellStyle name="Normal 13 5 8 2" xfId="9274"/>
    <cellStyle name="Normal 13 5 8 3" xfId="9275"/>
    <cellStyle name="Normal 13 5 9" xfId="9276"/>
    <cellStyle name="Normal 13 5 9 2" xfId="9277"/>
    <cellStyle name="Normal 13 6" xfId="9278"/>
    <cellStyle name="Normal 13 6 2" xfId="9279"/>
    <cellStyle name="Normal 13 7" xfId="9280"/>
    <cellStyle name="Normal 13 7 2" xfId="9281"/>
    <cellStyle name="Normal 13 8" xfId="9282"/>
    <cellStyle name="Normal 13_Copy of ACAD -DCB_JUN_06 2013" xfId="9283"/>
    <cellStyle name="Normal 130" xfId="9284"/>
    <cellStyle name="Normal 130 2" xfId="9285"/>
    <cellStyle name="Normal 130 2 2" xfId="9286"/>
    <cellStyle name="Normal 130 2 3" xfId="9287"/>
    <cellStyle name="Normal 130 3" xfId="9288"/>
    <cellStyle name="Normal 130 3 2" xfId="9289"/>
    <cellStyle name="Normal 130 3 3" xfId="9290"/>
    <cellStyle name="Normal 130 3 3 2" xfId="9291"/>
    <cellStyle name="Normal 130 3 4" xfId="9292"/>
    <cellStyle name="Normal 130 4" xfId="9293"/>
    <cellStyle name="Normal 130 4 2" xfId="9294"/>
    <cellStyle name="Normal 130 5" xfId="9295"/>
    <cellStyle name="Normal 130 5 2" xfId="9296"/>
    <cellStyle name="Normal 130 6" xfId="9297"/>
    <cellStyle name="Normal 130 6 2" xfId="9298"/>
    <cellStyle name="Normal 130 7" xfId="9299"/>
    <cellStyle name="Normal 130 8" xfId="9300"/>
    <cellStyle name="Normal 130 9" xfId="9301"/>
    <cellStyle name="Normal 130_Consolidation" xfId="9302"/>
    <cellStyle name="Normal 131" xfId="9303"/>
    <cellStyle name="Normal 131 2" xfId="9304"/>
    <cellStyle name="Normal 131 2 2" xfId="9305"/>
    <cellStyle name="Normal 131 2 2 2" xfId="9306"/>
    <cellStyle name="Normal 131 2 3" xfId="9307"/>
    <cellStyle name="Normal 131 3" xfId="9308"/>
    <cellStyle name="Normal 131 3 2" xfId="9309"/>
    <cellStyle name="Normal 131 4" xfId="9310"/>
    <cellStyle name="Normal 131 4 2" xfId="9311"/>
    <cellStyle name="Normal 131 5" xfId="9312"/>
    <cellStyle name="Normal 131 5 2" xfId="9313"/>
    <cellStyle name="Normal 131 6" xfId="9314"/>
    <cellStyle name="Normal 131 6 2" xfId="9315"/>
    <cellStyle name="Normal 131 7" xfId="9316"/>
    <cellStyle name="Normal 131 7 2" xfId="9317"/>
    <cellStyle name="Normal 131 8" xfId="9318"/>
    <cellStyle name="Normal 131 9" xfId="9319"/>
    <cellStyle name="Normal 132" xfId="9320"/>
    <cellStyle name="Normal 132 2" xfId="9321"/>
    <cellStyle name="Normal 132 2 2" xfId="9322"/>
    <cellStyle name="Normal 132 2 2 2" xfId="9323"/>
    <cellStyle name="Normal 132 2 2 2 2" xfId="9324"/>
    <cellStyle name="Normal 132 2 3" xfId="9325"/>
    <cellStyle name="Normal 132 2 3 2" xfId="9326"/>
    <cellStyle name="Normal 132 2 4" xfId="9327"/>
    <cellStyle name="Normal 132 3" xfId="9328"/>
    <cellStyle name="Normal 132 3 2" xfId="9329"/>
    <cellStyle name="Normal 132 4" xfId="9330"/>
    <cellStyle name="Normal 132 4 2" xfId="9331"/>
    <cellStyle name="Normal 132 5" xfId="9332"/>
    <cellStyle name="Normal 132 6" xfId="9333"/>
    <cellStyle name="Normal 132 7" xfId="9334"/>
    <cellStyle name="Normal 133" xfId="9335"/>
    <cellStyle name="Normal 133 2" xfId="9336"/>
    <cellStyle name="Normal 133 2 2" xfId="9337"/>
    <cellStyle name="Normal 133 2 2 2" xfId="9338"/>
    <cellStyle name="Normal 133 2 2 2 2" xfId="9339"/>
    <cellStyle name="Normal 133 2 3" xfId="9340"/>
    <cellStyle name="Normal 133 3" xfId="9341"/>
    <cellStyle name="Normal 133 3 2" xfId="9342"/>
    <cellStyle name="Normal 133 3 2 2" xfId="9343"/>
    <cellStyle name="Normal 133 4" xfId="9344"/>
    <cellStyle name="Normal 133 4 2" xfId="9345"/>
    <cellStyle name="Normal 133 5" xfId="9346"/>
    <cellStyle name="Normal 133 5 2" xfId="9347"/>
    <cellStyle name="Normal 133 6" xfId="9348"/>
    <cellStyle name="Normal 134" xfId="9349"/>
    <cellStyle name="Normal 134 2" xfId="9350"/>
    <cellStyle name="Normal 134 2 2" xfId="9351"/>
    <cellStyle name="Normal 134 2 2 2" xfId="9352"/>
    <cellStyle name="Normal 134 2 2 2 2" xfId="9353"/>
    <cellStyle name="Normal 134 2 3" xfId="9354"/>
    <cellStyle name="Normal 134 3" xfId="9355"/>
    <cellStyle name="Normal 134 3 2" xfId="9356"/>
    <cellStyle name="Normal 134 3 2 2" xfId="9357"/>
    <cellStyle name="Normal 134 3 3" xfId="9358"/>
    <cellStyle name="Normal 134 4" xfId="9359"/>
    <cellStyle name="Normal 134 4 2" xfId="9360"/>
    <cellStyle name="Normal 134 5" xfId="9361"/>
    <cellStyle name="Normal 135" xfId="9362"/>
    <cellStyle name="Normal 135 2" xfId="9363"/>
    <cellStyle name="Normal 135 2 2" xfId="9364"/>
    <cellStyle name="Normal 135 2 2 2" xfId="9365"/>
    <cellStyle name="Normal 135 2 2 2 2" xfId="9366"/>
    <cellStyle name="Normal 135 2 3" xfId="9367"/>
    <cellStyle name="Normal 135 3" xfId="9368"/>
    <cellStyle name="Normal 135 3 2" xfId="9369"/>
    <cellStyle name="Normal 135 3 2 2" xfId="9370"/>
    <cellStyle name="Normal 135 3 3" xfId="9371"/>
    <cellStyle name="Normal 135 4" xfId="9372"/>
    <cellStyle name="Normal 135 4 2" xfId="9373"/>
    <cellStyle name="Normal 135 4 2 2" xfId="9374"/>
    <cellStyle name="Normal 135 5" xfId="9375"/>
    <cellStyle name="Normal 136" xfId="9376"/>
    <cellStyle name="Normal 136 2" xfId="9377"/>
    <cellStyle name="Normal 136 2 2" xfId="9378"/>
    <cellStyle name="Normal 136 2 2 2" xfId="9379"/>
    <cellStyle name="Normal 136 2 2 2 2" xfId="9380"/>
    <cellStyle name="Normal 136 2 3" xfId="9381"/>
    <cellStyle name="Normal 136 3" xfId="9382"/>
    <cellStyle name="Normal 136 3 2" xfId="9383"/>
    <cellStyle name="Normal 136 3 2 2" xfId="9384"/>
    <cellStyle name="Normal 136 3 3" xfId="9385"/>
    <cellStyle name="Normal 136 4" xfId="9386"/>
    <cellStyle name="Normal 136 4 2" xfId="9387"/>
    <cellStyle name="Normal 136 4 2 2" xfId="9388"/>
    <cellStyle name="Normal 136 5" xfId="9389"/>
    <cellStyle name="Normal 137" xfId="9390"/>
    <cellStyle name="Normal 137 2" xfId="9391"/>
    <cellStyle name="Normal 137 2 2" xfId="9392"/>
    <cellStyle name="Normal 137 2 2 2" xfId="9393"/>
    <cellStyle name="Normal 137 2 2 2 2" xfId="9394"/>
    <cellStyle name="Normal 137 2 2 2 3" xfId="9395"/>
    <cellStyle name="Normal 137 2 2 3" xfId="9396"/>
    <cellStyle name="Normal 137 3" xfId="9397"/>
    <cellStyle name="Normal 137 3 2" xfId="9398"/>
    <cellStyle name="Normal 137 3 2 2" xfId="9399"/>
    <cellStyle name="Normal 137 3 3" xfId="9400"/>
    <cellStyle name="Normal 137 3 3 2" xfId="9401"/>
    <cellStyle name="Normal 137 4" xfId="9402"/>
    <cellStyle name="Normal 137 4 2" xfId="9403"/>
    <cellStyle name="Normal 137 4 3" xfId="9404"/>
    <cellStyle name="Normal 137 5" xfId="9405"/>
    <cellStyle name="Normal 137 5 2" xfId="9406"/>
    <cellStyle name="Normal 138" xfId="9407"/>
    <cellStyle name="Normal 138 2" xfId="9408"/>
    <cellStyle name="Normal 138 2 2" xfId="9409"/>
    <cellStyle name="Normal 138 2 2 2" xfId="9410"/>
    <cellStyle name="Normal 138 2 2 2 2" xfId="9411"/>
    <cellStyle name="Normal 138 2 3" xfId="9412"/>
    <cellStyle name="Normal 138 2 3 2" xfId="9413"/>
    <cellStyle name="Normal 138 2 4" xfId="9414"/>
    <cellStyle name="Normal 138 2 4 2" xfId="9415"/>
    <cellStyle name="Normal 138 2 5" xfId="9416"/>
    <cellStyle name="Normal 138 3" xfId="9417"/>
    <cellStyle name="Normal 138 3 2" xfId="9418"/>
    <cellStyle name="Normal 138 3 2 2" xfId="9419"/>
    <cellStyle name="Normal 138 3 3" xfId="9420"/>
    <cellStyle name="Normal 138 4" xfId="9421"/>
    <cellStyle name="Normal 138 4 2" xfId="9422"/>
    <cellStyle name="Normal 138 5" xfId="9423"/>
    <cellStyle name="Normal 139" xfId="9424"/>
    <cellStyle name="Normal 139 2" xfId="9425"/>
    <cellStyle name="Normal 139 2 2" xfId="9426"/>
    <cellStyle name="Normal 139 2 3" xfId="9427"/>
    <cellStyle name="Normal 139 2 3 2" xfId="9428"/>
    <cellStyle name="Normal 139 2 3 3" xfId="9429"/>
    <cellStyle name="Normal 139 2 4" xfId="9430"/>
    <cellStyle name="Normal 139 3" xfId="9431"/>
    <cellStyle name="Normal 139 3 2" xfId="9432"/>
    <cellStyle name="Normal 139 3 2 2" xfId="9433"/>
    <cellStyle name="Normal 139 4" xfId="9434"/>
    <cellStyle name="Normal 139 4 2" xfId="9435"/>
    <cellStyle name="Normal 139 4 2 2" xfId="9436"/>
    <cellStyle name="Normal 139 5" xfId="9437"/>
    <cellStyle name="Normal 139 5 2" xfId="9438"/>
    <cellStyle name="Normal 139 5 3" xfId="9439"/>
    <cellStyle name="Normal 14" xfId="1813"/>
    <cellStyle name="Normal 14 2" xfId="9440"/>
    <cellStyle name="Normal 14 2 2" xfId="9441"/>
    <cellStyle name="Normal 14 2 2 2" xfId="9442"/>
    <cellStyle name="Normal 14 2 2 2 2" xfId="9443"/>
    <cellStyle name="Normal 14 2 2 3" xfId="9444"/>
    <cellStyle name="Normal 14 2 2 4" xfId="9445"/>
    <cellStyle name="Normal 14 2 3" xfId="9446"/>
    <cellStyle name="Normal 14 2 3 2" xfId="9447"/>
    <cellStyle name="Normal 14 2 4" xfId="9448"/>
    <cellStyle name="Normal 14 2 4 2" xfId="9449"/>
    <cellStyle name="Normal 14 2 5" xfId="9450"/>
    <cellStyle name="Normal 14 3" xfId="9451"/>
    <cellStyle name="Normal 14 3 2" xfId="9452"/>
    <cellStyle name="Normal 14 3 2 2" xfId="9453"/>
    <cellStyle name="Normal 14 3 3" xfId="9454"/>
    <cellStyle name="Normal 14 3 4" xfId="9455"/>
    <cellStyle name="Normal 14 3 5" xfId="9456"/>
    <cellStyle name="Normal 14 3 6" xfId="9457"/>
    <cellStyle name="Normal 14 4" xfId="9458"/>
    <cellStyle name="Normal 14 4 2" xfId="9459"/>
    <cellStyle name="Normal 14 4 3" xfId="9460"/>
    <cellStyle name="Normal 14 4 4" xfId="9461"/>
    <cellStyle name="Normal 14 5" xfId="9462"/>
    <cellStyle name="Normal 14 5 2" xfId="9463"/>
    <cellStyle name="Normal 14 5 2 2" xfId="9464"/>
    <cellStyle name="Normal 14 6" xfId="9465"/>
    <cellStyle name="Normal 14 6 2" xfId="9466"/>
    <cellStyle name="Normal 14 7" xfId="9467"/>
    <cellStyle name="Normal 14 8" xfId="9468"/>
    <cellStyle name="Normal 14_Consolidation" xfId="9469"/>
    <cellStyle name="Normal 140" xfId="9470"/>
    <cellStyle name="Normal 140 2" xfId="9471"/>
    <cellStyle name="Normal 140 2 2" xfId="9472"/>
    <cellStyle name="Normal 140 2 2 2" xfId="9473"/>
    <cellStyle name="Normal 140 2 2 2 2" xfId="9474"/>
    <cellStyle name="Normal 140 2 2 3" xfId="9475"/>
    <cellStyle name="Normal 140 2 3" xfId="9476"/>
    <cellStyle name="Normal 140 2 3 2" xfId="9477"/>
    <cellStyle name="Normal 140 2 3 3" xfId="9478"/>
    <cellStyle name="Normal 140 3" xfId="9479"/>
    <cellStyle name="Normal 140 3 2" xfId="9480"/>
    <cellStyle name="Normal 140 3 2 2" xfId="9481"/>
    <cellStyle name="Normal 140 4" xfId="9482"/>
    <cellStyle name="Normal 140 4 2" xfId="9483"/>
    <cellStyle name="Normal 140 4 2 2" xfId="9484"/>
    <cellStyle name="Normal 140 5" xfId="9485"/>
    <cellStyle name="Normal 140 5 2" xfId="9486"/>
    <cellStyle name="Normal 140 5 3" xfId="9487"/>
    <cellStyle name="Normal 141" xfId="9488"/>
    <cellStyle name="Normal 141 2" xfId="9489"/>
    <cellStyle name="Normal 141 2 2" xfId="9490"/>
    <cellStyle name="Normal 141 3" xfId="9491"/>
    <cellStyle name="Normal 141 3 2" xfId="9492"/>
    <cellStyle name="Normal 141 3 3" xfId="9493"/>
    <cellStyle name="Normal 141 3 3 2" xfId="9494"/>
    <cellStyle name="Normal 141 3 4" xfId="9495"/>
    <cellStyle name="Normal 141 4" xfId="9496"/>
    <cellStyle name="Normal 141 4 2" xfId="9497"/>
    <cellStyle name="Normal 141 4 2 2" xfId="9498"/>
    <cellStyle name="Normal 141 5" xfId="9499"/>
    <cellStyle name="Normal 141 5 2" xfId="9500"/>
    <cellStyle name="Normal 141 6" xfId="9501"/>
    <cellStyle name="Normal 141 6 2" xfId="9502"/>
    <cellStyle name="Normal 142" xfId="9503"/>
    <cellStyle name="Normal 142 2" xfId="9504"/>
    <cellStyle name="Normal 142 2 2" xfId="9505"/>
    <cellStyle name="Normal 142 2 2 2" xfId="9506"/>
    <cellStyle name="Normal 142 2 3" xfId="9507"/>
    <cellStyle name="Normal 142 2 3 2" xfId="9508"/>
    <cellStyle name="Normal 142 2 4" xfId="9509"/>
    <cellStyle name="Normal 142 2 4 2" xfId="9510"/>
    <cellStyle name="Normal 142 2 5" xfId="9511"/>
    <cellStyle name="Normal 142 3" xfId="9512"/>
    <cellStyle name="Normal 142 3 2" xfId="9513"/>
    <cellStyle name="Normal 142 3 2 2" xfId="9514"/>
    <cellStyle name="Normal 142 3 3" xfId="9515"/>
    <cellStyle name="Normal 142 4" xfId="9516"/>
    <cellStyle name="Normal 142 4 2" xfId="9517"/>
    <cellStyle name="Normal 142 5" xfId="9518"/>
    <cellStyle name="Normal 142 5 2" xfId="9519"/>
    <cellStyle name="Normal 142 6" xfId="9520"/>
    <cellStyle name="Normal 142 6 2" xfId="9521"/>
    <cellStyle name="Normal 142_Consolidation" xfId="9522"/>
    <cellStyle name="Normal 143" xfId="9523"/>
    <cellStyle name="Normal 143 2" xfId="9524"/>
    <cellStyle name="Normal 143 2 2" xfId="9525"/>
    <cellStyle name="Normal 143 2 2 2" xfId="9526"/>
    <cellStyle name="Normal 143 2 3" xfId="9527"/>
    <cellStyle name="Normal 143 3" xfId="9528"/>
    <cellStyle name="Normal 143 3 2" xfId="9529"/>
    <cellStyle name="Normal 143 4" xfId="9530"/>
    <cellStyle name="Normal 143 4 2" xfId="9531"/>
    <cellStyle name="Normal 143 5" xfId="9532"/>
    <cellStyle name="Normal 143 6" xfId="9533"/>
    <cellStyle name="Normal 143 6 2" xfId="9534"/>
    <cellStyle name="Normal 143 7" xfId="9535"/>
    <cellStyle name="Normal 143 8" xfId="9536"/>
    <cellStyle name="Normal 143 9" xfId="9537"/>
    <cellStyle name="Normal 143_Consolidation" xfId="9538"/>
    <cellStyle name="Normal 144" xfId="9539"/>
    <cellStyle name="Normal 144 2" xfId="9540"/>
    <cellStyle name="Normal 144 2 2" xfId="9541"/>
    <cellStyle name="Normal 144 2 3" xfId="9542"/>
    <cellStyle name="Normal 144 3" xfId="9543"/>
    <cellStyle name="Normal 144 4" xfId="9544"/>
    <cellStyle name="Normal 144 4 2" xfId="9545"/>
    <cellStyle name="Normal 144 5" xfId="9546"/>
    <cellStyle name="Normal 144 5 2" xfId="9547"/>
    <cellStyle name="Normal 144 6" xfId="9548"/>
    <cellStyle name="Normal 144 6 2" xfId="9549"/>
    <cellStyle name="Normal 144 7" xfId="9550"/>
    <cellStyle name="Normal 144 7 2" xfId="9551"/>
    <cellStyle name="Normal 144 8" xfId="9552"/>
    <cellStyle name="Normal 144 9" xfId="9553"/>
    <cellStyle name="Normal 145" xfId="9554"/>
    <cellStyle name="Normal 145 2" xfId="9555"/>
    <cellStyle name="Normal 145 2 2" xfId="9556"/>
    <cellStyle name="Normal 145 2 3" xfId="9557"/>
    <cellStyle name="Normal 145 3" xfId="9558"/>
    <cellStyle name="Normal 145 3 2" xfId="9559"/>
    <cellStyle name="Normal 145 4" xfId="9560"/>
    <cellStyle name="Normal 145 5" xfId="9561"/>
    <cellStyle name="Normal 145 5 2" xfId="9562"/>
    <cellStyle name="Normal 145 6" xfId="9563"/>
    <cellStyle name="Normal 145 7" xfId="9564"/>
    <cellStyle name="Normal 146" xfId="9565"/>
    <cellStyle name="Normal 146 2" xfId="9566"/>
    <cellStyle name="Normal 146 2 2" xfId="9567"/>
    <cellStyle name="Normal 146 2 2 2" xfId="9568"/>
    <cellStyle name="Normal 146 2 3" xfId="9569"/>
    <cellStyle name="Normal 146 3" xfId="9570"/>
    <cellStyle name="Normal 146 3 2" xfId="9571"/>
    <cellStyle name="Normal 146 4" xfId="9572"/>
    <cellStyle name="Normal 146 4 2" xfId="9573"/>
    <cellStyle name="Normal 146 5" xfId="9574"/>
    <cellStyle name="Normal 146 5 2" xfId="9575"/>
    <cellStyle name="Normal 146 6" xfId="9576"/>
    <cellStyle name="Normal 146 7" xfId="9577"/>
    <cellStyle name="Normal 147" xfId="9578"/>
    <cellStyle name="Normal 147 2" xfId="9579"/>
    <cellStyle name="Normal 147 2 2" xfId="9580"/>
    <cellStyle name="Normal 147 2 2 2" xfId="9581"/>
    <cellStyle name="Normal 147 2 2 2 2" xfId="9582"/>
    <cellStyle name="Normal 147 2 2 3" xfId="9583"/>
    <cellStyle name="Normal 147 2 3" xfId="9584"/>
    <cellStyle name="Normal 147 2 3 2" xfId="9585"/>
    <cellStyle name="Normal 147 3" xfId="9586"/>
    <cellStyle name="Normal 147 3 2" xfId="9587"/>
    <cellStyle name="Normal 147 4" xfId="9588"/>
    <cellStyle name="Normal 147 4 2" xfId="9589"/>
    <cellStyle name="Normal 147 5" xfId="9590"/>
    <cellStyle name="Normal 148" xfId="9591"/>
    <cellStyle name="Normal 148 2" xfId="9592"/>
    <cellStyle name="Normal 148 2 2" xfId="9593"/>
    <cellStyle name="Normal 148 2 2 2" xfId="9594"/>
    <cellStyle name="Normal 148 2 3" xfId="9595"/>
    <cellStyle name="Normal 148 3" xfId="9596"/>
    <cellStyle name="Normal 148 4" xfId="9597"/>
    <cellStyle name="Normal 148 4 2" xfId="9598"/>
    <cellStyle name="Normal 148 5" xfId="9599"/>
    <cellStyle name="Normal 148 5 2" xfId="9600"/>
    <cellStyle name="Normal 148 6" xfId="9601"/>
    <cellStyle name="Normal 148 7" xfId="9602"/>
    <cellStyle name="Normal 149" xfId="38"/>
    <cellStyle name="Normal 149 2" xfId="9603"/>
    <cellStyle name="Normal 149 2 2" xfId="9604"/>
    <cellStyle name="Normal 149 2 2 2" xfId="9605"/>
    <cellStyle name="Normal 149 2 3" xfId="9606"/>
    <cellStyle name="Normal 149 2 4" xfId="9607"/>
    <cellStyle name="Normal 149 3" xfId="9608"/>
    <cellStyle name="Normal 149 3 2" xfId="9609"/>
    <cellStyle name="Normal 149 3 3" xfId="9610"/>
    <cellStyle name="Normal 149 4" xfId="9611"/>
    <cellStyle name="Normal 149 5" xfId="9612"/>
    <cellStyle name="Normal 15" xfId="16"/>
    <cellStyle name="Normal 15 10" xfId="9613"/>
    <cellStyle name="Normal 15 2" xfId="1814"/>
    <cellStyle name="Normal 15 2 2" xfId="9614"/>
    <cellStyle name="Normal 15 2 2 2" xfId="9615"/>
    <cellStyle name="Normal 15 2 2 2 2" xfId="9616"/>
    <cellStyle name="Normal 15 2 2 3" xfId="9617"/>
    <cellStyle name="Normal 15 2 2 3 2" xfId="9618"/>
    <cellStyle name="Normal 15 2 2 4" xfId="9619"/>
    <cellStyle name="Normal 15 2 3" xfId="9620"/>
    <cellStyle name="Normal 15 2 3 2" xfId="9621"/>
    <cellStyle name="Normal 15 2 4" xfId="9622"/>
    <cellStyle name="Normal 15 2 5" xfId="9623"/>
    <cellStyle name="Normal 15 3" xfId="9624"/>
    <cellStyle name="Normal 15 3 2" xfId="9625"/>
    <cellStyle name="Normal 15 3 3" xfId="9626"/>
    <cellStyle name="Normal 15 4" xfId="9627"/>
    <cellStyle name="Normal 15 4 2" xfId="9628"/>
    <cellStyle name="Normal 15 5" xfId="9629"/>
    <cellStyle name="Normal 15 5 2" xfId="9630"/>
    <cellStyle name="Normal 15 5 2 2" xfId="9631"/>
    <cellStyle name="Normal 15 5 3" xfId="9632"/>
    <cellStyle name="Normal 15 6" xfId="9633"/>
    <cellStyle name="Normal 15 6 2" xfId="9634"/>
    <cellStyle name="Normal 15 6 2 2" xfId="9635"/>
    <cellStyle name="Normal 15 6 3" xfId="9636"/>
    <cellStyle name="Normal 15 7" xfId="9637"/>
    <cellStyle name="Normal 15 8" xfId="9638"/>
    <cellStyle name="Normal 15 9" xfId="9639"/>
    <cellStyle name="Normal 15_Copy of ACAD -DCB_JUN_06 2013" xfId="9640"/>
    <cellStyle name="Normal 150" xfId="9641"/>
    <cellStyle name="Normal 150 2" xfId="9642"/>
    <cellStyle name="Normal 150 2 2" xfId="9643"/>
    <cellStyle name="Normal 150 2 3" xfId="9644"/>
    <cellStyle name="Normal 150 3" xfId="9645"/>
    <cellStyle name="Normal 150 3 2" xfId="9646"/>
    <cellStyle name="Normal 150 4" xfId="9647"/>
    <cellStyle name="Normal 150 4 2" xfId="9648"/>
    <cellStyle name="Normal 150 5" xfId="9649"/>
    <cellStyle name="Normal 150 5 2" xfId="9650"/>
    <cellStyle name="Normal 150 6" xfId="9651"/>
    <cellStyle name="Normal 150 6 2" xfId="9652"/>
    <cellStyle name="Normal 150 7" xfId="9653"/>
    <cellStyle name="Normal 151" xfId="9654"/>
    <cellStyle name="Normal 151 2" xfId="9655"/>
    <cellStyle name="Normal 151 2 2" xfId="9656"/>
    <cellStyle name="Normal 151 2 2 2" xfId="9657"/>
    <cellStyle name="Normal 151 2 3" xfId="9658"/>
    <cellStyle name="Normal 151 2 3 2" xfId="9659"/>
    <cellStyle name="Normal 151 3" xfId="9660"/>
    <cellStyle name="Normal 151 3 2" xfId="9661"/>
    <cellStyle name="Normal 151 3 2 2" xfId="9662"/>
    <cellStyle name="Normal 151 4" xfId="9663"/>
    <cellStyle name="Normal 151 4 2" xfId="9664"/>
    <cellStyle name="Normal 151 5" xfId="9665"/>
    <cellStyle name="Normal 152" xfId="9666"/>
    <cellStyle name="Normal 152 2" xfId="9667"/>
    <cellStyle name="Normal 152 2 2" xfId="9668"/>
    <cellStyle name="Normal 152 2 3" xfId="9669"/>
    <cellStyle name="Normal 152 3" xfId="9670"/>
    <cellStyle name="Normal 152 3 2" xfId="9671"/>
    <cellStyle name="Normal 152 4" xfId="9672"/>
    <cellStyle name="Normal 152 4 2" xfId="9673"/>
    <cellStyle name="Normal 152 5" xfId="9674"/>
    <cellStyle name="Normal 153" xfId="9675"/>
    <cellStyle name="Normal 153 2" xfId="9676"/>
    <cellStyle name="Normal 153 2 2" xfId="9677"/>
    <cellStyle name="Normal 153 2 3" xfId="9678"/>
    <cellStyle name="Normal 153 3" xfId="9679"/>
    <cellStyle name="Normal 153 3 2" xfId="9680"/>
    <cellStyle name="Normal 153 4" xfId="9681"/>
    <cellStyle name="Normal 153 5" xfId="9682"/>
    <cellStyle name="Normal 153 6" xfId="9683"/>
    <cellStyle name="Normal 154" xfId="9684"/>
    <cellStyle name="Normal 154 2" xfId="9685"/>
    <cellStyle name="Normal 154 2 2" xfId="9686"/>
    <cellStyle name="Normal 154 2 3" xfId="9687"/>
    <cellStyle name="Normal 154 2 3 2" xfId="9688"/>
    <cellStyle name="Normal 154 3" xfId="9689"/>
    <cellStyle name="Normal 154 3 2" xfId="9690"/>
    <cellStyle name="Normal 154 4" xfId="9691"/>
    <cellStyle name="Normal 154 4 2" xfId="9692"/>
    <cellStyle name="Normal 155" xfId="9693"/>
    <cellStyle name="Normal 155 2" xfId="9694"/>
    <cellStyle name="Normal 155 2 2" xfId="9695"/>
    <cellStyle name="Normal 155 2 2 2" xfId="9696"/>
    <cellStyle name="Normal 155 2 2 2 2" xfId="9697"/>
    <cellStyle name="Normal 155 2 2 3" xfId="9698"/>
    <cellStyle name="Normal 155 2 3" xfId="9699"/>
    <cellStyle name="Normal 155 2 3 2" xfId="9700"/>
    <cellStyle name="Normal 155 3" xfId="9701"/>
    <cellStyle name="Normal 155 3 2" xfId="9702"/>
    <cellStyle name="Normal 155 4" xfId="9703"/>
    <cellStyle name="Normal 155 4 2" xfId="9704"/>
    <cellStyle name="Normal 155 5" xfId="9705"/>
    <cellStyle name="Normal 156" xfId="9706"/>
    <cellStyle name="Normal 156 2" xfId="9707"/>
    <cellStyle name="Normal 156 2 2" xfId="9708"/>
    <cellStyle name="Normal 156 2 2 2" xfId="9709"/>
    <cellStyle name="Normal 156 2 3" xfId="9710"/>
    <cellStyle name="Normal 156 3" xfId="9711"/>
    <cellStyle name="Normal 156 4" xfId="9712"/>
    <cellStyle name="Normal 156 4 2" xfId="9713"/>
    <cellStyle name="Normal 156 5" xfId="9714"/>
    <cellStyle name="Normal 156 5 2" xfId="9715"/>
    <cellStyle name="Normal 157" xfId="9716"/>
    <cellStyle name="Normal 157 2" xfId="9717"/>
    <cellStyle name="Normal 157 2 2" xfId="9718"/>
    <cellStyle name="Normal 157 2 3" xfId="9719"/>
    <cellStyle name="Normal 157 3" xfId="9720"/>
    <cellStyle name="Normal 157 3 2" xfId="9721"/>
    <cellStyle name="Normal 157 4" xfId="9722"/>
    <cellStyle name="Normal 157 5" xfId="9723"/>
    <cellStyle name="Normal 158" xfId="9724"/>
    <cellStyle name="Normal 158 2" xfId="9725"/>
    <cellStyle name="Normal 158 2 2" xfId="9726"/>
    <cellStyle name="Normal 158 2 3" xfId="9727"/>
    <cellStyle name="Normal 158 3" xfId="9728"/>
    <cellStyle name="Normal 158 3 2" xfId="9729"/>
    <cellStyle name="Normal 158 4" xfId="9730"/>
    <cellStyle name="Normal 158 4 2" xfId="9731"/>
    <cellStyle name="Normal 159" xfId="9732"/>
    <cellStyle name="Normal 159 2" xfId="9733"/>
    <cellStyle name="Normal 159 2 2" xfId="9734"/>
    <cellStyle name="Normal 159 2 3" xfId="9735"/>
    <cellStyle name="Normal 159 3" xfId="9736"/>
    <cellStyle name="Normal 159 3 2" xfId="9737"/>
    <cellStyle name="Normal 16" xfId="1815"/>
    <cellStyle name="Normal 16 2" xfId="1816"/>
    <cellStyle name="Normal 16 2 2" xfId="9738"/>
    <cellStyle name="Normal 16 2 2 2" xfId="9739"/>
    <cellStyle name="Normal 16 2 3" xfId="9740"/>
    <cellStyle name="Normal 16 2 4" xfId="9741"/>
    <cellStyle name="Normal 16 3" xfId="9742"/>
    <cellStyle name="Normal 16 3 2" xfId="9743"/>
    <cellStyle name="Normal 16 3 3" xfId="9744"/>
    <cellStyle name="Normal 16 3 4" xfId="9745"/>
    <cellStyle name="Normal 16 4" xfId="9746"/>
    <cellStyle name="Normal 16 4 2" xfId="9747"/>
    <cellStyle name="Normal 16 4 2 2" xfId="9748"/>
    <cellStyle name="Normal 16 4 3" xfId="9749"/>
    <cellStyle name="Normal 16 5" xfId="9750"/>
    <cellStyle name="Normal 16 5 2" xfId="9751"/>
    <cellStyle name="Normal 16 6" xfId="9752"/>
    <cellStyle name="Normal 16_Copy of ACAD -DCB_JUN_06 2013" xfId="9753"/>
    <cellStyle name="Normal 160" xfId="9754"/>
    <cellStyle name="Normal 160 2" xfId="9755"/>
    <cellStyle name="Normal 160 2 2" xfId="9756"/>
    <cellStyle name="Normal 160 2 3" xfId="9757"/>
    <cellStyle name="Normal 160 3" xfId="9758"/>
    <cellStyle name="Normal 160 3 2" xfId="9759"/>
    <cellStyle name="Normal 161" xfId="9760"/>
    <cellStyle name="Normal 161 2" xfId="9761"/>
    <cellStyle name="Normal 161 2 2" xfId="9762"/>
    <cellStyle name="Normal 161 2 3" xfId="9763"/>
    <cellStyle name="Normal 161 3" xfId="9764"/>
    <cellStyle name="Normal 161 3 2" xfId="9765"/>
    <cellStyle name="Normal 162" xfId="9766"/>
    <cellStyle name="Normal 162 2" xfId="9767"/>
    <cellStyle name="Normal 162 2 2" xfId="9768"/>
    <cellStyle name="Normal 162 2 2 2" xfId="9769"/>
    <cellStyle name="Normal 162 3" xfId="9770"/>
    <cellStyle name="Normal 162 4" xfId="9771"/>
    <cellStyle name="Normal 162 4 2" xfId="9772"/>
    <cellStyle name="Normal 163" xfId="9773"/>
    <cellStyle name="Normal 163 2" xfId="9774"/>
    <cellStyle name="Normal 163 2 2" xfId="9775"/>
    <cellStyle name="Normal 163 2 2 2" xfId="9776"/>
    <cellStyle name="Normal 163 3" xfId="9777"/>
    <cellStyle name="Normal 163 3 2" xfId="9778"/>
    <cellStyle name="Normal 164" xfId="9779"/>
    <cellStyle name="Normal 164 2" xfId="9780"/>
    <cellStyle name="Normal 164 2 2" xfId="9781"/>
    <cellStyle name="Normal 164 2 2 2" xfId="9782"/>
    <cellStyle name="Normal 164 3" xfId="9783"/>
    <cellStyle name="Normal 164 3 2" xfId="9784"/>
    <cellStyle name="Normal 165" xfId="9785"/>
    <cellStyle name="Normal 165 2" xfId="9786"/>
    <cellStyle name="Normal 165 2 2" xfId="9787"/>
    <cellStyle name="Normal 165 2 2 2" xfId="9788"/>
    <cellStyle name="Normal 165 3" xfId="9789"/>
    <cellStyle name="Normal 165 3 2" xfId="9790"/>
    <cellStyle name="Normal 166" xfId="9791"/>
    <cellStyle name="Normal 166 2" xfId="9792"/>
    <cellStyle name="Normal 166 2 2" xfId="9793"/>
    <cellStyle name="Normal 166 3" xfId="9794"/>
    <cellStyle name="Normal 166 3 2" xfId="9795"/>
    <cellStyle name="Normal 166 4" xfId="9796"/>
    <cellStyle name="Normal 167" xfId="9797"/>
    <cellStyle name="Normal 167 2" xfId="9798"/>
    <cellStyle name="Normal 167 2 2" xfId="9799"/>
    <cellStyle name="Normal 167 3" xfId="9800"/>
    <cellStyle name="Normal 167 3 2" xfId="9801"/>
    <cellStyle name="Normal 167 4" xfId="9802"/>
    <cellStyle name="Normal 168" xfId="9803"/>
    <cellStyle name="Normal 168 2" xfId="9804"/>
    <cellStyle name="Normal 168 3" xfId="9805"/>
    <cellStyle name="Normal 168 3 2" xfId="9806"/>
    <cellStyle name="Normal 169" xfId="9807"/>
    <cellStyle name="Normal 169 2" xfId="9808"/>
    <cellStyle name="Normal 169 3" xfId="9809"/>
    <cellStyle name="Normal 169 3 2" xfId="9810"/>
    <cellStyle name="Normal 17" xfId="17"/>
    <cellStyle name="Normal 17 2" xfId="1817"/>
    <cellStyle name="Normal 17 2 2" xfId="9811"/>
    <cellStyle name="Normal 17 2 2 2" xfId="9812"/>
    <cellStyle name="Normal 17 2 2 2 2" xfId="9813"/>
    <cellStyle name="Normal 17 2 2 3" xfId="9814"/>
    <cellStyle name="Normal 17 2 2 4" xfId="9815"/>
    <cellStyle name="Normal 17 2 3" xfId="9816"/>
    <cellStyle name="Normal 17 2 3 2" xfId="9817"/>
    <cellStyle name="Normal 17 2 4" xfId="9818"/>
    <cellStyle name="Normal 17 2 4 2" xfId="9819"/>
    <cellStyle name="Normal 17 2 5" xfId="9820"/>
    <cellStyle name="Normal 17 3" xfId="9821"/>
    <cellStyle name="Normal 17 3 2" xfId="9822"/>
    <cellStyle name="Normal 17 3 2 2" xfId="9823"/>
    <cellStyle name="Normal 17 3 3" xfId="9824"/>
    <cellStyle name="Normal 17 3 4" xfId="9825"/>
    <cellStyle name="Normal 17 4" xfId="9826"/>
    <cellStyle name="Normal 17 4 2" xfId="9827"/>
    <cellStyle name="Normal 17 4 3" xfId="9828"/>
    <cellStyle name="Normal 17 4 4" xfId="9829"/>
    <cellStyle name="Normal 17 42" xfId="9830"/>
    <cellStyle name="Normal 17 42 2" xfId="9831"/>
    <cellStyle name="Normal 17 42 2 2" xfId="9832"/>
    <cellStyle name="Normal 17 42 3" xfId="9833"/>
    <cellStyle name="Normal 17 42 3 2" xfId="9834"/>
    <cellStyle name="Normal 17 42 4" xfId="9835"/>
    <cellStyle name="Normal 17 42 4 2" xfId="9836"/>
    <cellStyle name="Normal 17 42 5" xfId="9837"/>
    <cellStyle name="Normal 17 42 5 2" xfId="9838"/>
    <cellStyle name="Normal 17 42 6" xfId="9839"/>
    <cellStyle name="Normal 17 5" xfId="9840"/>
    <cellStyle name="Normal 17 5 2" xfId="9841"/>
    <cellStyle name="Normal 17 5 2 2" xfId="9842"/>
    <cellStyle name="Normal 17 5 3" xfId="9843"/>
    <cellStyle name="Normal 17 6" xfId="9844"/>
    <cellStyle name="Normal 17_ACAD -DCB_APRIL_04 2013" xfId="1818"/>
    <cellStyle name="Normal 170" xfId="9845"/>
    <cellStyle name="Normal 170 2" xfId="9846"/>
    <cellStyle name="Normal 170 3" xfId="9847"/>
    <cellStyle name="Normal 170 3 2" xfId="9848"/>
    <cellStyle name="Normal 171" xfId="9849"/>
    <cellStyle name="Normal 171 2" xfId="9850"/>
    <cellStyle name="Normal 171 3" xfId="9851"/>
    <cellStyle name="Normal 171 3 2" xfId="9852"/>
    <cellStyle name="Normal 172" xfId="9853"/>
    <cellStyle name="Normal 172 2" xfId="9854"/>
    <cellStyle name="Normal 172 2 2" xfId="9855"/>
    <cellStyle name="Normal 172 3" xfId="9856"/>
    <cellStyle name="Normal 172 3 2" xfId="9857"/>
    <cellStyle name="Normal 173" xfId="9858"/>
    <cellStyle name="Normal 173 2" xfId="9859"/>
    <cellStyle name="Normal 173 2 2" xfId="9860"/>
    <cellStyle name="Normal 173 3" xfId="9861"/>
    <cellStyle name="Normal 174" xfId="9862"/>
    <cellStyle name="Normal 174 2" xfId="9863"/>
    <cellStyle name="Normal 174 2 2" xfId="9864"/>
    <cellStyle name="Normal 174 3" xfId="9865"/>
    <cellStyle name="Normal 175" xfId="9866"/>
    <cellStyle name="Normal 175 2" xfId="9867"/>
    <cellStyle name="Normal 176" xfId="9868"/>
    <cellStyle name="Normal 176 2" xfId="9869"/>
    <cellStyle name="Normal 177" xfId="9870"/>
    <cellStyle name="Normal 177 2" xfId="9871"/>
    <cellStyle name="Normal 178" xfId="9872"/>
    <cellStyle name="Normal 178 2" xfId="9873"/>
    <cellStyle name="Normal 179" xfId="9874"/>
    <cellStyle name="Normal 179 2" xfId="9875"/>
    <cellStyle name="Normal 18" xfId="18"/>
    <cellStyle name="Normal 18 10" xfId="9876"/>
    <cellStyle name="Normal 18 11" xfId="9877"/>
    <cellStyle name="Normal 18 2" xfId="1819"/>
    <cellStyle name="Normal 18 2 2" xfId="1820"/>
    <cellStyle name="Normal 18 2 2 2" xfId="9878"/>
    <cellStyle name="Normal 18 2 2 2 2" xfId="9879"/>
    <cellStyle name="Normal 18 2 2 2 3" xfId="9880"/>
    <cellStyle name="Normal 18 2 2 3" xfId="9881"/>
    <cellStyle name="Normal 18 2 2 3 2" xfId="9882"/>
    <cellStyle name="Normal 18 2 2 4" xfId="9883"/>
    <cellStyle name="Normal 18 2 3" xfId="9884"/>
    <cellStyle name="Normal 18 2 3 2" xfId="9885"/>
    <cellStyle name="Normal 18 2 3 3" xfId="9886"/>
    <cellStyle name="Normal 18 2 4" xfId="9887"/>
    <cellStyle name="Normal 18 2 4 2" xfId="9888"/>
    <cellStyle name="Normal 18 2 5" xfId="9889"/>
    <cellStyle name="Normal 18 2_Connected Load" xfId="9890"/>
    <cellStyle name="Normal 18 3" xfId="9891"/>
    <cellStyle name="Normal 18 3 2" xfId="9892"/>
    <cellStyle name="Normal 18 3 2 2" xfId="9893"/>
    <cellStyle name="Normal 18 3 2 2 2" xfId="9894"/>
    <cellStyle name="Normal 18 3 2 3" xfId="9895"/>
    <cellStyle name="Normal 18 3 3" xfId="9896"/>
    <cellStyle name="Normal 18 3 4" xfId="9897"/>
    <cellStyle name="Normal 18 4" xfId="9898"/>
    <cellStyle name="Normal 18 4 2" xfId="9899"/>
    <cellStyle name="Normal 18 4 3" xfId="9900"/>
    <cellStyle name="Normal 18 5" xfId="9901"/>
    <cellStyle name="Normal 18 5 2" xfId="9902"/>
    <cellStyle name="Normal 18 5 3" xfId="9903"/>
    <cellStyle name="Normal 18 6" xfId="9904"/>
    <cellStyle name="Normal 18 6 2" xfId="9905"/>
    <cellStyle name="Normal 18 6 2 2" xfId="9906"/>
    <cellStyle name="Normal 18 6 3" xfId="9907"/>
    <cellStyle name="Normal 18 7" xfId="9908"/>
    <cellStyle name="Normal 18 8" xfId="9909"/>
    <cellStyle name="Normal 18 9" xfId="9910"/>
    <cellStyle name="Normal 18_Copy of ACAD -DCB_JUN_06 2013" xfId="9911"/>
    <cellStyle name="Normal 180" xfId="9912"/>
    <cellStyle name="Normal 180 2" xfId="9913"/>
    <cellStyle name="Normal 181" xfId="9914"/>
    <cellStyle name="Normal 181 2" xfId="9915"/>
    <cellStyle name="Normal 182" xfId="9916"/>
    <cellStyle name="Normal 182 2" xfId="9917"/>
    <cellStyle name="Normal 183" xfId="9918"/>
    <cellStyle name="Normal 183 2" xfId="9919"/>
    <cellStyle name="Normal 184" xfId="9920"/>
    <cellStyle name="Normal 184 2" xfId="9921"/>
    <cellStyle name="Normal 185" xfId="9922"/>
    <cellStyle name="Normal 185 2" xfId="9923"/>
    <cellStyle name="Normal 186" xfId="9924"/>
    <cellStyle name="Normal 187" xfId="9925"/>
    <cellStyle name="Normal 188" xfId="9926"/>
    <cellStyle name="Normal 189" xfId="9927"/>
    <cellStyle name="Normal 19" xfId="19"/>
    <cellStyle name="Normal 19 10" xfId="9928"/>
    <cellStyle name="Normal 19 11" xfId="9929"/>
    <cellStyle name="Normal 19 2" xfId="1821"/>
    <cellStyle name="Normal 19 2 2" xfId="1822"/>
    <cellStyle name="Normal 19 2 2 2" xfId="9930"/>
    <cellStyle name="Normal 19 2 2 2 2" xfId="9931"/>
    <cellStyle name="Normal 19 2 2 2 3" xfId="9932"/>
    <cellStyle name="Normal 19 2 2 3" xfId="9933"/>
    <cellStyle name="Normal 19 2 2 3 2" xfId="9934"/>
    <cellStyle name="Normal 19 2 2 4" xfId="9935"/>
    <cellStyle name="Normal 19 2 3" xfId="9936"/>
    <cellStyle name="Normal 19 2 3 2" xfId="9937"/>
    <cellStyle name="Normal 19 2 3 3" xfId="9938"/>
    <cellStyle name="Normal 19 2 4" xfId="9939"/>
    <cellStyle name="Normal 19 2 4 2" xfId="9940"/>
    <cellStyle name="Normal 19 2 5" xfId="9941"/>
    <cellStyle name="Normal 19 2_Connected Load" xfId="9942"/>
    <cellStyle name="Normal 19 3" xfId="9943"/>
    <cellStyle name="Normal 19 3 2" xfId="9944"/>
    <cellStyle name="Normal 19 3 2 2" xfId="9945"/>
    <cellStyle name="Normal 19 3 3" xfId="9946"/>
    <cellStyle name="Normal 19 3 4" xfId="9947"/>
    <cellStyle name="Normal 19 4" xfId="9948"/>
    <cellStyle name="Normal 19 4 2" xfId="9949"/>
    <cellStyle name="Normal 19 4 3" xfId="9950"/>
    <cellStyle name="Normal 19 5" xfId="9951"/>
    <cellStyle name="Normal 19 5 2" xfId="9952"/>
    <cellStyle name="Normal 19 5 2 2" xfId="9953"/>
    <cellStyle name="Normal 19 5 3" xfId="9954"/>
    <cellStyle name="Normal 19 6" xfId="9955"/>
    <cellStyle name="Normal 19 6 2" xfId="9956"/>
    <cellStyle name="Normal 19 6 2 2" xfId="9957"/>
    <cellStyle name="Normal 19 6 3" xfId="9958"/>
    <cellStyle name="Normal 19 6 4" xfId="9959"/>
    <cellStyle name="Normal 19 7" xfId="9960"/>
    <cellStyle name="Normal 19 7 2" xfId="9961"/>
    <cellStyle name="Normal 19 8" xfId="9962"/>
    <cellStyle name="Normal 19 8 2" xfId="9963"/>
    <cellStyle name="Normal 19 9" xfId="9964"/>
    <cellStyle name="Normal 19_Copy of ACAD -DCB_JUN_06 2013" xfId="9965"/>
    <cellStyle name="Normal 190" xfId="9966"/>
    <cellStyle name="Normal 191" xfId="9967"/>
    <cellStyle name="Normal 192" xfId="9968"/>
    <cellStyle name="Normal 193" xfId="9969"/>
    <cellStyle name="Normal 194" xfId="9970"/>
    <cellStyle name="Normal 195" xfId="9971"/>
    <cellStyle name="Normal 196" xfId="9972"/>
    <cellStyle name="Normal 197" xfId="9973"/>
    <cellStyle name="Normal 198" xfId="9974"/>
    <cellStyle name="Normal 198 2" xfId="9975"/>
    <cellStyle name="Normal 199" xfId="9976"/>
    <cellStyle name="Normal 2" xfId="20"/>
    <cellStyle name="Normal 2 10" xfId="9977"/>
    <cellStyle name="Normal 2 10 2" xfId="9978"/>
    <cellStyle name="Normal 2 10 2 2" xfId="9979"/>
    <cellStyle name="Normal 2 10 2 2 2" xfId="9980"/>
    <cellStyle name="Normal 2 10 2 2 3" xfId="9981"/>
    <cellStyle name="Normal 2 10 2 3" xfId="9982"/>
    <cellStyle name="Normal 2 10 2 4" xfId="9983"/>
    <cellStyle name="Normal 2 10 2 4 2" xfId="9984"/>
    <cellStyle name="Normal 2 10 2 5" xfId="9985"/>
    <cellStyle name="Normal 2 10 2 6" xfId="9986"/>
    <cellStyle name="Normal 2 10 3" xfId="9987"/>
    <cellStyle name="Normal 2 10 3 2" xfId="9988"/>
    <cellStyle name="Normal 2 10 4" xfId="9989"/>
    <cellStyle name="Normal 2 10 4 2" xfId="9990"/>
    <cellStyle name="Normal 2 10 4 3" xfId="9991"/>
    <cellStyle name="Normal 2 10 4 3 2" xfId="9992"/>
    <cellStyle name="Normal 2 10 4 4" xfId="9993"/>
    <cellStyle name="Normal 2 10 5" xfId="9994"/>
    <cellStyle name="Normal 2 10 5 2" xfId="9995"/>
    <cellStyle name="Normal 2 10 6" xfId="9996"/>
    <cellStyle name="Normal 2 10 7" xfId="9997"/>
    <cellStyle name="Normal 2 10 8" xfId="9998"/>
    <cellStyle name="Normal 2 10 9" xfId="9999"/>
    <cellStyle name="Normal 2 11" xfId="10000"/>
    <cellStyle name="Normal 2 11 2" xfId="10001"/>
    <cellStyle name="Normal 2 11 2 2" xfId="10002"/>
    <cellStyle name="Normal 2 11 2 2 2" xfId="10003"/>
    <cellStyle name="Normal 2 11 2 3" xfId="10004"/>
    <cellStyle name="Normal 2 11 2 4" xfId="10005"/>
    <cellStyle name="Normal 2 11 3" xfId="10006"/>
    <cellStyle name="Normal 2 11 3 2" xfId="10007"/>
    <cellStyle name="Normal 2 11 3 2 2" xfId="10008"/>
    <cellStyle name="Normal 2 11 3 3" xfId="10009"/>
    <cellStyle name="Normal 2 11 3 3 2" xfId="10010"/>
    <cellStyle name="Normal 2 11 3 4" xfId="10011"/>
    <cellStyle name="Normal 2 11 4" xfId="10012"/>
    <cellStyle name="Normal 2 11 4 2" xfId="10013"/>
    <cellStyle name="Normal 2 11 5" xfId="10014"/>
    <cellStyle name="Normal 2 11 5 2" xfId="10015"/>
    <cellStyle name="Normal 2 11 6" xfId="10016"/>
    <cellStyle name="Normal 2 11 6 2" xfId="10017"/>
    <cellStyle name="Normal 2 12" xfId="10018"/>
    <cellStyle name="Normal 2 12 2" xfId="10019"/>
    <cellStyle name="Normal 2 12 2 2" xfId="10020"/>
    <cellStyle name="Normal 2 12 2 2 2" xfId="10021"/>
    <cellStyle name="Normal 2 12 2 3" xfId="10022"/>
    <cellStyle name="Normal 2 12 2 4" xfId="10023"/>
    <cellStyle name="Normal 2 12 3" xfId="10024"/>
    <cellStyle name="Normal 2 12 3 2" xfId="10025"/>
    <cellStyle name="Normal 2 12 3 2 2" xfId="10026"/>
    <cellStyle name="Normal 2 12 3 3" xfId="10027"/>
    <cellStyle name="Normal 2 12 3 4" xfId="10028"/>
    <cellStyle name="Normal 2 12 4" xfId="10029"/>
    <cellStyle name="Normal 2 12 4 2" xfId="10030"/>
    <cellStyle name="Normal 2 12 4 2 2" xfId="10031"/>
    <cellStyle name="Normal 2 12 4 3" xfId="10032"/>
    <cellStyle name="Normal 2 12 5" xfId="10033"/>
    <cellStyle name="Normal 2 12 5 2" xfId="10034"/>
    <cellStyle name="Normal 2 12 5 3" xfId="10035"/>
    <cellStyle name="Normal 2 12 5 3 2" xfId="10036"/>
    <cellStyle name="Normal 2 12 5 4" xfId="10037"/>
    <cellStyle name="Normal 2 12 6" xfId="10038"/>
    <cellStyle name="Normal 2 12 6 2" xfId="10039"/>
    <cellStyle name="Normal 2 12 6 3" xfId="10040"/>
    <cellStyle name="Normal 2 12 7" xfId="10041"/>
    <cellStyle name="Normal 2 12 7 2" xfId="10042"/>
    <cellStyle name="Normal 2 12 8" xfId="10043"/>
    <cellStyle name="Normal 2 12 9" xfId="10044"/>
    <cellStyle name="Normal 2 12_Consolidation" xfId="10045"/>
    <cellStyle name="Normal 2 13" xfId="10046"/>
    <cellStyle name="Normal 2 13 2" xfId="10047"/>
    <cellStyle name="Normal 2 13 2 2" xfId="10048"/>
    <cellStyle name="Normal 2 13 2 2 2" xfId="10049"/>
    <cellStyle name="Normal 2 13 2 3" xfId="10050"/>
    <cellStyle name="Normal 2 13 3" xfId="10051"/>
    <cellStyle name="Normal 2 13 3 2" xfId="10052"/>
    <cellStyle name="Normal 2 13 3 2 2" xfId="10053"/>
    <cellStyle name="Normal 2 13 3 3" xfId="10054"/>
    <cellStyle name="Normal 2 13 3 3 2" xfId="10055"/>
    <cellStyle name="Normal 2 13 3 4" xfId="10056"/>
    <cellStyle name="Normal 2 13 4" xfId="10057"/>
    <cellStyle name="Normal 2 13 4 2" xfId="10058"/>
    <cellStyle name="Normal 2 13 5" xfId="10059"/>
    <cellStyle name="Normal 2 14" xfId="10060"/>
    <cellStyle name="Normal 2 14 2" xfId="10061"/>
    <cellStyle name="Normal 2 14 3" xfId="10062"/>
    <cellStyle name="Normal 2 14 4" xfId="10063"/>
    <cellStyle name="Normal 2 14 4 2" xfId="10064"/>
    <cellStyle name="Normal 2 14 5" xfId="10065"/>
    <cellStyle name="Normal 2 14 6" xfId="10066"/>
    <cellStyle name="Normal 2 15" xfId="10067"/>
    <cellStyle name="Normal 2 15 2" xfId="10068"/>
    <cellStyle name="Normal 2 15 3" xfId="10069"/>
    <cellStyle name="Normal 2 15 4" xfId="10070"/>
    <cellStyle name="Normal 2 16" xfId="10071"/>
    <cellStyle name="Normal 2 16 2" xfId="10072"/>
    <cellStyle name="Normal 2 17" xfId="10073"/>
    <cellStyle name="Normal 2 17 2" xfId="10074"/>
    <cellStyle name="Normal 2 18" xfId="10075"/>
    <cellStyle name="Normal 2 18 2" xfId="10076"/>
    <cellStyle name="Normal 2 19" xfId="10077"/>
    <cellStyle name="Normal 2 19 2" xfId="10078"/>
    <cellStyle name="Normal 2 2" xfId="1823"/>
    <cellStyle name="Normal 2 2 10" xfId="10079"/>
    <cellStyle name="Normal 2 2 10 2" xfId="10080"/>
    <cellStyle name="Normal 2 2 11" xfId="10081"/>
    <cellStyle name="Normal 2 2 11 2" xfId="10082"/>
    <cellStyle name="Normal 2 2 12" xfId="10083"/>
    <cellStyle name="Normal 2 2 13" xfId="10084"/>
    <cellStyle name="Normal 2 2 14" xfId="10085"/>
    <cellStyle name="Normal 2 2 2" xfId="3"/>
    <cellStyle name="Normal 2 2 2 2" xfId="5"/>
    <cellStyle name="Normal 2 2 2 2 2" xfId="1824"/>
    <cellStyle name="Normal 2 2 2 2 2 2" xfId="10086"/>
    <cellStyle name="Normal 2 2 2 2 2 2 2" xfId="10087"/>
    <cellStyle name="Normal 2 2 2 2 2 2 3" xfId="10088"/>
    <cellStyle name="Normal 2 2 2 2 2 3" xfId="10089"/>
    <cellStyle name="Normal 2 2 2 2 2 3 2" xfId="10090"/>
    <cellStyle name="Normal 2 2 2 2 2 4" xfId="10091"/>
    <cellStyle name="Normal 2 2 2 2 2 5" xfId="10092"/>
    <cellStyle name="Normal 2 2 2 2 3" xfId="10093"/>
    <cellStyle name="Normal 2 2 2 2 3 2" xfId="10094"/>
    <cellStyle name="Normal 2 2 2 2 3 2 2" xfId="10095"/>
    <cellStyle name="Normal 2 2 2 2 3 2 3" xfId="10096"/>
    <cellStyle name="Normal 2 2 2 2 3 3" xfId="10097"/>
    <cellStyle name="Normal 2 2 2 2 3 4" xfId="10098"/>
    <cellStyle name="Normal 2 2 2 2 4" xfId="10099"/>
    <cellStyle name="Normal 2 2 2 2 4 2" xfId="10100"/>
    <cellStyle name="Normal 2 2 2 2 4 2 2" xfId="10101"/>
    <cellStyle name="Normal 2 2 2 2 4 3" xfId="10102"/>
    <cellStyle name="Normal 2 2 2 2 4 3 2" xfId="10103"/>
    <cellStyle name="Normal 2 2 2 2 4 4" xfId="10104"/>
    <cellStyle name="Normal 2 2 2 2 4 4 2" xfId="10105"/>
    <cellStyle name="Normal 2 2 2 2 5" xfId="10106"/>
    <cellStyle name="Normal 2 2 2 2 6" xfId="10107"/>
    <cellStyle name="Normal 2 2 2 3" xfId="21"/>
    <cellStyle name="Normal 2 2 2 3 2" xfId="10108"/>
    <cellStyle name="Normal 2 2 2 3 2 2" xfId="10109"/>
    <cellStyle name="Normal 2 2 2 3 3" xfId="10110"/>
    <cellStyle name="Normal 2 2 2 3 3 2" xfId="10111"/>
    <cellStyle name="Normal 2 2 2 3 4" xfId="10112"/>
    <cellStyle name="Normal 2 2 2 3 4 2" xfId="10113"/>
    <cellStyle name="Normal 2 2 2 3 5" xfId="10114"/>
    <cellStyle name="Normal 2 2 2 4" xfId="10115"/>
    <cellStyle name="Normal 2 2 2 4 2" xfId="10116"/>
    <cellStyle name="Normal 2 2 2 4 2 2" xfId="10117"/>
    <cellStyle name="Normal 2 2 2 4 3" xfId="10118"/>
    <cellStyle name="Normal 2 2 2 4 4" xfId="10119"/>
    <cellStyle name="Normal 2 2 2 5" xfId="10120"/>
    <cellStyle name="Normal 2 2 2 5 2" xfId="10121"/>
    <cellStyle name="Normal 2 2 2 5 2 2" xfId="10122"/>
    <cellStyle name="Normal 2 2 2 5 3" xfId="10123"/>
    <cellStyle name="Normal 2 2 2 5 3 2" xfId="10124"/>
    <cellStyle name="Normal 2 2 2 6" xfId="10125"/>
    <cellStyle name="Normal 2 2 3" xfId="1825"/>
    <cellStyle name="Normal 2 2 3 10" xfId="10126"/>
    <cellStyle name="Normal 2 2 3 11" xfId="10127"/>
    <cellStyle name="Normal 2 2 3 12" xfId="10128"/>
    <cellStyle name="Normal 2 2 3 2" xfId="10129"/>
    <cellStyle name="Normal 2 2 3 2 2" xfId="10130"/>
    <cellStyle name="Normal 2 2 3 2 2 2" xfId="10131"/>
    <cellStyle name="Normal 2 2 3 2 3" xfId="10132"/>
    <cellStyle name="Normal 2 2 3 2 4" xfId="10133"/>
    <cellStyle name="Normal 2 2 3 2 4 2" xfId="10134"/>
    <cellStyle name="Normal 2 2 3 2 5" xfId="10135"/>
    <cellStyle name="Normal 2 2 3 2 6" xfId="10136"/>
    <cellStyle name="Normal 2 2 3 3" xfId="10137"/>
    <cellStyle name="Normal 2 2 3 3 2" xfId="10138"/>
    <cellStyle name="Normal 2 2 3 3 2 2" xfId="10139"/>
    <cellStyle name="Normal 2 2 3 3 3" xfId="10140"/>
    <cellStyle name="Normal 2 2 3 3 4" xfId="10141"/>
    <cellStyle name="Normal 2 2 3 4" xfId="10142"/>
    <cellStyle name="Normal 2 2 3 4 2" xfId="10143"/>
    <cellStyle name="Normal 2 2 3 4 3" xfId="10144"/>
    <cellStyle name="Normal 2 2 3 5" xfId="10145"/>
    <cellStyle name="Normal 2 2 3 5 2" xfId="10146"/>
    <cellStyle name="Normal 2 2 3 6" xfId="10147"/>
    <cellStyle name="Normal 2 2 3 7" xfId="10148"/>
    <cellStyle name="Normal 2 2 3 8" xfId="10149"/>
    <cellStyle name="Normal 2 2 3 9" xfId="10150"/>
    <cellStyle name="Normal 2 2 4" xfId="1826"/>
    <cellStyle name="Normal 2 2 4 2" xfId="10151"/>
    <cellStyle name="Normal 2 2 4 2 2" xfId="10152"/>
    <cellStyle name="Normal 2 2 4 2 3" xfId="10153"/>
    <cellStyle name="Normal 2 2 4 2 4" xfId="10154"/>
    <cellStyle name="Normal 2 2 4 3" xfId="10155"/>
    <cellStyle name="Normal 2 2 4 3 2" xfId="10156"/>
    <cellStyle name="Normal 2 2 4 3 2 2" xfId="10157"/>
    <cellStyle name="Normal 2 2 4 3 3" xfId="10158"/>
    <cellStyle name="Normal 2 2 4 3 4" xfId="10159"/>
    <cellStyle name="Normal 2 2 4 4" xfId="10160"/>
    <cellStyle name="Normal 2 2 4 5" xfId="10161"/>
    <cellStyle name="Normal 2 2 5" xfId="10162"/>
    <cellStyle name="Normal 2 2 5 2" xfId="10163"/>
    <cellStyle name="Normal 2 2 5 2 2" xfId="10164"/>
    <cellStyle name="Normal 2 2 5 2 3" xfId="10165"/>
    <cellStyle name="Normal 2 2 5 2 4" xfId="10166"/>
    <cellStyle name="Normal 2 2 5 3" xfId="10167"/>
    <cellStyle name="Normal 2 2 5 4" xfId="10168"/>
    <cellStyle name="Normal 2 2 5 5" xfId="10169"/>
    <cellStyle name="Normal 2 2 6" xfId="10170"/>
    <cellStyle name="Normal 2 2 6 2" xfId="10171"/>
    <cellStyle name="Normal 2 2 6 2 2" xfId="10172"/>
    <cellStyle name="Normal 2 2 7" xfId="10173"/>
    <cellStyle name="Normal 2 2 7 2" xfId="10174"/>
    <cellStyle name="Normal 2 2 7 2 2" xfId="10175"/>
    <cellStyle name="Normal 2 2 7 3" xfId="10176"/>
    <cellStyle name="Normal 2 2 8" xfId="10177"/>
    <cellStyle name="Normal 2 2 8 2" xfId="10178"/>
    <cellStyle name="Normal 2 2 8 2 2" xfId="10179"/>
    <cellStyle name="Normal 2 2 8 2 2 2" xfId="10180"/>
    <cellStyle name="Normal 2 2 8 3" xfId="10181"/>
    <cellStyle name="Normal 2 2 8 4" xfId="10182"/>
    <cellStyle name="Normal 2 2 8 5" xfId="10183"/>
    <cellStyle name="Normal 2 2 8 6" xfId="10184"/>
    <cellStyle name="Normal 2 2 9" xfId="10185"/>
    <cellStyle name="Normal 2 2 9 2" xfId="10186"/>
    <cellStyle name="Normal 2 2 9 2 2" xfId="10187"/>
    <cellStyle name="Normal 2 2 9 3" xfId="10188"/>
    <cellStyle name="Normal 2 2_ACAD" xfId="1827"/>
    <cellStyle name="Normal 2 20" xfId="10189"/>
    <cellStyle name="Normal 2 20 2" xfId="10190"/>
    <cellStyle name="Normal 2 21" xfId="10191"/>
    <cellStyle name="Normal 2 21 2" xfId="10192"/>
    <cellStyle name="Normal 2 22" xfId="10193"/>
    <cellStyle name="Normal 2 22 2" xfId="10194"/>
    <cellStyle name="Normal 2 22 2 2" xfId="10195"/>
    <cellStyle name="Normal 2 22 3" xfId="10196"/>
    <cellStyle name="Normal 2 22 4" xfId="10197"/>
    <cellStyle name="Normal 2 23" xfId="10198"/>
    <cellStyle name="Normal 2 23 2" xfId="10199"/>
    <cellStyle name="Normal 2 24" xfId="10200"/>
    <cellStyle name="Normal 2 24 2" xfId="10201"/>
    <cellStyle name="Normal 2 25" xfId="10202"/>
    <cellStyle name="Normal 2 25 2" xfId="10203"/>
    <cellStyle name="Normal 2 26" xfId="10204"/>
    <cellStyle name="Normal 2 26 2" xfId="10205"/>
    <cellStyle name="Normal 2 27" xfId="10206"/>
    <cellStyle name="Normal 2 27 2" xfId="10207"/>
    <cellStyle name="Normal 2 28" xfId="10208"/>
    <cellStyle name="Normal 2 28 2" xfId="10209"/>
    <cellStyle name="Normal 2 29" xfId="10210"/>
    <cellStyle name="Normal 2 29 2" xfId="10211"/>
    <cellStyle name="Normal 2 3" xfId="22"/>
    <cellStyle name="Normal 2 3 2" xfId="1828"/>
    <cellStyle name="Normal 2 3 2 2" xfId="10212"/>
    <cellStyle name="Normal 2 3 2 2 2" xfId="10213"/>
    <cellStyle name="Normal 2 3 2 2 2 2" xfId="10214"/>
    <cellStyle name="Normal 2 3 2 2 3" xfId="10215"/>
    <cellStyle name="Normal 2 3 2 2 4" xfId="10216"/>
    <cellStyle name="Normal 2 3 2 3" xfId="10217"/>
    <cellStyle name="Normal 2 3 2 3 2" xfId="10218"/>
    <cellStyle name="Normal 2 3 2 3 2 2" xfId="10219"/>
    <cellStyle name="Normal 2 3 2 3 3" xfId="10220"/>
    <cellStyle name="Normal 2 3 2 3 4" xfId="10221"/>
    <cellStyle name="Normal 2 3 2 4" xfId="10222"/>
    <cellStyle name="Normal 2 3 2 4 2" xfId="10223"/>
    <cellStyle name="Normal 2 3 2 5" xfId="10224"/>
    <cellStyle name="Normal 2 3 3" xfId="10225"/>
    <cellStyle name="Normal 2 3 3 2" xfId="10226"/>
    <cellStyle name="Normal 2 3 3 2 2" xfId="10227"/>
    <cellStyle name="Normal 2 3 3 2 2 2" xfId="10228"/>
    <cellStyle name="Normal 2 3 3 2 3" xfId="10229"/>
    <cellStyle name="Normal 2 3 3 2 3 2" xfId="10230"/>
    <cellStyle name="Normal 2 3 3 2 4" xfId="10231"/>
    <cellStyle name="Normal 2 3 3 2 4 2" xfId="10232"/>
    <cellStyle name="Normal 2 3 3 2 5" xfId="10233"/>
    <cellStyle name="Normal 2 3 3 3" xfId="10234"/>
    <cellStyle name="Normal 2 3 3 3 2" xfId="10235"/>
    <cellStyle name="Normal 2 3 3 3 2 2" xfId="10236"/>
    <cellStyle name="Normal 2 3 3 3 2 2 2" xfId="10237"/>
    <cellStyle name="Normal 2 3 3 3 2 3" xfId="10238"/>
    <cellStyle name="Normal 2 3 3 3 3" xfId="10239"/>
    <cellStyle name="Normal 2 3 3 3 4" xfId="10240"/>
    <cellStyle name="Normal 2 3 3 3 4 2" xfId="10241"/>
    <cellStyle name="Normal 2 3 3 4" xfId="10242"/>
    <cellStyle name="Normal 2 3 3 4 2" xfId="10243"/>
    <cellStyle name="Normal 2 3 3 5" xfId="10244"/>
    <cellStyle name="Normal 2 3 3 6" xfId="10245"/>
    <cellStyle name="Normal 2 3 3 7" xfId="10246"/>
    <cellStyle name="Normal 2 3 4" xfId="10247"/>
    <cellStyle name="Normal 2 3 4 2" xfId="10248"/>
    <cellStyle name="Normal 2 3 4 2 2" xfId="10249"/>
    <cellStyle name="Normal 2 3 4 2 2 2" xfId="10250"/>
    <cellStyle name="Normal 2 3 4 2 2 3" xfId="10251"/>
    <cellStyle name="Normal 2 3 4 2 3" xfId="10252"/>
    <cellStyle name="Normal 2 3 4 2 4" xfId="10253"/>
    <cellStyle name="Normal 2 3 4 3" xfId="10254"/>
    <cellStyle name="Normal 2 3 4 3 2" xfId="10255"/>
    <cellStyle name="Normal 2 3 4 4" xfId="10256"/>
    <cellStyle name="Normal 2 3 4 5" xfId="10257"/>
    <cellStyle name="Normal 2 3 5" xfId="10258"/>
    <cellStyle name="Normal 2 3 5 2" xfId="10259"/>
    <cellStyle name="Normal 2 3 5 2 2" xfId="10260"/>
    <cellStyle name="Normal 2 3 5 3" xfId="10261"/>
    <cellStyle name="Normal 2 3 5 3 2" xfId="10262"/>
    <cellStyle name="Normal 2 3 5 4" xfId="10263"/>
    <cellStyle name="Normal 2 3 6" xfId="10264"/>
    <cellStyle name="Normal 2 3 6 2" xfId="10265"/>
    <cellStyle name="Normal 2 3 6 3" xfId="10266"/>
    <cellStyle name="Normal 2 3 6 3 2" xfId="10267"/>
    <cellStyle name="Normal 2 3 7" xfId="10268"/>
    <cellStyle name="Normal 2 3_Sheet4" xfId="10269"/>
    <cellStyle name="Normal 2 30" xfId="10270"/>
    <cellStyle name="Normal 2 30 2" xfId="10271"/>
    <cellStyle name="Normal 2 31" xfId="10272"/>
    <cellStyle name="Normal 2 32" xfId="10273"/>
    <cellStyle name="Normal 2 32 2" xfId="10274"/>
    <cellStyle name="Normal 2 33" xfId="10275"/>
    <cellStyle name="Normal 2 33 2" xfId="10276"/>
    <cellStyle name="Normal 2 34" xfId="10277"/>
    <cellStyle name="Normal 2 35" xfId="10278"/>
    <cellStyle name="Normal 2 35 2" xfId="10279"/>
    <cellStyle name="Normal 2 36" xfId="10280"/>
    <cellStyle name="Normal 2 36 2" xfId="10281"/>
    <cellStyle name="Normal 2 37" xfId="10282"/>
    <cellStyle name="Normal 2 37 2" xfId="10283"/>
    <cellStyle name="Normal 2 38" xfId="10284"/>
    <cellStyle name="Normal 2 38 2" xfId="10285"/>
    <cellStyle name="Normal 2 39" xfId="10286"/>
    <cellStyle name="Normal 2 39 2" xfId="10287"/>
    <cellStyle name="Normal 2 4" xfId="1829"/>
    <cellStyle name="Normal 2 4 10" xfId="10288"/>
    <cellStyle name="Normal 2 4 2" xfId="10289"/>
    <cellStyle name="Normal 2 4 2 2" xfId="10290"/>
    <cellStyle name="Normal 2 4 2 2 2" xfId="10291"/>
    <cellStyle name="Normal 2 4 2 2 3" xfId="10292"/>
    <cellStyle name="Normal 2 4 2 2 4" xfId="10293"/>
    <cellStyle name="Normal 2 4 2 2 5" xfId="10294"/>
    <cellStyle name="Normal 2 4 2 3" xfId="10295"/>
    <cellStyle name="Normal 2 4 2 3 2" xfId="10296"/>
    <cellStyle name="Normal 2 4 2 4" xfId="10297"/>
    <cellStyle name="Normal 2 4 2 4 2" xfId="10298"/>
    <cellStyle name="Normal 2 4 2 5" xfId="10299"/>
    <cellStyle name="Normal 2 4 3" xfId="10300"/>
    <cellStyle name="Normal 2 4 3 10" xfId="10301"/>
    <cellStyle name="Normal 2 4 3 11" xfId="10302"/>
    <cellStyle name="Normal 2 4 3 12" xfId="10303"/>
    <cellStyle name="Normal 2 4 3 13" xfId="10304"/>
    <cellStyle name="Normal 2 4 3 2" xfId="10305"/>
    <cellStyle name="Normal 2 4 3 2 10" xfId="10306"/>
    <cellStyle name="Normal 2 4 3 2 10 2" xfId="10307"/>
    <cellStyle name="Normal 2 4 3 2 11" xfId="10308"/>
    <cellStyle name="Normal 2 4 3 2 2" xfId="10309"/>
    <cellStyle name="Normal 2 4 3 2 2 2" xfId="10310"/>
    <cellStyle name="Normal 2 4 3 2 2 2 2" xfId="10311"/>
    <cellStyle name="Normal 2 4 3 2 2 2 2 2" xfId="10312"/>
    <cellStyle name="Normal 2 4 3 2 2 2 2 3" xfId="10313"/>
    <cellStyle name="Normal 2 4 3 2 2 2 3" xfId="10314"/>
    <cellStyle name="Normal 2 4 3 2 2 2 4" xfId="10315"/>
    <cellStyle name="Normal 2 4 3 2 2 3" xfId="10316"/>
    <cellStyle name="Normal 2 4 3 2 2 3 2" xfId="10317"/>
    <cellStyle name="Normal 2 4 3 2 2 3 3" xfId="10318"/>
    <cellStyle name="Normal 2 4 3 2 2 4" xfId="10319"/>
    <cellStyle name="Normal 2 4 3 2 2 5" xfId="10320"/>
    <cellStyle name="Normal 2 4 3 2 2 6" xfId="10321"/>
    <cellStyle name="Normal 2 4 3 2 3" xfId="10322"/>
    <cellStyle name="Normal 2 4 3 2 3 2" xfId="10323"/>
    <cellStyle name="Normal 2 4 3 2 3 2 2" xfId="10324"/>
    <cellStyle name="Normal 2 4 3 2 3 2 2 2" xfId="10325"/>
    <cellStyle name="Normal 2 4 3 2 3 2 2 3" xfId="10326"/>
    <cellStyle name="Normal 2 4 3 2 3 2 3" xfId="10327"/>
    <cellStyle name="Normal 2 4 3 2 3 2 4" xfId="10328"/>
    <cellStyle name="Normal 2 4 3 2 3 3" xfId="10329"/>
    <cellStyle name="Normal 2 4 3 2 3 3 2" xfId="10330"/>
    <cellStyle name="Normal 2 4 3 2 3 3 3" xfId="10331"/>
    <cellStyle name="Normal 2 4 3 2 3 4" xfId="10332"/>
    <cellStyle name="Normal 2 4 3 2 3 5" xfId="10333"/>
    <cellStyle name="Normal 2 4 3 2 4" xfId="10334"/>
    <cellStyle name="Normal 2 4 3 2 4 2" xfId="10335"/>
    <cellStyle name="Normal 2 4 3 2 4 2 2" xfId="10336"/>
    <cellStyle name="Normal 2 4 3 2 4 2 3" xfId="10337"/>
    <cellStyle name="Normal 2 4 3 2 4 3" xfId="10338"/>
    <cellStyle name="Normal 2 4 3 2 4 4" xfId="10339"/>
    <cellStyle name="Normal 2 4 3 2 5" xfId="10340"/>
    <cellStyle name="Normal 2 4 3 2 5 2" xfId="10341"/>
    <cellStyle name="Normal 2 4 3 2 5 2 2" xfId="10342"/>
    <cellStyle name="Normal 2 4 3 2 5 2 3" xfId="10343"/>
    <cellStyle name="Normal 2 4 3 2 5 3" xfId="10344"/>
    <cellStyle name="Normal 2 4 3 2 5 4" xfId="10345"/>
    <cellStyle name="Normal 2 4 3 2 6" xfId="10346"/>
    <cellStyle name="Normal 2 4 3 2 6 2" xfId="10347"/>
    <cellStyle name="Normal 2 4 3 2 6 3" xfId="10348"/>
    <cellStyle name="Normal 2 4 3 2 7" xfId="10349"/>
    <cellStyle name="Normal 2 4 3 2 7 2" xfId="10350"/>
    <cellStyle name="Normal 2 4 3 2 8" xfId="10351"/>
    <cellStyle name="Normal 2 4 3 2 9" xfId="10352"/>
    <cellStyle name="Normal 2 4 3 3" xfId="10353"/>
    <cellStyle name="Normal 2 4 3 3 2" xfId="10354"/>
    <cellStyle name="Normal 2 4 3 3 2 2" xfId="10355"/>
    <cellStyle name="Normal 2 4 3 3 2 2 2" xfId="10356"/>
    <cellStyle name="Normal 2 4 3 3 2 2 2 2" xfId="10357"/>
    <cellStyle name="Normal 2 4 3 3 2 2 2 3" xfId="10358"/>
    <cellStyle name="Normal 2 4 3 3 2 2 3" xfId="10359"/>
    <cellStyle name="Normal 2 4 3 3 2 2 4" xfId="10360"/>
    <cellStyle name="Normal 2 4 3 3 2 3" xfId="10361"/>
    <cellStyle name="Normal 2 4 3 3 2 3 2" xfId="10362"/>
    <cellStyle name="Normal 2 4 3 3 2 3 3" xfId="10363"/>
    <cellStyle name="Normal 2 4 3 3 2 4" xfId="10364"/>
    <cellStyle name="Normal 2 4 3 3 2 5" xfId="10365"/>
    <cellStyle name="Normal 2 4 3 3 2 6" xfId="10366"/>
    <cellStyle name="Normal 2 4 3 3 3" xfId="10367"/>
    <cellStyle name="Normal 2 4 3 3 3 2" xfId="10368"/>
    <cellStyle name="Normal 2 4 3 3 3 2 2" xfId="10369"/>
    <cellStyle name="Normal 2 4 3 3 3 2 3" xfId="10370"/>
    <cellStyle name="Normal 2 4 3 3 3 3" xfId="10371"/>
    <cellStyle name="Normal 2 4 3 3 3 4" xfId="10372"/>
    <cellStyle name="Normal 2 4 3 3 4" xfId="10373"/>
    <cellStyle name="Normal 2 4 3 3 4 2" xfId="10374"/>
    <cellStyle name="Normal 2 4 3 3 4 2 2" xfId="10375"/>
    <cellStyle name="Normal 2 4 3 3 4 2 3" xfId="10376"/>
    <cellStyle name="Normal 2 4 3 3 4 3" xfId="10377"/>
    <cellStyle name="Normal 2 4 3 3 4 4" xfId="10378"/>
    <cellStyle name="Normal 2 4 3 3 5" xfId="10379"/>
    <cellStyle name="Normal 2 4 3 3 5 2" xfId="10380"/>
    <cellStyle name="Normal 2 4 3 3 5 3" xfId="10381"/>
    <cellStyle name="Normal 2 4 3 3 6" xfId="10382"/>
    <cellStyle name="Normal 2 4 3 3 6 2" xfId="10383"/>
    <cellStyle name="Normal 2 4 3 3 7" xfId="10384"/>
    <cellStyle name="Normal 2 4 3 3 8" xfId="10385"/>
    <cellStyle name="Normal 2 4 3 3 9" xfId="10386"/>
    <cellStyle name="Normal 2 4 3 4" xfId="10387"/>
    <cellStyle name="Normal 2 4 3 4 2" xfId="10388"/>
    <cellStyle name="Normal 2 4 3 4 2 2" xfId="10389"/>
    <cellStyle name="Normal 2 4 3 4 2 2 2" xfId="10390"/>
    <cellStyle name="Normal 2 4 3 4 2 2 3" xfId="10391"/>
    <cellStyle name="Normal 2 4 3 4 2 3" xfId="10392"/>
    <cellStyle name="Normal 2 4 3 4 2 4" xfId="10393"/>
    <cellStyle name="Normal 2 4 3 4 3" xfId="10394"/>
    <cellStyle name="Normal 2 4 3 4 3 2" xfId="10395"/>
    <cellStyle name="Normal 2 4 3 4 3 3" xfId="10396"/>
    <cellStyle name="Normal 2 4 3 4 4" xfId="10397"/>
    <cellStyle name="Normal 2 4 3 4 5" xfId="10398"/>
    <cellStyle name="Normal 2 4 3 4 6" xfId="10399"/>
    <cellStyle name="Normal 2 4 3 5" xfId="10400"/>
    <cellStyle name="Normal 2 4 3 5 2" xfId="10401"/>
    <cellStyle name="Normal 2 4 3 5 2 2" xfId="10402"/>
    <cellStyle name="Normal 2 4 3 5 2 2 2" xfId="10403"/>
    <cellStyle name="Normal 2 4 3 5 2 2 3" xfId="10404"/>
    <cellStyle name="Normal 2 4 3 5 2 3" xfId="10405"/>
    <cellStyle name="Normal 2 4 3 5 2 4" xfId="10406"/>
    <cellStyle name="Normal 2 4 3 5 3" xfId="10407"/>
    <cellStyle name="Normal 2 4 3 5 3 2" xfId="10408"/>
    <cellStyle name="Normal 2 4 3 5 3 3" xfId="10409"/>
    <cellStyle name="Normal 2 4 3 5 4" xfId="10410"/>
    <cellStyle name="Normal 2 4 3 5 5" xfId="10411"/>
    <cellStyle name="Normal 2 4 3 6" xfId="10412"/>
    <cellStyle name="Normal 2 4 3 6 2" xfId="10413"/>
    <cellStyle name="Normal 2 4 3 6 2 2" xfId="10414"/>
    <cellStyle name="Normal 2 4 3 6 2 3" xfId="10415"/>
    <cellStyle name="Normal 2 4 3 6 3" xfId="10416"/>
    <cellStyle name="Normal 2 4 3 6 4" xfId="10417"/>
    <cellStyle name="Normal 2 4 3 7" xfId="10418"/>
    <cellStyle name="Normal 2 4 3 7 2" xfId="10419"/>
    <cellStyle name="Normal 2 4 3 7 2 2" xfId="10420"/>
    <cellStyle name="Normal 2 4 3 7 2 3" xfId="10421"/>
    <cellStyle name="Normal 2 4 3 7 3" xfId="10422"/>
    <cellStyle name="Normal 2 4 3 7 4" xfId="10423"/>
    <cellStyle name="Normal 2 4 3 8" xfId="10424"/>
    <cellStyle name="Normal 2 4 3 8 2" xfId="10425"/>
    <cellStyle name="Normal 2 4 3 8 3" xfId="10426"/>
    <cellStyle name="Normal 2 4 3 9" xfId="10427"/>
    <cellStyle name="Normal 2 4 3 9 2" xfId="10428"/>
    <cellStyle name="Normal 2 4 3 9 3" xfId="10429"/>
    <cellStyle name="Normal 2 4 4" xfId="10430"/>
    <cellStyle name="Normal 2 4 4 2" xfId="10431"/>
    <cellStyle name="Normal 2 4 4 3" xfId="10432"/>
    <cellStyle name="Normal 2 4 4 3 2" xfId="10433"/>
    <cellStyle name="Normal 2 4 4 4" xfId="10434"/>
    <cellStyle name="Normal 2 4 4 4 2" xfId="10435"/>
    <cellStyle name="Normal 2 4 5" xfId="10436"/>
    <cellStyle name="Normal 2 4 5 10" xfId="10437"/>
    <cellStyle name="Normal 2 4 5 2" xfId="10438"/>
    <cellStyle name="Normal 2 4 5 2 2" xfId="10439"/>
    <cellStyle name="Normal 2 4 5 2 2 2" xfId="10440"/>
    <cellStyle name="Normal 2 4 5 2 2 2 2" xfId="10441"/>
    <cellStyle name="Normal 2 4 5 2 2 2 3" xfId="10442"/>
    <cellStyle name="Normal 2 4 5 2 2 3" xfId="10443"/>
    <cellStyle name="Normal 2 4 5 2 2 4" xfId="10444"/>
    <cellStyle name="Normal 2 4 5 2 3" xfId="10445"/>
    <cellStyle name="Normal 2 4 5 2 3 2" xfId="10446"/>
    <cellStyle name="Normal 2 4 5 2 3 3" xfId="10447"/>
    <cellStyle name="Normal 2 4 5 2 4" xfId="10448"/>
    <cellStyle name="Normal 2 4 5 2 5" xfId="10449"/>
    <cellStyle name="Normal 2 4 5 2 6" xfId="10450"/>
    <cellStyle name="Normal 2 4 5 3" xfId="10451"/>
    <cellStyle name="Normal 2 4 5 3 2" xfId="10452"/>
    <cellStyle name="Normal 2 4 5 3 2 2" xfId="10453"/>
    <cellStyle name="Normal 2 4 5 3 2 2 2" xfId="10454"/>
    <cellStyle name="Normal 2 4 5 3 2 2 3" xfId="10455"/>
    <cellStyle name="Normal 2 4 5 3 2 3" xfId="10456"/>
    <cellStyle name="Normal 2 4 5 3 2 4" xfId="10457"/>
    <cellStyle name="Normal 2 4 5 3 3" xfId="10458"/>
    <cellStyle name="Normal 2 4 5 3 3 2" xfId="10459"/>
    <cellStyle name="Normal 2 4 5 3 3 3" xfId="10460"/>
    <cellStyle name="Normal 2 4 5 3 4" xfId="10461"/>
    <cellStyle name="Normal 2 4 5 3 5" xfId="10462"/>
    <cellStyle name="Normal 2 4 5 4" xfId="10463"/>
    <cellStyle name="Normal 2 4 5 4 2" xfId="10464"/>
    <cellStyle name="Normal 2 4 5 4 2 2" xfId="10465"/>
    <cellStyle name="Normal 2 4 5 4 2 3" xfId="10466"/>
    <cellStyle name="Normal 2 4 5 4 3" xfId="10467"/>
    <cellStyle name="Normal 2 4 5 4 4" xfId="10468"/>
    <cellStyle name="Normal 2 4 5 5" xfId="10469"/>
    <cellStyle name="Normal 2 4 5 5 2" xfId="10470"/>
    <cellStyle name="Normal 2 4 5 5 2 2" xfId="10471"/>
    <cellStyle name="Normal 2 4 5 5 2 3" xfId="10472"/>
    <cellStyle name="Normal 2 4 5 5 3" xfId="10473"/>
    <cellStyle name="Normal 2 4 5 5 4" xfId="10474"/>
    <cellStyle name="Normal 2 4 5 6" xfId="10475"/>
    <cellStyle name="Normal 2 4 5 6 2" xfId="10476"/>
    <cellStyle name="Normal 2 4 5 6 3" xfId="10477"/>
    <cellStyle name="Normal 2 4 5 7" xfId="10478"/>
    <cellStyle name="Normal 2 4 5 7 2" xfId="10479"/>
    <cellStyle name="Normal 2 4 5 8" xfId="10480"/>
    <cellStyle name="Normal 2 4 5 9" xfId="10481"/>
    <cellStyle name="Normal 2 4 6" xfId="10482"/>
    <cellStyle name="Normal 2 4 6 2" xfId="10483"/>
    <cellStyle name="Normal 2 4 6 2 2" xfId="10484"/>
    <cellStyle name="Normal 2 4 6 2 2 2" xfId="10485"/>
    <cellStyle name="Normal 2 4 6 2 2 3" xfId="10486"/>
    <cellStyle name="Normal 2 4 6 2 3" xfId="10487"/>
    <cellStyle name="Normal 2 4 6 2 4" xfId="10488"/>
    <cellStyle name="Normal 2 4 6 3" xfId="10489"/>
    <cellStyle name="Normal 2 4 6 3 2" xfId="10490"/>
    <cellStyle name="Normal 2 4 6 3 3" xfId="10491"/>
    <cellStyle name="Normal 2 4 6 4" xfId="10492"/>
    <cellStyle name="Normal 2 4 6 5" xfId="10493"/>
    <cellStyle name="Normal 2 4 6 6" xfId="10494"/>
    <cellStyle name="Normal 2 4 7" xfId="10495"/>
    <cellStyle name="Normal 2 4 7 2" xfId="10496"/>
    <cellStyle name="Normal 2 4 8" xfId="10497"/>
    <cellStyle name="Normal 2 4 8 2" xfId="10498"/>
    <cellStyle name="Normal 2 4 9" xfId="10499"/>
    <cellStyle name="Normal 2 4_Consolidation" xfId="10500"/>
    <cellStyle name="Normal 2 40" xfId="10501"/>
    <cellStyle name="Normal 2 40 2" xfId="10502"/>
    <cellStyle name="Normal 2 41" xfId="10503"/>
    <cellStyle name="Normal 2 41 2" xfId="10504"/>
    <cellStyle name="Normal 2 42" xfId="10505"/>
    <cellStyle name="Normal 2 42 2" xfId="10506"/>
    <cellStyle name="Normal 2 43" xfId="10507"/>
    <cellStyle name="Normal 2 43 2" xfId="10508"/>
    <cellStyle name="Normal 2 44" xfId="10509"/>
    <cellStyle name="Normal 2 44 2" xfId="10510"/>
    <cellStyle name="Normal 2 45" xfId="10511"/>
    <cellStyle name="Normal 2 45 2" xfId="10512"/>
    <cellStyle name="Normal 2 46" xfId="10513"/>
    <cellStyle name="Normal 2 47" xfId="10514"/>
    <cellStyle name="Normal 2 48" xfId="10515"/>
    <cellStyle name="Normal 2 49" xfId="10516"/>
    <cellStyle name="Normal 2 5" xfId="1830"/>
    <cellStyle name="Normal 2 5 2" xfId="10517"/>
    <cellStyle name="Normal 2 5 2 2" xfId="10518"/>
    <cellStyle name="Normal 2 5 2 2 2" xfId="10519"/>
    <cellStyle name="Normal 2 5 2 3" xfId="10520"/>
    <cellStyle name="Normal 2 5 2 4" xfId="10521"/>
    <cellStyle name="Normal 2 5 3" xfId="10522"/>
    <cellStyle name="Normal 2 5 3 2" xfId="10523"/>
    <cellStyle name="Normal 2 5 3 2 2" xfId="10524"/>
    <cellStyle name="Normal 2 5 3 3" xfId="10525"/>
    <cellStyle name="Normal 2 5 3 4" xfId="10526"/>
    <cellStyle name="Normal 2 5 3 5" xfId="10527"/>
    <cellStyle name="Normal 2 5 4" xfId="10528"/>
    <cellStyle name="Normal 2 5 4 2" xfId="10529"/>
    <cellStyle name="Normal 2 5 5" xfId="10530"/>
    <cellStyle name="Normal 2 6" xfId="1831"/>
    <cellStyle name="Normal 2 6 2" xfId="10531"/>
    <cellStyle name="Normal 2 6 2 2" xfId="10532"/>
    <cellStyle name="Normal 2 6 2 2 2" xfId="10533"/>
    <cellStyle name="Normal 2 6 2 3" xfId="10534"/>
    <cellStyle name="Normal 2 6 2 3 2" xfId="10535"/>
    <cellStyle name="Normal 2 6 2 4" xfId="10536"/>
    <cellStyle name="Normal 2 6 3" xfId="10537"/>
    <cellStyle name="Normal 2 6 3 2" xfId="10538"/>
    <cellStyle name="Normal 2 6 3 3" xfId="10539"/>
    <cellStyle name="Normal 2 6 3 3 2" xfId="10540"/>
    <cellStyle name="Normal 2 6 3 4" xfId="10541"/>
    <cellStyle name="Normal 2 6 4" xfId="10542"/>
    <cellStyle name="Normal 2 6 4 2" xfId="10543"/>
    <cellStyle name="Normal 2 6 5" xfId="10544"/>
    <cellStyle name="Normal 2 7" xfId="1832"/>
    <cellStyle name="Normal 2 7 2" xfId="10545"/>
    <cellStyle name="Normal 2 7 2 2" xfId="10546"/>
    <cellStyle name="Normal 2 7 2 2 2" xfId="10547"/>
    <cellStyle name="Normal 2 7 2 3" xfId="10548"/>
    <cellStyle name="Normal 2 7 2 4" xfId="10549"/>
    <cellStyle name="Normal 2 7 3" xfId="10550"/>
    <cellStyle name="Normal 2 7 3 2" xfId="10551"/>
    <cellStyle name="Normal 2 7 3 3" xfId="10552"/>
    <cellStyle name="Normal 2 7 4" xfId="10553"/>
    <cellStyle name="Normal 2 7 4 2" xfId="10554"/>
    <cellStyle name="Normal 2 7 5" xfId="10555"/>
    <cellStyle name="Normal 2 8" xfId="10556"/>
    <cellStyle name="Normal 2 8 2" xfId="10557"/>
    <cellStyle name="Normal 2 8 2 2" xfId="10558"/>
    <cellStyle name="Normal 2 8 2 2 2" xfId="10559"/>
    <cellStyle name="Normal 2 8 2 3" xfId="10560"/>
    <cellStyle name="Normal 2 8 2 4" xfId="10561"/>
    <cellStyle name="Normal 2 8 3" xfId="10562"/>
    <cellStyle name="Normal 2 8 3 2" xfId="10563"/>
    <cellStyle name="Normal 2 8 3 2 2" xfId="10564"/>
    <cellStyle name="Normal 2 8 3 2 3" xfId="10565"/>
    <cellStyle name="Normal 2 8 3 3" xfId="10566"/>
    <cellStyle name="Normal 2 8 3 4" xfId="10567"/>
    <cellStyle name="Normal 2 8 4" xfId="10568"/>
    <cellStyle name="Normal 2 8 4 2" xfId="10569"/>
    <cellStyle name="Normal 2 8 4 2 2" xfId="10570"/>
    <cellStyle name="Normal 2 8 4 3" xfId="10571"/>
    <cellStyle name="Normal 2 8 5" xfId="10572"/>
    <cellStyle name="Normal 2 8 5 2" xfId="10573"/>
    <cellStyle name="Normal 2 8 5 2 2" xfId="10574"/>
    <cellStyle name="Normal 2 8 5 3" xfId="10575"/>
    <cellStyle name="Normal 2 8 6" xfId="10576"/>
    <cellStyle name="Normal 2 8 7" xfId="10577"/>
    <cellStyle name="Normal 2 9" xfId="10578"/>
    <cellStyle name="Normal 2 9 2" xfId="10579"/>
    <cellStyle name="Normal 2 9 2 2" xfId="10580"/>
    <cellStyle name="Normal 2 9 2 2 2" xfId="10581"/>
    <cellStyle name="Normal 2 9 2 3" xfId="10582"/>
    <cellStyle name="Normal 2 9 2 4" xfId="10583"/>
    <cellStyle name="Normal 2 9 3" xfId="10584"/>
    <cellStyle name="Normal 2 9 3 2" xfId="10585"/>
    <cellStyle name="Normal 2 9 3 3" xfId="10586"/>
    <cellStyle name="Normal 2 9 3 4" xfId="10587"/>
    <cellStyle name="Normal 2 9 4" xfId="10588"/>
    <cellStyle name="Normal 2 9 5" xfId="10589"/>
    <cellStyle name="Normal 2 9 5 2" xfId="10590"/>
    <cellStyle name="Normal 2 9 6" xfId="10591"/>
    <cellStyle name="Normal 2_13 A" xfId="1833"/>
    <cellStyle name="Normal 20" xfId="23"/>
    <cellStyle name="Normal 20 10" xfId="10592"/>
    <cellStyle name="Normal 20 10 2" xfId="10593"/>
    <cellStyle name="Normal 20 10 2 2" xfId="10594"/>
    <cellStyle name="Normal 20 10 3" xfId="10595"/>
    <cellStyle name="Normal 20 11" xfId="10596"/>
    <cellStyle name="Normal 20 2" xfId="1834"/>
    <cellStyle name="Normal 20 2 2" xfId="1835"/>
    <cellStyle name="Normal 20 2 2 2" xfId="10597"/>
    <cellStyle name="Normal 20 2 2 2 2" xfId="10598"/>
    <cellStyle name="Normal 20 2 2 2 3" xfId="10599"/>
    <cellStyle name="Normal 20 2 2 3" xfId="10600"/>
    <cellStyle name="Normal 20 2 2 3 2" xfId="10601"/>
    <cellStyle name="Normal 20 2 2 4" xfId="10602"/>
    <cellStyle name="Normal 20 2 3" xfId="10603"/>
    <cellStyle name="Normal 20 2 3 2" xfId="10604"/>
    <cellStyle name="Normal 20 2 3 2 2" xfId="10605"/>
    <cellStyle name="Normal 20 2 3 3" xfId="10606"/>
    <cellStyle name="Normal 20 2 4" xfId="10607"/>
    <cellStyle name="Normal 20 2 4 2" xfId="10608"/>
    <cellStyle name="Normal 20 2 4 3" xfId="10609"/>
    <cellStyle name="Normal 20 2 5" xfId="10610"/>
    <cellStyle name="Normal 20 2 5 2" xfId="10611"/>
    <cellStyle name="Normal 20 2_Connected Load" xfId="10612"/>
    <cellStyle name="Normal 20 3" xfId="10613"/>
    <cellStyle name="Normal 20 3 2" xfId="10614"/>
    <cellStyle name="Normal 20 3 2 2" xfId="10615"/>
    <cellStyle name="Normal 20 3 2 2 2" xfId="10616"/>
    <cellStyle name="Normal 20 3 2 3" xfId="10617"/>
    <cellStyle name="Normal 20 3 3" xfId="10618"/>
    <cellStyle name="Normal 20 3 4" xfId="10619"/>
    <cellStyle name="Normal 20 4" xfId="10620"/>
    <cellStyle name="Normal 20 4 2" xfId="10621"/>
    <cellStyle name="Normal 20 4 2 2" xfId="10622"/>
    <cellStyle name="Normal 20 4 3" xfId="10623"/>
    <cellStyle name="Normal 20 4 3 2" xfId="10624"/>
    <cellStyle name="Normal 20 4 4" xfId="10625"/>
    <cellStyle name="Normal 20 4 4 2" xfId="10626"/>
    <cellStyle name="Normal 20 4 5" xfId="10627"/>
    <cellStyle name="Normal 20 4 5 2" xfId="10628"/>
    <cellStyle name="Normal 20 4 6" xfId="10629"/>
    <cellStyle name="Normal 20 4 7" xfId="10630"/>
    <cellStyle name="Normal 20 5" xfId="10631"/>
    <cellStyle name="Normal 20 5 2" xfId="10632"/>
    <cellStyle name="Normal 20 5 2 2" xfId="10633"/>
    <cellStyle name="Normal 20 5 3" xfId="10634"/>
    <cellStyle name="Normal 20 5 3 2" xfId="10635"/>
    <cellStyle name="Normal 20 5 4" xfId="10636"/>
    <cellStyle name="Normal 20 6" xfId="10637"/>
    <cellStyle name="Normal 20 6 2" xfId="10638"/>
    <cellStyle name="Normal 20 6 2 2" xfId="10639"/>
    <cellStyle name="Normal 20 6 3" xfId="10640"/>
    <cellStyle name="Normal 20 6 3 2" xfId="10641"/>
    <cellStyle name="Normal 20 6 4" xfId="10642"/>
    <cellStyle name="Normal 20 7" xfId="10643"/>
    <cellStyle name="Normal 20 7 2" xfId="10644"/>
    <cellStyle name="Normal 20 7 2 2" xfId="10645"/>
    <cellStyle name="Normal 20 7 3" xfId="10646"/>
    <cellStyle name="Normal 20 7 4" xfId="10647"/>
    <cellStyle name="Normal 20 7 5" xfId="10648"/>
    <cellStyle name="Normal 20 8" xfId="10649"/>
    <cellStyle name="Normal 20 8 2" xfId="10650"/>
    <cellStyle name="Normal 20 8 2 2" xfId="10651"/>
    <cellStyle name="Normal 20 8 3" xfId="10652"/>
    <cellStyle name="Normal 20 8 4" xfId="10653"/>
    <cellStyle name="Normal 20 8 5" xfId="10654"/>
    <cellStyle name="Normal 20 9" xfId="10655"/>
    <cellStyle name="Normal 20 9 2" xfId="10656"/>
    <cellStyle name="Normal 20 9 2 2" xfId="10657"/>
    <cellStyle name="Normal 20 9 3" xfId="10658"/>
    <cellStyle name="Normal 20_Copy of ACAD -DCB_JUN_06 2013" xfId="10659"/>
    <cellStyle name="Normal 200" xfId="10660"/>
    <cellStyle name="Normal 201" xfId="10661"/>
    <cellStyle name="Normal 201 2" xfId="10662"/>
    <cellStyle name="Normal 202" xfId="10663"/>
    <cellStyle name="Normal 203" xfId="10664"/>
    <cellStyle name="Normal 204" xfId="10665"/>
    <cellStyle name="Normal 205" xfId="10666"/>
    <cellStyle name="Normal 206" xfId="10667"/>
    <cellStyle name="Normal 207" xfId="10668"/>
    <cellStyle name="Normal 208" xfId="10669"/>
    <cellStyle name="Normal 209" xfId="10670"/>
    <cellStyle name="Normal 21" xfId="1836"/>
    <cellStyle name="Normal 21 2" xfId="10671"/>
    <cellStyle name="Normal 21 2 2" xfId="10672"/>
    <cellStyle name="Normal 21 2 2 2" xfId="10673"/>
    <cellStyle name="Normal 21 2 3" xfId="10674"/>
    <cellStyle name="Normal 21 2 4" xfId="10675"/>
    <cellStyle name="Normal 21 2 5" xfId="10676"/>
    <cellStyle name="Normal 21 3" xfId="10677"/>
    <cellStyle name="Normal 21 3 2" xfId="10678"/>
    <cellStyle name="Normal 21 3 3" xfId="10679"/>
    <cellStyle name="Normal 21 3 4" xfId="10680"/>
    <cellStyle name="Normal 21 4" xfId="10681"/>
    <cellStyle name="Normal 21 4 2" xfId="10682"/>
    <cellStyle name="Normal 21 4 2 2" xfId="10683"/>
    <cellStyle name="Normal 21 4 3" xfId="10684"/>
    <cellStyle name="Normal 21 4 3 2" xfId="10685"/>
    <cellStyle name="Normal 21 4 4" xfId="10686"/>
    <cellStyle name="Normal 21 4 4 2" xfId="10687"/>
    <cellStyle name="Normal 21 4 5" xfId="10688"/>
    <cellStyle name="Normal 21 4 5 2" xfId="10689"/>
    <cellStyle name="Normal 21 4 6" xfId="10690"/>
    <cellStyle name="Normal 21 5" xfId="10691"/>
    <cellStyle name="Normal 21 5 2" xfId="10692"/>
    <cellStyle name="Normal 21 5 2 2" xfId="10693"/>
    <cellStyle name="Normal 21 5 3" xfId="10694"/>
    <cellStyle name="Normal 21 6" xfId="10695"/>
    <cellStyle name="Normal 21_Copy of ACAD -DCB_JUN_06 2013" xfId="10696"/>
    <cellStyle name="Normal 210" xfId="10697"/>
    <cellStyle name="Normal 211" xfId="10698"/>
    <cellStyle name="Normal 212" xfId="10699"/>
    <cellStyle name="Normal 213" xfId="10700"/>
    <cellStyle name="Normal 214" xfId="10701"/>
    <cellStyle name="Normal 214 2" xfId="10702"/>
    <cellStyle name="Normal 215" xfId="10703"/>
    <cellStyle name="Normal 216" xfId="10704"/>
    <cellStyle name="Normal 217" xfId="10705"/>
    <cellStyle name="Normal 218" xfId="10706"/>
    <cellStyle name="Normal 219" xfId="10707"/>
    <cellStyle name="Normal 22" xfId="1837"/>
    <cellStyle name="Normal 22 10" xfId="10708"/>
    <cellStyle name="Normal 22 2" xfId="10709"/>
    <cellStyle name="Normal 22 2 2" xfId="10710"/>
    <cellStyle name="Normal 22 2 2 2" xfId="10711"/>
    <cellStyle name="Normal 22 2 3" xfId="10712"/>
    <cellStyle name="Normal 22 2 4" xfId="10713"/>
    <cellStyle name="Normal 22 3" xfId="10714"/>
    <cellStyle name="Normal 22 3 2" xfId="10715"/>
    <cellStyle name="Normal 22 3 3" xfId="10716"/>
    <cellStyle name="Normal 22 3 3 2" xfId="10717"/>
    <cellStyle name="Normal 22 4" xfId="10718"/>
    <cellStyle name="Normal 22 4 2" xfId="10719"/>
    <cellStyle name="Normal 22 4 3" xfId="10720"/>
    <cellStyle name="Normal 22 4 3 2" xfId="10721"/>
    <cellStyle name="Normal 22 5" xfId="10722"/>
    <cellStyle name="Normal 220" xfId="10723"/>
    <cellStyle name="Normal 221" xfId="10724"/>
    <cellStyle name="Normal 222" xfId="10725"/>
    <cellStyle name="Normal 223" xfId="10726"/>
    <cellStyle name="Normal 224" xfId="10727"/>
    <cellStyle name="Normal 225" xfId="10728"/>
    <cellStyle name="Normal 226" xfId="10729"/>
    <cellStyle name="Normal 23" xfId="24"/>
    <cellStyle name="Normal 23 2" xfId="1838"/>
    <cellStyle name="Normal 23 2 2" xfId="10730"/>
    <cellStyle name="Normal 23 2 2 2" xfId="10731"/>
    <cellStyle name="Normal 23 2 2 3" xfId="10732"/>
    <cellStyle name="Normal 23 2 3" xfId="10733"/>
    <cellStyle name="Normal 23 2 3 2" xfId="10734"/>
    <cellStyle name="Normal 23 2 4" xfId="10735"/>
    <cellStyle name="Normal 23 3" xfId="10736"/>
    <cellStyle name="Normal 23 3 2" xfId="10737"/>
    <cellStyle name="Normal 23 4" xfId="10738"/>
    <cellStyle name="Normal 23 4 2" xfId="10739"/>
    <cellStyle name="Normal 23 4 3" xfId="10740"/>
    <cellStyle name="Normal 23 5" xfId="10741"/>
    <cellStyle name="Normal 239" xfId="10742"/>
    <cellStyle name="Normal 24" xfId="1839"/>
    <cellStyle name="Normal 24 2" xfId="10743"/>
    <cellStyle name="Normal 24 2 2" xfId="10744"/>
    <cellStyle name="Normal 24 2 2 2" xfId="10745"/>
    <cellStyle name="Normal 24 2 2 3" xfId="10746"/>
    <cellStyle name="Normal 24 2 3" xfId="10747"/>
    <cellStyle name="Normal 24 2 3 2" xfId="10748"/>
    <cellStyle name="Normal 24 2 4" xfId="10749"/>
    <cellStyle name="Normal 24 2 5" xfId="10750"/>
    <cellStyle name="Normal 24 3" xfId="10751"/>
    <cellStyle name="Normal 24 3 2" xfId="10752"/>
    <cellStyle name="Normal 24 4" xfId="10753"/>
    <cellStyle name="Normal 24 4 2" xfId="10754"/>
    <cellStyle name="Normal 24 5" xfId="10755"/>
    <cellStyle name="Normal 24 6" xfId="10756"/>
    <cellStyle name="Normal 241" xfId="10757"/>
    <cellStyle name="Normal 242" xfId="10758"/>
    <cellStyle name="Normal 243" xfId="10759"/>
    <cellStyle name="Normal 245" xfId="10760"/>
    <cellStyle name="Normal 246" xfId="10761"/>
    <cellStyle name="Normal 25" xfId="25"/>
    <cellStyle name="Normal 25 2" xfId="1840"/>
    <cellStyle name="Normal 25 2 2" xfId="10762"/>
    <cellStyle name="Normal 25 2 2 2" xfId="10763"/>
    <cellStyle name="Normal 25 2 3" xfId="10764"/>
    <cellStyle name="Normal 25 2 3 2" xfId="10765"/>
    <cellStyle name="Normal 25 2 4" xfId="10766"/>
    <cellStyle name="Normal 25 3" xfId="10767"/>
    <cellStyle name="Normal 25 3 2" xfId="10768"/>
    <cellStyle name="Normal 25 4" xfId="10769"/>
    <cellStyle name="Normal 25 4 2" xfId="10770"/>
    <cellStyle name="Normal 25 4 2 2" xfId="10771"/>
    <cellStyle name="Normal 25 4 3" xfId="10772"/>
    <cellStyle name="Normal 25 4 3 2" xfId="10773"/>
    <cellStyle name="Normal 25 5" xfId="10774"/>
    <cellStyle name="Normal 25 5 2" xfId="10775"/>
    <cellStyle name="Normal 25 6" xfId="10776"/>
    <cellStyle name="Normal 26" xfId="26"/>
    <cellStyle name="Normal 26 2" xfId="1841"/>
    <cellStyle name="Normal 26 2 2" xfId="10777"/>
    <cellStyle name="Normal 26 2 2 2" xfId="10778"/>
    <cellStyle name="Normal 26 2 3" xfId="10779"/>
    <cellStyle name="Normal 26 2 3 2" xfId="10780"/>
    <cellStyle name="Normal 26 2 4" xfId="10781"/>
    <cellStyle name="Normal 26 3" xfId="10782"/>
    <cellStyle name="Normal 26 3 2" xfId="10783"/>
    <cellStyle name="Normal 26 4" xfId="10784"/>
    <cellStyle name="Normal 26 4 2" xfId="10785"/>
    <cellStyle name="Normal 26 4 2 2" xfId="10786"/>
    <cellStyle name="Normal 26 4 3" xfId="10787"/>
    <cellStyle name="Normal 26 4 3 2" xfId="10788"/>
    <cellStyle name="Normal 26 5" xfId="10789"/>
    <cellStyle name="Normal 27" xfId="1842"/>
    <cellStyle name="Normal 27 2" xfId="10790"/>
    <cellStyle name="Normal 27 2 2" xfId="10791"/>
    <cellStyle name="Normal 27 2 2 2" xfId="10792"/>
    <cellStyle name="Normal 27 2 3" xfId="10793"/>
    <cellStyle name="Normal 27 2 4" xfId="10794"/>
    <cellStyle name="Normal 27 3" xfId="10795"/>
    <cellStyle name="Normal 27 3 2" xfId="10796"/>
    <cellStyle name="Normal 27 3 3" xfId="10797"/>
    <cellStyle name="Normal 27 4" xfId="10798"/>
    <cellStyle name="Normal 27 4 2" xfId="10799"/>
    <cellStyle name="Normal 27 4 2 2" xfId="10800"/>
    <cellStyle name="Normal 27 4 3" xfId="10801"/>
    <cellStyle name="Normal 27 5" xfId="10802"/>
    <cellStyle name="Normal 27 6" xfId="10803"/>
    <cellStyle name="Normal 28" xfId="1843"/>
    <cellStyle name="Normal 28 2" xfId="10804"/>
    <cellStyle name="Normal 28 2 2" xfId="10805"/>
    <cellStyle name="Normal 28 2 2 2" xfId="10806"/>
    <cellStyle name="Normal 28 2 3" xfId="10807"/>
    <cellStyle name="Normal 28 2 4" xfId="10808"/>
    <cellStyle name="Normal 28 3" xfId="10809"/>
    <cellStyle name="Normal 28 3 2" xfId="10810"/>
    <cellStyle name="Normal 28 4" xfId="10811"/>
    <cellStyle name="Normal 28 4 2" xfId="10812"/>
    <cellStyle name="Normal 28 5" xfId="10813"/>
    <cellStyle name="Normal 28 6" xfId="10814"/>
    <cellStyle name="Normal 29" xfId="1844"/>
    <cellStyle name="Normal 29 2" xfId="1845"/>
    <cellStyle name="Normal 29 2 2" xfId="10815"/>
    <cellStyle name="Normal 29 2 2 2" xfId="10816"/>
    <cellStyle name="Normal 29 2 2 2 2" xfId="10817"/>
    <cellStyle name="Normal 29 2 2 3" xfId="10818"/>
    <cellStyle name="Normal 29 2 3" xfId="10819"/>
    <cellStyle name="Normal 29 2 4" xfId="10820"/>
    <cellStyle name="Normal 29 3" xfId="10821"/>
    <cellStyle name="Normal 29 3 2" xfId="10822"/>
    <cellStyle name="Normal 29 3 2 2" xfId="10823"/>
    <cellStyle name="Normal 29 4" xfId="10824"/>
    <cellStyle name="Normal 29 4 2" xfId="10825"/>
    <cellStyle name="Normal 29 4 2 2" xfId="10826"/>
    <cellStyle name="Normal 29 4 3" xfId="10827"/>
    <cellStyle name="Normal 29 5" xfId="10828"/>
    <cellStyle name="Normal 29 6" xfId="10829"/>
    <cellStyle name="Normal 3" xfId="1846"/>
    <cellStyle name="Normal 3 10" xfId="1847"/>
    <cellStyle name="Normal 3 10 2" xfId="10830"/>
    <cellStyle name="Normal 3 10 2 2" xfId="10831"/>
    <cellStyle name="Normal 3 10 2 2 2" xfId="10832"/>
    <cellStyle name="Normal 3 10 2 2 2 2" xfId="10833"/>
    <cellStyle name="Normal 3 10 2 2 3" xfId="10834"/>
    <cellStyle name="Normal 3 10 2 2 3 2" xfId="10835"/>
    <cellStyle name="Normal 3 10 2 2 4" xfId="10836"/>
    <cellStyle name="Normal 3 10 2 3" xfId="10837"/>
    <cellStyle name="Normal 3 10 2 3 2" xfId="10838"/>
    <cellStyle name="Normal 3 10 2 3 3" xfId="10839"/>
    <cellStyle name="Normal 3 10 2 4" xfId="10840"/>
    <cellStyle name="Normal 3 10 2 5" xfId="10841"/>
    <cellStyle name="Normal 3 10 2 6" xfId="10842"/>
    <cellStyle name="Normal 3 10 3" xfId="10843"/>
    <cellStyle name="Normal 3 10 3 2" xfId="10844"/>
    <cellStyle name="Normal 3 10 3 2 2" xfId="10845"/>
    <cellStyle name="Normal 3 10 3 3" xfId="10846"/>
    <cellStyle name="Normal 3 10 3 4" xfId="10847"/>
    <cellStyle name="Normal 3 10 4" xfId="10848"/>
    <cellStyle name="Normal 3 10 4 2" xfId="10849"/>
    <cellStyle name="Normal 3 10 5" xfId="10850"/>
    <cellStyle name="Normal 3 10 6" xfId="10851"/>
    <cellStyle name="Normal 3 11" xfId="1848"/>
    <cellStyle name="Normal 3 11 2" xfId="10852"/>
    <cellStyle name="Normal 3 11 2 2" xfId="10853"/>
    <cellStyle name="Normal 3 11 2 2 2" xfId="10854"/>
    <cellStyle name="Normal 3 11 2 3" xfId="10855"/>
    <cellStyle name="Normal 3 11 2 4" xfId="10856"/>
    <cellStyle name="Normal 3 11 3" xfId="10857"/>
    <cellStyle name="Normal 3 11 3 2" xfId="10858"/>
    <cellStyle name="Normal 3 11 3 3" xfId="10859"/>
    <cellStyle name="Normal 3 11 3 3 2" xfId="10860"/>
    <cellStyle name="Normal 3 11 4" xfId="10861"/>
    <cellStyle name="Normal 3 11 5" xfId="10862"/>
    <cellStyle name="Normal 3 12" xfId="1849"/>
    <cellStyle name="Normal 3 12 2" xfId="10863"/>
    <cellStyle name="Normal 3 12 2 2" xfId="10864"/>
    <cellStyle name="Normal 3 12 2 2 2" xfId="10865"/>
    <cellStyle name="Normal 3 12 2 3" xfId="10866"/>
    <cellStyle name="Normal 3 12 2 4" xfId="10867"/>
    <cellStyle name="Normal 3 12 3" xfId="10868"/>
    <cellStyle name="Normal 3 12 3 2" xfId="10869"/>
    <cellStyle name="Normal 3 12 3 2 2" xfId="10870"/>
    <cellStyle name="Normal 3 12 4" xfId="10871"/>
    <cellStyle name="Normal 3 13" xfId="10872"/>
    <cellStyle name="Normal 3 13 2" xfId="10873"/>
    <cellStyle name="Normal 3 13 2 2" xfId="10874"/>
    <cellStyle name="Normal 3 13 2 2 2" xfId="10875"/>
    <cellStyle name="Normal 3 13 3" xfId="10876"/>
    <cellStyle name="Normal 3 13 3 2" xfId="10877"/>
    <cellStyle name="Normal 3 13 3 2 2" xfId="10878"/>
    <cellStyle name="Normal 3 13 3 3" xfId="10879"/>
    <cellStyle name="Normal 3 13 4" xfId="10880"/>
    <cellStyle name="Normal 3 13 4 2" xfId="10881"/>
    <cellStyle name="Normal 3 13 5" xfId="10882"/>
    <cellStyle name="Normal 3 13 6" xfId="10883"/>
    <cellStyle name="Normal 3 14" xfId="10884"/>
    <cellStyle name="Normal 3 14 2" xfId="10885"/>
    <cellStyle name="Normal 3 14 2 2" xfId="10886"/>
    <cellStyle name="Normal 3 14 2 2 2" xfId="10887"/>
    <cellStyle name="Normal 3 14 2 3" xfId="10888"/>
    <cellStyle name="Normal 3 14 2 3 2" xfId="10889"/>
    <cellStyle name="Normal 3 14 2 4" xfId="10890"/>
    <cellStyle name="Normal 3 14 3" xfId="10891"/>
    <cellStyle name="Normal 3 14 3 2" xfId="10892"/>
    <cellStyle name="Normal 3 14 4" xfId="10893"/>
    <cellStyle name="Normal 3 15" xfId="10894"/>
    <cellStyle name="Normal 3 15 2" xfId="10895"/>
    <cellStyle name="Normal 3 16" xfId="10896"/>
    <cellStyle name="Normal 3 16 2" xfId="10897"/>
    <cellStyle name="Normal 3 17" xfId="10898"/>
    <cellStyle name="Normal 3 17 2" xfId="10899"/>
    <cellStyle name="Normal 3 18" xfId="10900"/>
    <cellStyle name="Normal 3 18 2" xfId="10901"/>
    <cellStyle name="Normal 3 19" xfId="10902"/>
    <cellStyle name="Normal 3 19 2" xfId="10903"/>
    <cellStyle name="Normal 3 2" xfId="10"/>
    <cellStyle name="Normal 3 2 2" xfId="1850"/>
    <cellStyle name="Normal 3 2 2 2" xfId="10904"/>
    <cellStyle name="Normal 3 2 2 2 10" xfId="10905"/>
    <cellStyle name="Normal 3 2 2 2 11" xfId="10906"/>
    <cellStyle name="Normal 3 2 2 2 12" xfId="10907"/>
    <cellStyle name="Normal 3 2 2 2 13" xfId="10908"/>
    <cellStyle name="Normal 3 2 2 2 2" xfId="10909"/>
    <cellStyle name="Normal 3 2 2 2 2 10" xfId="10910"/>
    <cellStyle name="Normal 3 2 2 2 2 10 2" xfId="10911"/>
    <cellStyle name="Normal 3 2 2 2 2 11" xfId="10912"/>
    <cellStyle name="Normal 3 2 2 2 2 2" xfId="10913"/>
    <cellStyle name="Normal 3 2 2 2 2 2 2" xfId="10914"/>
    <cellStyle name="Normal 3 2 2 2 2 2 2 2" xfId="10915"/>
    <cellStyle name="Normal 3 2 2 2 2 2 2 2 2" xfId="10916"/>
    <cellStyle name="Normal 3 2 2 2 2 2 2 2 3" xfId="10917"/>
    <cellStyle name="Normal 3 2 2 2 2 2 2 3" xfId="10918"/>
    <cellStyle name="Normal 3 2 2 2 2 2 2 4" xfId="10919"/>
    <cellStyle name="Normal 3 2 2 2 2 2 3" xfId="10920"/>
    <cellStyle name="Normal 3 2 2 2 2 2 3 2" xfId="10921"/>
    <cellStyle name="Normal 3 2 2 2 2 2 3 3" xfId="10922"/>
    <cellStyle name="Normal 3 2 2 2 2 2 4" xfId="10923"/>
    <cellStyle name="Normal 3 2 2 2 2 2 5" xfId="10924"/>
    <cellStyle name="Normal 3 2 2 2 2 2 6" xfId="10925"/>
    <cellStyle name="Normal 3 2 2 2 2 3" xfId="10926"/>
    <cellStyle name="Normal 3 2 2 2 2 3 2" xfId="10927"/>
    <cellStyle name="Normal 3 2 2 2 2 3 2 2" xfId="10928"/>
    <cellStyle name="Normal 3 2 2 2 2 3 2 2 2" xfId="10929"/>
    <cellStyle name="Normal 3 2 2 2 2 3 2 2 3" xfId="10930"/>
    <cellStyle name="Normal 3 2 2 2 2 3 2 3" xfId="10931"/>
    <cellStyle name="Normal 3 2 2 2 2 3 2 4" xfId="10932"/>
    <cellStyle name="Normal 3 2 2 2 2 3 3" xfId="10933"/>
    <cellStyle name="Normal 3 2 2 2 2 3 3 2" xfId="10934"/>
    <cellStyle name="Normal 3 2 2 2 2 3 3 3" xfId="10935"/>
    <cellStyle name="Normal 3 2 2 2 2 3 4" xfId="10936"/>
    <cellStyle name="Normal 3 2 2 2 2 3 5" xfId="10937"/>
    <cellStyle name="Normal 3 2 2 2 2 4" xfId="10938"/>
    <cellStyle name="Normal 3 2 2 2 2 4 2" xfId="10939"/>
    <cellStyle name="Normal 3 2 2 2 2 4 2 2" xfId="10940"/>
    <cellStyle name="Normal 3 2 2 2 2 4 2 3" xfId="10941"/>
    <cellStyle name="Normal 3 2 2 2 2 4 3" xfId="10942"/>
    <cellStyle name="Normal 3 2 2 2 2 4 4" xfId="10943"/>
    <cellStyle name="Normal 3 2 2 2 2 5" xfId="10944"/>
    <cellStyle name="Normal 3 2 2 2 2 5 2" xfId="10945"/>
    <cellStyle name="Normal 3 2 2 2 2 5 2 2" xfId="10946"/>
    <cellStyle name="Normal 3 2 2 2 2 5 2 3" xfId="10947"/>
    <cellStyle name="Normal 3 2 2 2 2 5 3" xfId="10948"/>
    <cellStyle name="Normal 3 2 2 2 2 5 4" xfId="10949"/>
    <cellStyle name="Normal 3 2 2 2 2 6" xfId="10950"/>
    <cellStyle name="Normal 3 2 2 2 2 6 2" xfId="10951"/>
    <cellStyle name="Normal 3 2 2 2 2 6 3" xfId="10952"/>
    <cellStyle name="Normal 3 2 2 2 2 7" xfId="10953"/>
    <cellStyle name="Normal 3 2 2 2 2 7 2" xfId="10954"/>
    <cellStyle name="Normal 3 2 2 2 2 8" xfId="10955"/>
    <cellStyle name="Normal 3 2 2 2 2 9" xfId="10956"/>
    <cellStyle name="Normal 3 2 2 2 3" xfId="10957"/>
    <cellStyle name="Normal 3 2 2 2 3 2" xfId="10958"/>
    <cellStyle name="Normal 3 2 2 2 3 2 2" xfId="10959"/>
    <cellStyle name="Normal 3 2 2 2 3 2 2 2" xfId="10960"/>
    <cellStyle name="Normal 3 2 2 2 3 2 2 2 2" xfId="10961"/>
    <cellStyle name="Normal 3 2 2 2 3 2 2 2 3" xfId="10962"/>
    <cellStyle name="Normal 3 2 2 2 3 2 2 3" xfId="10963"/>
    <cellStyle name="Normal 3 2 2 2 3 2 2 4" xfId="10964"/>
    <cellStyle name="Normal 3 2 2 2 3 2 3" xfId="10965"/>
    <cellStyle name="Normal 3 2 2 2 3 2 3 2" xfId="10966"/>
    <cellStyle name="Normal 3 2 2 2 3 2 3 3" xfId="10967"/>
    <cellStyle name="Normal 3 2 2 2 3 2 4" xfId="10968"/>
    <cellStyle name="Normal 3 2 2 2 3 2 5" xfId="10969"/>
    <cellStyle name="Normal 3 2 2 2 3 2 6" xfId="10970"/>
    <cellStyle name="Normal 3 2 2 2 3 3" xfId="10971"/>
    <cellStyle name="Normal 3 2 2 2 3 3 2" xfId="10972"/>
    <cellStyle name="Normal 3 2 2 2 3 3 2 2" xfId="10973"/>
    <cellStyle name="Normal 3 2 2 2 3 3 2 3" xfId="10974"/>
    <cellStyle name="Normal 3 2 2 2 3 3 3" xfId="10975"/>
    <cellStyle name="Normal 3 2 2 2 3 3 4" xfId="10976"/>
    <cellStyle name="Normal 3 2 2 2 3 4" xfId="10977"/>
    <cellStyle name="Normal 3 2 2 2 3 4 2" xfId="10978"/>
    <cellStyle name="Normal 3 2 2 2 3 4 2 2" xfId="10979"/>
    <cellStyle name="Normal 3 2 2 2 3 4 2 3" xfId="10980"/>
    <cellStyle name="Normal 3 2 2 2 3 4 3" xfId="10981"/>
    <cellStyle name="Normal 3 2 2 2 3 4 4" xfId="10982"/>
    <cellStyle name="Normal 3 2 2 2 3 5" xfId="10983"/>
    <cellStyle name="Normal 3 2 2 2 3 5 2" xfId="10984"/>
    <cellStyle name="Normal 3 2 2 2 3 5 3" xfId="10985"/>
    <cellStyle name="Normal 3 2 2 2 3 6" xfId="10986"/>
    <cellStyle name="Normal 3 2 2 2 3 6 2" xfId="10987"/>
    <cellStyle name="Normal 3 2 2 2 3 7" xfId="10988"/>
    <cellStyle name="Normal 3 2 2 2 3 8" xfId="10989"/>
    <cellStyle name="Normal 3 2 2 2 3 9" xfId="10990"/>
    <cellStyle name="Normal 3 2 2 2 4" xfId="10991"/>
    <cellStyle name="Normal 3 2 2 2 4 2" xfId="10992"/>
    <cellStyle name="Normal 3 2 2 2 4 2 2" xfId="10993"/>
    <cellStyle name="Normal 3 2 2 2 4 2 2 2" xfId="10994"/>
    <cellStyle name="Normal 3 2 2 2 4 2 2 3" xfId="10995"/>
    <cellStyle name="Normal 3 2 2 2 4 2 3" xfId="10996"/>
    <cellStyle name="Normal 3 2 2 2 4 2 4" xfId="10997"/>
    <cellStyle name="Normal 3 2 2 2 4 3" xfId="10998"/>
    <cellStyle name="Normal 3 2 2 2 4 3 2" xfId="10999"/>
    <cellStyle name="Normal 3 2 2 2 4 3 3" xfId="11000"/>
    <cellStyle name="Normal 3 2 2 2 4 4" xfId="11001"/>
    <cellStyle name="Normal 3 2 2 2 4 5" xfId="11002"/>
    <cellStyle name="Normal 3 2 2 2 4 6" xfId="11003"/>
    <cellStyle name="Normal 3 2 2 2 5" xfId="11004"/>
    <cellStyle name="Normal 3 2 2 2 5 2" xfId="11005"/>
    <cellStyle name="Normal 3 2 2 2 5 2 2" xfId="11006"/>
    <cellStyle name="Normal 3 2 2 2 5 2 2 2" xfId="11007"/>
    <cellStyle name="Normal 3 2 2 2 5 2 2 3" xfId="11008"/>
    <cellStyle name="Normal 3 2 2 2 5 2 3" xfId="11009"/>
    <cellStyle name="Normal 3 2 2 2 5 2 4" xfId="11010"/>
    <cellStyle name="Normal 3 2 2 2 5 3" xfId="11011"/>
    <cellStyle name="Normal 3 2 2 2 5 3 2" xfId="11012"/>
    <cellStyle name="Normal 3 2 2 2 5 3 3" xfId="11013"/>
    <cellStyle name="Normal 3 2 2 2 5 4" xfId="11014"/>
    <cellStyle name="Normal 3 2 2 2 5 5" xfId="11015"/>
    <cellStyle name="Normal 3 2 2 2 6" xfId="11016"/>
    <cellStyle name="Normal 3 2 2 2 6 2" xfId="11017"/>
    <cellStyle name="Normal 3 2 2 2 6 2 2" xfId="11018"/>
    <cellStyle name="Normal 3 2 2 2 6 2 3" xfId="11019"/>
    <cellStyle name="Normal 3 2 2 2 6 3" xfId="11020"/>
    <cellStyle name="Normal 3 2 2 2 6 4" xfId="11021"/>
    <cellStyle name="Normal 3 2 2 2 7" xfId="11022"/>
    <cellStyle name="Normal 3 2 2 2 7 2" xfId="11023"/>
    <cellStyle name="Normal 3 2 2 2 7 2 2" xfId="11024"/>
    <cellStyle name="Normal 3 2 2 2 7 2 3" xfId="11025"/>
    <cellStyle name="Normal 3 2 2 2 7 3" xfId="11026"/>
    <cellStyle name="Normal 3 2 2 2 7 4" xfId="11027"/>
    <cellStyle name="Normal 3 2 2 2 8" xfId="11028"/>
    <cellStyle name="Normal 3 2 2 2 8 2" xfId="11029"/>
    <cellStyle name="Normal 3 2 2 2 8 3" xfId="11030"/>
    <cellStyle name="Normal 3 2 2 2 9" xfId="11031"/>
    <cellStyle name="Normal 3 2 2 2 9 2" xfId="11032"/>
    <cellStyle name="Normal 3 2 2 3" xfId="11033"/>
    <cellStyle name="Normal 3 2 2 3 10" xfId="11034"/>
    <cellStyle name="Normal 3 2 2 3 10 2" xfId="11035"/>
    <cellStyle name="Normal 3 2 2 3 11" xfId="11036"/>
    <cellStyle name="Normal 3 2 2 3 12" xfId="11037"/>
    <cellStyle name="Normal 3 2 2 3 2" xfId="11038"/>
    <cellStyle name="Normal 3 2 2 3 2 2" xfId="11039"/>
    <cellStyle name="Normal 3 2 2 3 2 2 2" xfId="11040"/>
    <cellStyle name="Normal 3 2 2 3 2 2 2 2" xfId="11041"/>
    <cellStyle name="Normal 3 2 2 3 2 2 2 3" xfId="11042"/>
    <cellStyle name="Normal 3 2 2 3 2 2 3" xfId="11043"/>
    <cellStyle name="Normal 3 2 2 3 2 2 4" xfId="11044"/>
    <cellStyle name="Normal 3 2 2 3 2 3" xfId="11045"/>
    <cellStyle name="Normal 3 2 2 3 2 3 2" xfId="11046"/>
    <cellStyle name="Normal 3 2 2 3 2 3 3" xfId="11047"/>
    <cellStyle name="Normal 3 2 2 3 2 4" xfId="11048"/>
    <cellStyle name="Normal 3 2 2 3 2 5" xfId="11049"/>
    <cellStyle name="Normal 3 2 2 3 2 6" xfId="11050"/>
    <cellStyle name="Normal 3 2 2 3 2 6 2" xfId="11051"/>
    <cellStyle name="Normal 3 2 2 3 2 7" xfId="11052"/>
    <cellStyle name="Normal 3 2 2 3 3" xfId="11053"/>
    <cellStyle name="Normal 3 2 2 3 3 2" xfId="11054"/>
    <cellStyle name="Normal 3 2 2 3 3 2 2" xfId="11055"/>
    <cellStyle name="Normal 3 2 2 3 3 2 2 2" xfId="11056"/>
    <cellStyle name="Normal 3 2 2 3 3 2 2 3" xfId="11057"/>
    <cellStyle name="Normal 3 2 2 3 3 2 3" xfId="11058"/>
    <cellStyle name="Normal 3 2 2 3 3 2 4" xfId="11059"/>
    <cellStyle name="Normal 3 2 2 3 3 3" xfId="11060"/>
    <cellStyle name="Normal 3 2 2 3 3 3 2" xfId="11061"/>
    <cellStyle name="Normal 3 2 2 3 3 3 3" xfId="11062"/>
    <cellStyle name="Normal 3 2 2 3 3 4" xfId="11063"/>
    <cellStyle name="Normal 3 2 2 3 3 5" xfId="11064"/>
    <cellStyle name="Normal 3 2 2 3 3 5 2" xfId="11065"/>
    <cellStyle name="Normal 3 2 2 3 3 6" xfId="11066"/>
    <cellStyle name="Normal 3 2 2 3 4" xfId="11067"/>
    <cellStyle name="Normal 3 2 2 3 4 2" xfId="11068"/>
    <cellStyle name="Normal 3 2 2 3 4 2 2" xfId="11069"/>
    <cellStyle name="Normal 3 2 2 3 4 2 3" xfId="11070"/>
    <cellStyle name="Normal 3 2 2 3 4 3" xfId="11071"/>
    <cellStyle name="Normal 3 2 2 3 4 4" xfId="11072"/>
    <cellStyle name="Normal 3 2 2 3 5" xfId="11073"/>
    <cellStyle name="Normal 3 2 2 3 5 2" xfId="11074"/>
    <cellStyle name="Normal 3 2 2 3 5 2 2" xfId="11075"/>
    <cellStyle name="Normal 3 2 2 3 5 2 3" xfId="11076"/>
    <cellStyle name="Normal 3 2 2 3 5 3" xfId="11077"/>
    <cellStyle name="Normal 3 2 2 3 5 4" xfId="11078"/>
    <cellStyle name="Normal 3 2 2 3 6" xfId="11079"/>
    <cellStyle name="Normal 3 2 2 3 6 2" xfId="11080"/>
    <cellStyle name="Normal 3 2 2 3 6 3" xfId="11081"/>
    <cellStyle name="Normal 3 2 2 3 7" xfId="11082"/>
    <cellStyle name="Normal 3 2 2 3 7 2" xfId="11083"/>
    <cellStyle name="Normal 3 2 2 3 8" xfId="11084"/>
    <cellStyle name="Normal 3 2 2 3 9" xfId="11085"/>
    <cellStyle name="Normal 3 2 2 4" xfId="11086"/>
    <cellStyle name="Normal 3 2 2 4 2" xfId="11087"/>
    <cellStyle name="Normal 3 2 2 4 2 2" xfId="11088"/>
    <cellStyle name="Normal 3 2 2 4 2 2 2" xfId="11089"/>
    <cellStyle name="Normal 3 2 2 4 2 2 3" xfId="11090"/>
    <cellStyle name="Normal 3 2 2 4 2 3" xfId="11091"/>
    <cellStyle name="Normal 3 2 2 4 2 4" xfId="11092"/>
    <cellStyle name="Normal 3 2 2 4 3" xfId="11093"/>
    <cellStyle name="Normal 3 2 2 4 3 2" xfId="11094"/>
    <cellStyle name="Normal 3 2 2 4 3 3" xfId="11095"/>
    <cellStyle name="Normal 3 2 2 4 4" xfId="11096"/>
    <cellStyle name="Normal 3 2 2 4 5" xfId="11097"/>
    <cellStyle name="Normal 3 2 2 4 5 2" xfId="11098"/>
    <cellStyle name="Normal 3 2 2 4 6" xfId="11099"/>
    <cellStyle name="Normal 3 2 2 5" xfId="11100"/>
    <cellStyle name="Normal 3 2 2 5 2" xfId="11101"/>
    <cellStyle name="Normal 3 2 2 5 2 2" xfId="11102"/>
    <cellStyle name="Normal 3 2 2 5 3" xfId="11103"/>
    <cellStyle name="Normal 3 2 2 6" xfId="11104"/>
    <cellStyle name="Normal 3 2 2 6 2" xfId="11105"/>
    <cellStyle name="Normal 3 2 2 7" xfId="11106"/>
    <cellStyle name="Normal 3 2 2 8" xfId="11107"/>
    <cellStyle name="Normal 3 2 2_Consolidation" xfId="11108"/>
    <cellStyle name="Normal 3 2 3" xfId="11109"/>
    <cellStyle name="Normal 3 2 3 2" xfId="11110"/>
    <cellStyle name="Normal 3 2 3 2 2" xfId="11111"/>
    <cellStyle name="Normal 3 2 3 2 2 2" xfId="11112"/>
    <cellStyle name="Normal 3 2 3 2 3" xfId="11113"/>
    <cellStyle name="Normal 3 2 3 2 4" xfId="11114"/>
    <cellStyle name="Normal 3 2 3 3" xfId="11115"/>
    <cellStyle name="Normal 3 2 3 4" xfId="11116"/>
    <cellStyle name="Normal 3 2 4" xfId="11117"/>
    <cellStyle name="Normal 3 2 4 2" xfId="11118"/>
    <cellStyle name="Normal 3 2 4 2 2" xfId="11119"/>
    <cellStyle name="Normal 3 2 4 3" xfId="11120"/>
    <cellStyle name="Normal 3 2 4 4" xfId="11121"/>
    <cellStyle name="Normal 3 2 5" xfId="11122"/>
    <cellStyle name="Normal 3 2 5 2" xfId="11123"/>
    <cellStyle name="Normal 3 2 5 3" xfId="11124"/>
    <cellStyle name="Normal 3 2 5 3 2" xfId="11125"/>
    <cellStyle name="Normal 3 2 5 4" xfId="11126"/>
    <cellStyle name="Normal 3 2 5 4 2" xfId="11127"/>
    <cellStyle name="Normal 3 2 6" xfId="11128"/>
    <cellStyle name="Normal 3 2 6 2" xfId="11129"/>
    <cellStyle name="Normal 3 2 6 2 2" xfId="11130"/>
    <cellStyle name="Normal 3 2 7" xfId="11131"/>
    <cellStyle name="Normal 3 2 7 2" xfId="11132"/>
    <cellStyle name="Normal 3 20" xfId="11133"/>
    <cellStyle name="Normal 3 20 2" xfId="11134"/>
    <cellStyle name="Normal 3 21" xfId="11135"/>
    <cellStyle name="Normal 3 21 2" xfId="11136"/>
    <cellStyle name="Normal 3 22" xfId="11137"/>
    <cellStyle name="Normal 3 22 2" xfId="11138"/>
    <cellStyle name="Normal 3 23" xfId="11139"/>
    <cellStyle name="Normal 3 23 2" xfId="11140"/>
    <cellStyle name="Normal 3 24" xfId="11141"/>
    <cellStyle name="Normal 3 24 2" xfId="11142"/>
    <cellStyle name="Normal 3 25" xfId="11143"/>
    <cellStyle name="Normal 3 25 2" xfId="11144"/>
    <cellStyle name="Normal 3 26" xfId="11145"/>
    <cellStyle name="Normal 3 26 2" xfId="11146"/>
    <cellStyle name="Normal 3 27" xfId="11147"/>
    <cellStyle name="Normal 3 27 2" xfId="11148"/>
    <cellStyle name="Normal 3 28" xfId="11149"/>
    <cellStyle name="Normal 3 28 2" xfId="11150"/>
    <cellStyle name="Normal 3 29" xfId="11151"/>
    <cellStyle name="Normal 3 29 2" xfId="11152"/>
    <cellStyle name="Normal 3 3" xfId="1851"/>
    <cellStyle name="Normal 3 3 10" xfId="11153"/>
    <cellStyle name="Normal 3 3 10 2" xfId="11154"/>
    <cellStyle name="Normal 3 3 11" xfId="11155"/>
    <cellStyle name="Normal 3 3 11 2" xfId="11156"/>
    <cellStyle name="Normal 3 3 11 2 2" xfId="11157"/>
    <cellStyle name="Normal 3 3 11 2 2 2" xfId="11158"/>
    <cellStyle name="Normal 3 3 11 2 3" xfId="11159"/>
    <cellStyle name="Normal 3 3 11 2 3 2" xfId="11160"/>
    <cellStyle name="Normal 3 3 11 2 4" xfId="11161"/>
    <cellStyle name="Normal 3 3 11 3" xfId="11162"/>
    <cellStyle name="Normal 3 3 11 3 2" xfId="11163"/>
    <cellStyle name="Normal 3 3 11 4" xfId="11164"/>
    <cellStyle name="Normal 3 3 12" xfId="11165"/>
    <cellStyle name="Normal 3 3 12 2" xfId="11166"/>
    <cellStyle name="Normal 3 3 13" xfId="11167"/>
    <cellStyle name="Normal 3 3 13 2" xfId="11168"/>
    <cellStyle name="Normal 3 3 14" xfId="11169"/>
    <cellStyle name="Normal 3 3 14 2" xfId="11170"/>
    <cellStyle name="Normal 3 3 15" xfId="11171"/>
    <cellStyle name="Normal 3 3 15 2" xfId="11172"/>
    <cellStyle name="Normal 3 3 16" xfId="11173"/>
    <cellStyle name="Normal 3 3 16 2" xfId="11174"/>
    <cellStyle name="Normal 3 3 17" xfId="11175"/>
    <cellStyle name="Normal 3 3 17 2" xfId="11176"/>
    <cellStyle name="Normal 3 3 18" xfId="11177"/>
    <cellStyle name="Normal 3 3 18 2" xfId="11178"/>
    <cellStyle name="Normal 3 3 19" xfId="11179"/>
    <cellStyle name="Normal 3 3 19 2" xfId="11180"/>
    <cellStyle name="Normal 3 3 2" xfId="11181"/>
    <cellStyle name="Normal 3 3 2 10" xfId="11182"/>
    <cellStyle name="Normal 3 3 2 10 2" xfId="11183"/>
    <cellStyle name="Normal 3 3 2 11" xfId="11184"/>
    <cellStyle name="Normal 3 3 2 11 2" xfId="11185"/>
    <cellStyle name="Normal 3 3 2 12" xfId="11186"/>
    <cellStyle name="Normal 3 3 2 12 2" xfId="11187"/>
    <cellStyle name="Normal 3 3 2 13" xfId="11188"/>
    <cellStyle name="Normal 3 3 2 13 2" xfId="11189"/>
    <cellStyle name="Normal 3 3 2 14" xfId="11190"/>
    <cellStyle name="Normal 3 3 2 14 2" xfId="11191"/>
    <cellStyle name="Normal 3 3 2 15" xfId="11192"/>
    <cellStyle name="Normal 3 3 2 15 2" xfId="11193"/>
    <cellStyle name="Normal 3 3 2 16" xfId="11194"/>
    <cellStyle name="Normal 3 3 2 16 2" xfId="11195"/>
    <cellStyle name="Normal 3 3 2 17" xfId="11196"/>
    <cellStyle name="Normal 3 3 2 17 2" xfId="11197"/>
    <cellStyle name="Normal 3 3 2 18" xfId="11198"/>
    <cellStyle name="Normal 3 3 2 18 2" xfId="11199"/>
    <cellStyle name="Normal 3 3 2 19" xfId="11200"/>
    <cellStyle name="Normal 3 3 2 19 2" xfId="11201"/>
    <cellStyle name="Normal 3 3 2 2" xfId="11202"/>
    <cellStyle name="Normal 3 3 2 2 2" xfId="11203"/>
    <cellStyle name="Normal 3 3 2 2 2 2" xfId="11204"/>
    <cellStyle name="Normal 3 3 2 2 2 2 2" xfId="11205"/>
    <cellStyle name="Normal 3 3 2 2 2 3" xfId="11206"/>
    <cellStyle name="Normal 3 3 2 2 2 3 2" xfId="11207"/>
    <cellStyle name="Normal 3 3 2 2 2 4" xfId="11208"/>
    <cellStyle name="Normal 3 3 2 2 3" xfId="11209"/>
    <cellStyle name="Normal 3 3 2 2 3 2" xfId="11210"/>
    <cellStyle name="Normal 3 3 2 2 4" xfId="11211"/>
    <cellStyle name="Normal 3 3 2 2 5" xfId="11212"/>
    <cellStyle name="Normal 3 3 2 2 5 2" xfId="11213"/>
    <cellStyle name="Normal 3 3 2 20" xfId="11214"/>
    <cellStyle name="Normal 3 3 2 20 2" xfId="11215"/>
    <cellStyle name="Normal 3 3 2 21" xfId="11216"/>
    <cellStyle name="Normal 3 3 2 21 2" xfId="11217"/>
    <cellStyle name="Normal 3 3 2 22" xfId="11218"/>
    <cellStyle name="Normal 3 3 2 22 2" xfId="11219"/>
    <cellStyle name="Normal 3 3 2 23" xfId="11220"/>
    <cellStyle name="Normal 3 3 2 23 2" xfId="11221"/>
    <cellStyle name="Normal 3 3 2 24" xfId="11222"/>
    <cellStyle name="Normal 3 3 2 24 2" xfId="11223"/>
    <cellStyle name="Normal 3 3 2 25" xfId="11224"/>
    <cellStyle name="Normal 3 3 2 25 2" xfId="11225"/>
    <cellStyle name="Normal 3 3 2 26" xfId="11226"/>
    <cellStyle name="Normal 3 3 2 26 2" xfId="11227"/>
    <cellStyle name="Normal 3 3 2 27" xfId="11228"/>
    <cellStyle name="Normal 3 3 2 28" xfId="11229"/>
    <cellStyle name="Normal 3 3 2 29" xfId="11230"/>
    <cellStyle name="Normal 3 3 2 3" xfId="11231"/>
    <cellStyle name="Normal 3 3 2 3 2" xfId="11232"/>
    <cellStyle name="Normal 3 3 2 4" xfId="11233"/>
    <cellStyle name="Normal 3 3 2 4 2" xfId="11234"/>
    <cellStyle name="Normal 3 3 2 5" xfId="11235"/>
    <cellStyle name="Normal 3 3 2 5 2" xfId="11236"/>
    <cellStyle name="Normal 3 3 2 6" xfId="11237"/>
    <cellStyle name="Normal 3 3 2 6 2" xfId="11238"/>
    <cellStyle name="Normal 3 3 2 7" xfId="11239"/>
    <cellStyle name="Normal 3 3 2 7 2" xfId="11240"/>
    <cellStyle name="Normal 3 3 2 8" xfId="11241"/>
    <cellStyle name="Normal 3 3 2 8 2" xfId="11242"/>
    <cellStyle name="Normal 3 3 2 9" xfId="11243"/>
    <cellStyle name="Normal 3 3 2 9 2" xfId="11244"/>
    <cellStyle name="Normal 3 3 20" xfId="11245"/>
    <cellStyle name="Normal 3 3 20 2" xfId="11246"/>
    <cellStyle name="Normal 3 3 21" xfId="11247"/>
    <cellStyle name="Normal 3 3 21 2" xfId="11248"/>
    <cellStyle name="Normal 3 3 22" xfId="11249"/>
    <cellStyle name="Normal 3 3 22 2" xfId="11250"/>
    <cellStyle name="Normal 3 3 23" xfId="11251"/>
    <cellStyle name="Normal 3 3 23 2" xfId="11252"/>
    <cellStyle name="Normal 3 3 24" xfId="11253"/>
    <cellStyle name="Normal 3 3 24 2" xfId="11254"/>
    <cellStyle name="Normal 3 3 25" xfId="11255"/>
    <cellStyle name="Normal 3 3 25 2" xfId="11256"/>
    <cellStyle name="Normal 3 3 26" xfId="11257"/>
    <cellStyle name="Normal 3 3 26 2" xfId="11258"/>
    <cellStyle name="Normal 3 3 27" xfId="11259"/>
    <cellStyle name="Normal 3 3 27 2" xfId="11260"/>
    <cellStyle name="Normal 3 3 28" xfId="11261"/>
    <cellStyle name="Normal 3 3 28 2" xfId="11262"/>
    <cellStyle name="Normal 3 3 29" xfId="11263"/>
    <cellStyle name="Normal 3 3 29 2" xfId="11264"/>
    <cellStyle name="Normal 3 3 3" xfId="11265"/>
    <cellStyle name="Normal 3 3 3 2" xfId="11266"/>
    <cellStyle name="Normal 3 3 3 2 2" xfId="11267"/>
    <cellStyle name="Normal 3 3 3 2 2 2" xfId="11268"/>
    <cellStyle name="Normal 3 3 3 2 3" xfId="11269"/>
    <cellStyle name="Normal 3 3 3 3" xfId="11270"/>
    <cellStyle name="Normal 3 3 3 3 2" xfId="11271"/>
    <cellStyle name="Normal 3 3 3 4" xfId="11272"/>
    <cellStyle name="Normal 3 3 3 4 2" xfId="11273"/>
    <cellStyle name="Normal 3 3 3 5" xfId="11274"/>
    <cellStyle name="Normal 3 3 30" xfId="11275"/>
    <cellStyle name="Normal 3 3 30 2" xfId="11276"/>
    <cellStyle name="Normal 3 3 31" xfId="11277"/>
    <cellStyle name="Normal 3 3 31 2" xfId="11278"/>
    <cellStyle name="Normal 3 3 32" xfId="11279"/>
    <cellStyle name="Normal 3 3 32 2" xfId="11280"/>
    <cellStyle name="Normal 3 3 33" xfId="11281"/>
    <cellStyle name="Normal 3 3 33 2" xfId="11282"/>
    <cellStyle name="Normal 3 3 34" xfId="11283"/>
    <cellStyle name="Normal 3 3 34 2" xfId="11284"/>
    <cellStyle name="Normal 3 3 35" xfId="11285"/>
    <cellStyle name="Normal 3 3 36" xfId="11286"/>
    <cellStyle name="Normal 3 3 37" xfId="11287"/>
    <cellStyle name="Normal 3 3 37 2" xfId="11288"/>
    <cellStyle name="Normal 3 3 38" xfId="11289"/>
    <cellStyle name="Normal 3 3 39" xfId="11290"/>
    <cellStyle name="Normal 3 3 4" xfId="11291"/>
    <cellStyle name="Normal 3 3 4 2" xfId="11292"/>
    <cellStyle name="Normal 3 3 4 2 2" xfId="11293"/>
    <cellStyle name="Normal 3 3 4 3" xfId="11294"/>
    <cellStyle name="Normal 3 3 4 4" xfId="11295"/>
    <cellStyle name="Normal 3 3 5" xfId="11296"/>
    <cellStyle name="Normal 3 3 5 2" xfId="11297"/>
    <cellStyle name="Normal 3 3 5 3" xfId="11298"/>
    <cellStyle name="Normal 3 3 6" xfId="11299"/>
    <cellStyle name="Normal 3 3 6 2" xfId="11300"/>
    <cellStyle name="Normal 3 3 7" xfId="11301"/>
    <cellStyle name="Normal 3 3 7 2" xfId="11302"/>
    <cellStyle name="Normal 3 3 8" xfId="11303"/>
    <cellStyle name="Normal 3 3 8 2" xfId="11304"/>
    <cellStyle name="Normal 3 3 9" xfId="11305"/>
    <cellStyle name="Normal 3 3 9 2" xfId="11306"/>
    <cellStyle name="Normal 3 30" xfId="11307"/>
    <cellStyle name="Normal 3 30 2" xfId="11308"/>
    <cellStyle name="Normal 3 31" xfId="11309"/>
    <cellStyle name="Normal 3 31 2" xfId="11310"/>
    <cellStyle name="Normal 3 32" xfId="11311"/>
    <cellStyle name="Normal 3 32 2" xfId="11312"/>
    <cellStyle name="Normal 3 33" xfId="11313"/>
    <cellStyle name="Normal 3 33 2" xfId="11314"/>
    <cellStyle name="Normal 3 34" xfId="11315"/>
    <cellStyle name="Normal 3 34 2" xfId="11316"/>
    <cellStyle name="Normal 3 35" xfId="11317"/>
    <cellStyle name="Normal 3 35 2" xfId="11318"/>
    <cellStyle name="Normal 3 36" xfId="11319"/>
    <cellStyle name="Normal 3 36 2" xfId="11320"/>
    <cellStyle name="Normal 3 37" xfId="11321"/>
    <cellStyle name="Normal 3 37 2" xfId="11322"/>
    <cellStyle name="Normal 3 38" xfId="11323"/>
    <cellStyle name="Normal 3 39" xfId="11324"/>
    <cellStyle name="Normal 3 4" xfId="1852"/>
    <cellStyle name="Normal 3 4 2" xfId="11325"/>
    <cellStyle name="Normal 3 4 2 2" xfId="11326"/>
    <cellStyle name="Normal 3 4 2 2 2" xfId="11327"/>
    <cellStyle name="Normal 3 4 2 2 2 2" xfId="11328"/>
    <cellStyle name="Normal 3 4 2 2 3" xfId="11329"/>
    <cellStyle name="Normal 3 4 2 3" xfId="11330"/>
    <cellStyle name="Normal 3 4 2 3 2" xfId="11331"/>
    <cellStyle name="Normal 3 4 2 4" xfId="11332"/>
    <cellStyle name="Normal 3 4 2 4 2" xfId="11333"/>
    <cellStyle name="Normal 3 4 2 5" xfId="11334"/>
    <cellStyle name="Normal 3 4 2 6" xfId="11335"/>
    <cellStyle name="Normal 3 4 2 7" xfId="11336"/>
    <cellStyle name="Normal 3 4 3" xfId="11337"/>
    <cellStyle name="Normal 3 4 3 2" xfId="11338"/>
    <cellStyle name="Normal 3 4 3 2 2" xfId="11339"/>
    <cellStyle name="Normal 3 4 3 3" xfId="11340"/>
    <cellStyle name="Normal 3 4 3 3 2" xfId="11341"/>
    <cellStyle name="Normal 3 4 3 4" xfId="11342"/>
    <cellStyle name="Normal 3 4 4" xfId="11343"/>
    <cellStyle name="Normal 3 4 4 2" xfId="11344"/>
    <cellStyle name="Normal 3 4 4 2 2" xfId="11345"/>
    <cellStyle name="Normal 3 4 4 3" xfId="11346"/>
    <cellStyle name="Normal 3 4 4 3 2" xfId="11347"/>
    <cellStyle name="Normal 3 4 4 4" xfId="11348"/>
    <cellStyle name="Normal 3 4 5" xfId="11349"/>
    <cellStyle name="Normal 3 4 5 2" xfId="11350"/>
    <cellStyle name="Normal 3 4 5 2 2" xfId="11351"/>
    <cellStyle name="Normal 3 4 5 3" xfId="11352"/>
    <cellStyle name="Normal 3 4 5 4" xfId="11353"/>
    <cellStyle name="Normal 3 4 6" xfId="11354"/>
    <cellStyle name="Normal 3 4 6 2" xfId="11355"/>
    <cellStyle name="Normal 3 4 6 2 2" xfId="11356"/>
    <cellStyle name="Normal 3 4 6 3" xfId="11357"/>
    <cellStyle name="Normal 3 4 7" xfId="11358"/>
    <cellStyle name="Normal 3 4 8" xfId="11359"/>
    <cellStyle name="Normal 3 40" xfId="11360"/>
    <cellStyle name="Normal 3 40 2" xfId="11361"/>
    <cellStyle name="Normal 3 41" xfId="11362"/>
    <cellStyle name="Normal 3 42" xfId="11363"/>
    <cellStyle name="Normal 3 42 2" xfId="11364"/>
    <cellStyle name="Normal 3 43" xfId="11365"/>
    <cellStyle name="Normal 3 44" xfId="11366"/>
    <cellStyle name="Normal 3 45" xfId="11367"/>
    <cellStyle name="Normal 3 46" xfId="11368"/>
    <cellStyle name="Normal 3 5" xfId="1853"/>
    <cellStyle name="Normal 3 5 2" xfId="11369"/>
    <cellStyle name="Normal 3 5 2 2" xfId="11370"/>
    <cellStyle name="Normal 3 5 2 2 2" xfId="11371"/>
    <cellStyle name="Normal 3 5 2 3" xfId="11372"/>
    <cellStyle name="Normal 3 5 2 4" xfId="11373"/>
    <cellStyle name="Normal 3 5 3" xfId="11374"/>
    <cellStyle name="Normal 3 5 3 2" xfId="11375"/>
    <cellStyle name="Normal 3 5 4" xfId="11376"/>
    <cellStyle name="Normal 3 5 4 2" xfId="11377"/>
    <cellStyle name="Normal 3 5 5" xfId="11378"/>
    <cellStyle name="Normal 3 6" xfId="1854"/>
    <cellStyle name="Normal 3 6 10" xfId="11379"/>
    <cellStyle name="Normal 3 6 10 2" xfId="11380"/>
    <cellStyle name="Normal 3 6 11" xfId="11381"/>
    <cellStyle name="Normal 3 6 11 2" xfId="11382"/>
    <cellStyle name="Normal 3 6 12" xfId="11383"/>
    <cellStyle name="Normal 3 6 12 2" xfId="11384"/>
    <cellStyle name="Normal 3 6 13" xfId="11385"/>
    <cellStyle name="Normal 3 6 13 2" xfId="11386"/>
    <cellStyle name="Normal 3 6 14" xfId="11387"/>
    <cellStyle name="Normal 3 6 14 2" xfId="11388"/>
    <cellStyle name="Normal 3 6 15" xfId="11389"/>
    <cellStyle name="Normal 3 6 15 2" xfId="11390"/>
    <cellStyle name="Normal 3 6 16" xfId="11391"/>
    <cellStyle name="Normal 3 6 16 2" xfId="11392"/>
    <cellStyle name="Normal 3 6 17" xfId="11393"/>
    <cellStyle name="Normal 3 6 17 2" xfId="11394"/>
    <cellStyle name="Normal 3 6 18" xfId="11395"/>
    <cellStyle name="Normal 3 6 18 2" xfId="11396"/>
    <cellStyle name="Normal 3 6 19" xfId="11397"/>
    <cellStyle name="Normal 3 6 19 2" xfId="11398"/>
    <cellStyle name="Normal 3 6 2" xfId="11399"/>
    <cellStyle name="Normal 3 6 2 2" xfId="11400"/>
    <cellStyle name="Normal 3 6 2 2 2" xfId="11401"/>
    <cellStyle name="Normal 3 6 2 2 2 2" xfId="11402"/>
    <cellStyle name="Normal 3 6 2 2 3" xfId="11403"/>
    <cellStyle name="Normal 3 6 2 2 3 2" xfId="11404"/>
    <cellStyle name="Normal 3 6 2 2 4" xfId="11405"/>
    <cellStyle name="Normal 3 6 2 2 5" xfId="11406"/>
    <cellStyle name="Normal 3 6 2 3" xfId="11407"/>
    <cellStyle name="Normal 3 6 2 3 2" xfId="11408"/>
    <cellStyle name="Normal 3 6 2 4" xfId="11409"/>
    <cellStyle name="Normal 3 6 2 5" xfId="11410"/>
    <cellStyle name="Normal 3 6 20" xfId="11411"/>
    <cellStyle name="Normal 3 6 20 2" xfId="11412"/>
    <cellStyle name="Normal 3 6 21" xfId="11413"/>
    <cellStyle name="Normal 3 6 21 2" xfId="11414"/>
    <cellStyle name="Normal 3 6 22" xfId="11415"/>
    <cellStyle name="Normal 3 6 22 2" xfId="11416"/>
    <cellStyle name="Normal 3 6 23" xfId="11417"/>
    <cellStyle name="Normal 3 6 23 2" xfId="11418"/>
    <cellStyle name="Normal 3 6 24" xfId="11419"/>
    <cellStyle name="Normal 3 6 24 2" xfId="11420"/>
    <cellStyle name="Normal 3 6 25" xfId="11421"/>
    <cellStyle name="Normal 3 6 25 2" xfId="11422"/>
    <cellStyle name="Normal 3 6 26" xfId="11423"/>
    <cellStyle name="Normal 3 6 26 2" xfId="11424"/>
    <cellStyle name="Normal 3 6 27" xfId="11425"/>
    <cellStyle name="Normal 3 6 28" xfId="11426"/>
    <cellStyle name="Normal 3 6 3" xfId="11427"/>
    <cellStyle name="Normal 3 6 3 2" xfId="11428"/>
    <cellStyle name="Normal 3 6 3 3" xfId="11429"/>
    <cellStyle name="Normal 3 6 3 4" xfId="11430"/>
    <cellStyle name="Normal 3 6 4" xfId="11431"/>
    <cellStyle name="Normal 3 6 4 2" xfId="11432"/>
    <cellStyle name="Normal 3 6 4 3" xfId="11433"/>
    <cellStyle name="Normal 3 6 4 4" xfId="11434"/>
    <cellStyle name="Normal 3 6 5" xfId="11435"/>
    <cellStyle name="Normal 3 6 5 2" xfId="11436"/>
    <cellStyle name="Normal 3 6 6" xfId="11437"/>
    <cellStyle name="Normal 3 6 6 2" xfId="11438"/>
    <cellStyle name="Normal 3 6 7" xfId="11439"/>
    <cellStyle name="Normal 3 6 7 2" xfId="11440"/>
    <cellStyle name="Normal 3 6 8" xfId="11441"/>
    <cellStyle name="Normal 3 6 8 2" xfId="11442"/>
    <cellStyle name="Normal 3 6 9" xfId="11443"/>
    <cellStyle name="Normal 3 6 9 2" xfId="11444"/>
    <cellStyle name="Normal 3 7" xfId="1855"/>
    <cellStyle name="Normal 3 7 2" xfId="11445"/>
    <cellStyle name="Normal 3 7 2 2" xfId="11446"/>
    <cellStyle name="Normal 3 7 2 2 2" xfId="11447"/>
    <cellStyle name="Normal 3 7 2 2 2 2" xfId="11448"/>
    <cellStyle name="Normal 3 7 2 2 3" xfId="11449"/>
    <cellStyle name="Normal 3 7 2 3" xfId="11450"/>
    <cellStyle name="Normal 3 7 2 4" xfId="11451"/>
    <cellStyle name="Normal 3 7 3" xfId="11452"/>
    <cellStyle name="Normal 3 7 3 2" xfId="11453"/>
    <cellStyle name="Normal 3 7 4" xfId="11454"/>
    <cellStyle name="Normal 3 7 4 2" xfId="11455"/>
    <cellStyle name="Normal 3 7 5" xfId="11456"/>
    <cellStyle name="Normal 3 8" xfId="1856"/>
    <cellStyle name="Normal 3 8 2" xfId="11457"/>
    <cellStyle name="Normal 3 8 2 2" xfId="11458"/>
    <cellStyle name="Normal 3 8 2 2 2" xfId="11459"/>
    <cellStyle name="Normal 3 8 2 2 2 2" xfId="11460"/>
    <cellStyle name="Normal 3 8 2 2 3" xfId="11461"/>
    <cellStyle name="Normal 3 8 2 3" xfId="11462"/>
    <cellStyle name="Normal 3 8 2 4" xfId="11463"/>
    <cellStyle name="Normal 3 8 3" xfId="11464"/>
    <cellStyle name="Normal 3 8 3 2" xfId="11465"/>
    <cellStyle name="Normal 3 8 4" xfId="11466"/>
    <cellStyle name="Normal 3 8 4 2" xfId="11467"/>
    <cellStyle name="Normal 3 8 5" xfId="11468"/>
    <cellStyle name="Normal 3 9" xfId="1857"/>
    <cellStyle name="Normal 3 9 2" xfId="11469"/>
    <cellStyle name="Normal 3 9 2 2" xfId="11470"/>
    <cellStyle name="Normal 3 9 2 2 2" xfId="11471"/>
    <cellStyle name="Normal 3 9 2 2 2 2" xfId="11472"/>
    <cellStyle name="Normal 3 9 2 2 3" xfId="11473"/>
    <cellStyle name="Normal 3 9 2 3" xfId="11474"/>
    <cellStyle name="Normal 3 9 2 4" xfId="11475"/>
    <cellStyle name="Normal 3 9 3" xfId="11476"/>
    <cellStyle name="Normal 3 9 3 2" xfId="11477"/>
    <cellStyle name="Normal 3 9 4" xfId="11478"/>
    <cellStyle name="Normal 3 9 4 2" xfId="11479"/>
    <cellStyle name="Normal 3 9 5" xfId="11480"/>
    <cellStyle name="Normal 3_13 A" xfId="11481"/>
    <cellStyle name="Normal 30" xfId="1858"/>
    <cellStyle name="Normal 30 2" xfId="11482"/>
    <cellStyle name="Normal 30 2 2" xfId="11483"/>
    <cellStyle name="Normal 30 2 2 2" xfId="11484"/>
    <cellStyle name="Normal 30 2 2 2 2" xfId="11485"/>
    <cellStyle name="Normal 30 2 2 3" xfId="11486"/>
    <cellStyle name="Normal 30 2 3" xfId="11487"/>
    <cellStyle name="Normal 30 2 3 2" xfId="11488"/>
    <cellStyle name="Normal 30 2 4" xfId="11489"/>
    <cellStyle name="Normal 30 2 4 2" xfId="11490"/>
    <cellStyle name="Normal 30 2 5" xfId="11491"/>
    <cellStyle name="Normal 30 2 6" xfId="11492"/>
    <cellStyle name="Normal 30 3" xfId="11493"/>
    <cellStyle name="Normal 30 3 2" xfId="11494"/>
    <cellStyle name="Normal 30 3 2 2" xfId="11495"/>
    <cellStyle name="Normal 30 4" xfId="11496"/>
    <cellStyle name="Normal 30 4 2" xfId="11497"/>
    <cellStyle name="Normal 30 4 2 2" xfId="11498"/>
    <cellStyle name="Normal 30 4 3" xfId="11499"/>
    <cellStyle name="Normal 30 4 4" xfId="11500"/>
    <cellStyle name="Normal 30 5" xfId="11501"/>
    <cellStyle name="Normal 30 6" xfId="11502"/>
    <cellStyle name="Normal 31" xfId="1859"/>
    <cellStyle name="Normal 31 10" xfId="11503"/>
    <cellStyle name="Normal 31 10 2" xfId="11504"/>
    <cellStyle name="Normal 31 11" xfId="11505"/>
    <cellStyle name="Normal 31 2" xfId="11506"/>
    <cellStyle name="Normal 31 2 2" xfId="11507"/>
    <cellStyle name="Normal 31 2 2 2" xfId="11508"/>
    <cellStyle name="Normal 31 2 2 3" xfId="11509"/>
    <cellStyle name="Normal 31 2 2 4" xfId="11510"/>
    <cellStyle name="Normal 31 2 3" xfId="11511"/>
    <cellStyle name="Normal 31 2 3 2" xfId="11512"/>
    <cellStyle name="Normal 31 2 3 2 2" xfId="11513"/>
    <cellStyle name="Normal 31 2 3 3" xfId="11514"/>
    <cellStyle name="Normal 31 2 3 3 2" xfId="11515"/>
    <cellStyle name="Normal 31 2 4" xfId="11516"/>
    <cellStyle name="Normal 31 2 4 2" xfId="11517"/>
    <cellStyle name="Normal 31 2 4 3" xfId="11518"/>
    <cellStyle name="Normal 31 2 4 4" xfId="11519"/>
    <cellStyle name="Normal 31 2 5" xfId="11520"/>
    <cellStyle name="Normal 31 2 6" xfId="11521"/>
    <cellStyle name="Normal 31 2 7" xfId="11522"/>
    <cellStyle name="Normal 31 3" xfId="11523"/>
    <cellStyle name="Normal 31 3 10" xfId="11524"/>
    <cellStyle name="Normal 31 3 11" xfId="11525"/>
    <cellStyle name="Normal 31 3 12" xfId="11526"/>
    <cellStyle name="Normal 31 3 12 2" xfId="11527"/>
    <cellStyle name="Normal 31 3 13" xfId="11528"/>
    <cellStyle name="Normal 31 3 2" xfId="11529"/>
    <cellStyle name="Normal 31 3 2 10" xfId="11530"/>
    <cellStyle name="Normal 31 3 2 11" xfId="11531"/>
    <cellStyle name="Normal 31 3 2 2" xfId="11532"/>
    <cellStyle name="Normal 31 3 2 2 2" xfId="11533"/>
    <cellStyle name="Normal 31 3 2 2 2 2" xfId="11534"/>
    <cellStyle name="Normal 31 3 2 2 2 2 2" xfId="11535"/>
    <cellStyle name="Normal 31 3 2 2 2 2 3" xfId="11536"/>
    <cellStyle name="Normal 31 3 2 2 2 3" xfId="11537"/>
    <cellStyle name="Normal 31 3 2 2 2 4" xfId="11538"/>
    <cellStyle name="Normal 31 3 2 2 3" xfId="11539"/>
    <cellStyle name="Normal 31 3 2 2 3 2" xfId="11540"/>
    <cellStyle name="Normal 31 3 2 2 3 3" xfId="11541"/>
    <cellStyle name="Normal 31 3 2 2 4" xfId="11542"/>
    <cellStyle name="Normal 31 3 2 2 5" xfId="11543"/>
    <cellStyle name="Normal 31 3 2 2 6" xfId="11544"/>
    <cellStyle name="Normal 31 3 2 3" xfId="11545"/>
    <cellStyle name="Normal 31 3 2 3 2" xfId="11546"/>
    <cellStyle name="Normal 31 3 2 3 2 2" xfId="11547"/>
    <cellStyle name="Normal 31 3 2 3 2 2 2" xfId="11548"/>
    <cellStyle name="Normal 31 3 2 3 2 2 3" xfId="11549"/>
    <cellStyle name="Normal 31 3 2 3 2 3" xfId="11550"/>
    <cellStyle name="Normal 31 3 2 3 2 4" xfId="11551"/>
    <cellStyle name="Normal 31 3 2 3 3" xfId="11552"/>
    <cellStyle name="Normal 31 3 2 3 3 2" xfId="11553"/>
    <cellStyle name="Normal 31 3 2 3 3 3" xfId="11554"/>
    <cellStyle name="Normal 31 3 2 3 4" xfId="11555"/>
    <cellStyle name="Normal 31 3 2 3 5" xfId="11556"/>
    <cellStyle name="Normal 31 3 2 4" xfId="11557"/>
    <cellStyle name="Normal 31 3 2 4 2" xfId="11558"/>
    <cellStyle name="Normal 31 3 2 4 2 2" xfId="11559"/>
    <cellStyle name="Normal 31 3 2 4 2 3" xfId="11560"/>
    <cellStyle name="Normal 31 3 2 4 3" xfId="11561"/>
    <cellStyle name="Normal 31 3 2 4 4" xfId="11562"/>
    <cellStyle name="Normal 31 3 2 5" xfId="11563"/>
    <cellStyle name="Normal 31 3 2 5 2" xfId="11564"/>
    <cellStyle name="Normal 31 3 2 5 2 2" xfId="11565"/>
    <cellStyle name="Normal 31 3 2 5 2 3" xfId="11566"/>
    <cellStyle name="Normal 31 3 2 5 3" xfId="11567"/>
    <cellStyle name="Normal 31 3 2 5 4" xfId="11568"/>
    <cellStyle name="Normal 31 3 2 6" xfId="11569"/>
    <cellStyle name="Normal 31 3 2 6 2" xfId="11570"/>
    <cellStyle name="Normal 31 3 2 6 3" xfId="11571"/>
    <cellStyle name="Normal 31 3 2 7" xfId="11572"/>
    <cellStyle name="Normal 31 3 2 7 2" xfId="11573"/>
    <cellStyle name="Normal 31 3 2 8" xfId="11574"/>
    <cellStyle name="Normal 31 3 2 9" xfId="11575"/>
    <cellStyle name="Normal 31 3 3" xfId="11576"/>
    <cellStyle name="Normal 31 3 3 10" xfId="11577"/>
    <cellStyle name="Normal 31 3 3 2" xfId="11578"/>
    <cellStyle name="Normal 31 3 3 2 2" xfId="11579"/>
    <cellStyle name="Normal 31 3 3 2 2 2" xfId="11580"/>
    <cellStyle name="Normal 31 3 3 2 2 2 2" xfId="11581"/>
    <cellStyle name="Normal 31 3 3 2 2 2 3" xfId="11582"/>
    <cellStyle name="Normal 31 3 3 2 2 3" xfId="11583"/>
    <cellStyle name="Normal 31 3 3 2 2 4" xfId="11584"/>
    <cellStyle name="Normal 31 3 3 2 3" xfId="11585"/>
    <cellStyle name="Normal 31 3 3 2 3 2" xfId="11586"/>
    <cellStyle name="Normal 31 3 3 2 3 3" xfId="11587"/>
    <cellStyle name="Normal 31 3 3 2 4" xfId="11588"/>
    <cellStyle name="Normal 31 3 3 2 5" xfId="11589"/>
    <cellStyle name="Normal 31 3 3 2 6" xfId="11590"/>
    <cellStyle name="Normal 31 3 3 3" xfId="11591"/>
    <cellStyle name="Normal 31 3 3 3 2" xfId="11592"/>
    <cellStyle name="Normal 31 3 3 3 2 2" xfId="11593"/>
    <cellStyle name="Normal 31 3 3 3 2 3" xfId="11594"/>
    <cellStyle name="Normal 31 3 3 3 3" xfId="11595"/>
    <cellStyle name="Normal 31 3 3 3 4" xfId="11596"/>
    <cellStyle name="Normal 31 3 3 4" xfId="11597"/>
    <cellStyle name="Normal 31 3 3 4 2" xfId="11598"/>
    <cellStyle name="Normal 31 3 3 4 2 2" xfId="11599"/>
    <cellStyle name="Normal 31 3 3 4 2 3" xfId="11600"/>
    <cellStyle name="Normal 31 3 3 4 3" xfId="11601"/>
    <cellStyle name="Normal 31 3 3 4 4" xfId="11602"/>
    <cellStyle name="Normal 31 3 3 5" xfId="11603"/>
    <cellStyle name="Normal 31 3 3 5 2" xfId="11604"/>
    <cellStyle name="Normal 31 3 3 5 3" xfId="11605"/>
    <cellStyle name="Normal 31 3 3 6" xfId="11606"/>
    <cellStyle name="Normal 31 3 3 6 2" xfId="11607"/>
    <cellStyle name="Normal 31 3 3 7" xfId="11608"/>
    <cellStyle name="Normal 31 3 3 8" xfId="11609"/>
    <cellStyle name="Normal 31 3 3 9" xfId="11610"/>
    <cellStyle name="Normal 31 3 4" xfId="11611"/>
    <cellStyle name="Normal 31 3 4 2" xfId="11612"/>
    <cellStyle name="Normal 31 3 4 2 2" xfId="11613"/>
    <cellStyle name="Normal 31 3 4 2 2 2" xfId="11614"/>
    <cellStyle name="Normal 31 3 4 2 2 3" xfId="11615"/>
    <cellStyle name="Normal 31 3 4 2 3" xfId="11616"/>
    <cellStyle name="Normal 31 3 4 2 4" xfId="11617"/>
    <cellStyle name="Normal 31 3 4 2 5" xfId="11618"/>
    <cellStyle name="Normal 31 3 4 3" xfId="11619"/>
    <cellStyle name="Normal 31 3 4 3 2" xfId="11620"/>
    <cellStyle name="Normal 31 3 4 3 3" xfId="11621"/>
    <cellStyle name="Normal 31 3 4 4" xfId="11622"/>
    <cellStyle name="Normal 31 3 4 5" xfId="11623"/>
    <cellStyle name="Normal 31 3 4 6" xfId="11624"/>
    <cellStyle name="Normal 31 3 5" xfId="11625"/>
    <cellStyle name="Normal 31 3 5 2" xfId="11626"/>
    <cellStyle name="Normal 31 3 5 2 2" xfId="11627"/>
    <cellStyle name="Normal 31 3 5 2 2 2" xfId="11628"/>
    <cellStyle name="Normal 31 3 5 2 2 3" xfId="11629"/>
    <cellStyle name="Normal 31 3 5 2 3" xfId="11630"/>
    <cellStyle name="Normal 31 3 5 2 4" xfId="11631"/>
    <cellStyle name="Normal 31 3 5 3" xfId="11632"/>
    <cellStyle name="Normal 31 3 5 3 2" xfId="11633"/>
    <cellStyle name="Normal 31 3 5 3 3" xfId="11634"/>
    <cellStyle name="Normal 31 3 5 4" xfId="11635"/>
    <cellStyle name="Normal 31 3 5 5" xfId="11636"/>
    <cellStyle name="Normal 31 3 5 6" xfId="11637"/>
    <cellStyle name="Normal 31 3 6" xfId="11638"/>
    <cellStyle name="Normal 31 3 6 2" xfId="11639"/>
    <cellStyle name="Normal 31 3 6 2 2" xfId="11640"/>
    <cellStyle name="Normal 31 3 6 2 3" xfId="11641"/>
    <cellStyle name="Normal 31 3 6 3" xfId="11642"/>
    <cellStyle name="Normal 31 3 6 4" xfId="11643"/>
    <cellStyle name="Normal 31 3 7" xfId="11644"/>
    <cellStyle name="Normal 31 3 7 2" xfId="11645"/>
    <cellStyle name="Normal 31 3 7 2 2" xfId="11646"/>
    <cellStyle name="Normal 31 3 7 2 3" xfId="11647"/>
    <cellStyle name="Normal 31 3 7 3" xfId="11648"/>
    <cellStyle name="Normal 31 3 7 4" xfId="11649"/>
    <cellStyle name="Normal 31 3 8" xfId="11650"/>
    <cellStyle name="Normal 31 3 8 2" xfId="11651"/>
    <cellStyle name="Normal 31 3 8 3" xfId="11652"/>
    <cellStyle name="Normal 31 3 9" xfId="11653"/>
    <cellStyle name="Normal 31 3 9 2" xfId="11654"/>
    <cellStyle name="Normal 31 3 9 3" xfId="11655"/>
    <cellStyle name="Normal 31 4" xfId="11656"/>
    <cellStyle name="Normal 31 4 2" xfId="11657"/>
    <cellStyle name="Normal 31 4 3" xfId="11658"/>
    <cellStyle name="Normal 31 4 3 2" xfId="11659"/>
    <cellStyle name="Normal 31 4 4" xfId="11660"/>
    <cellStyle name="Normal 31 4 4 2" xfId="11661"/>
    <cellStyle name="Normal 31 4 5" xfId="11662"/>
    <cellStyle name="Normal 31 5" xfId="11663"/>
    <cellStyle name="Normal 31 5 2" xfId="11664"/>
    <cellStyle name="Normal 31 5 2 2" xfId="11665"/>
    <cellStyle name="Normal 31 5 3" xfId="11666"/>
    <cellStyle name="Normal 31 5 3 2" xfId="11667"/>
    <cellStyle name="Normal 31 5 4" xfId="11668"/>
    <cellStyle name="Normal 31 5 5" xfId="11669"/>
    <cellStyle name="Normal 31 6" xfId="11670"/>
    <cellStyle name="Normal 31 6 10" xfId="11671"/>
    <cellStyle name="Normal 31 6 10 2" xfId="11672"/>
    <cellStyle name="Normal 31 6 11" xfId="11673"/>
    <cellStyle name="Normal 31 6 12" xfId="11674"/>
    <cellStyle name="Normal 31 6 2" xfId="11675"/>
    <cellStyle name="Normal 31 6 2 2" xfId="11676"/>
    <cellStyle name="Normal 31 6 2 2 2" xfId="11677"/>
    <cellStyle name="Normal 31 6 2 2 2 2" xfId="11678"/>
    <cellStyle name="Normal 31 6 2 2 2 3" xfId="11679"/>
    <cellStyle name="Normal 31 6 2 2 3" xfId="11680"/>
    <cellStyle name="Normal 31 6 2 2 4" xfId="11681"/>
    <cellStyle name="Normal 31 6 2 3" xfId="11682"/>
    <cellStyle name="Normal 31 6 2 3 2" xfId="11683"/>
    <cellStyle name="Normal 31 6 2 3 3" xfId="11684"/>
    <cellStyle name="Normal 31 6 2 4" xfId="11685"/>
    <cellStyle name="Normal 31 6 2 5" xfId="11686"/>
    <cellStyle name="Normal 31 6 2 6" xfId="11687"/>
    <cellStyle name="Normal 31 6 2 6 2" xfId="11688"/>
    <cellStyle name="Normal 31 6 2 7" xfId="11689"/>
    <cellStyle name="Normal 31 6 3" xfId="11690"/>
    <cellStyle name="Normal 31 6 3 2" xfId="11691"/>
    <cellStyle name="Normal 31 6 3 2 2" xfId="11692"/>
    <cellStyle name="Normal 31 6 3 2 2 2" xfId="11693"/>
    <cellStyle name="Normal 31 6 3 2 2 3" xfId="11694"/>
    <cellStyle name="Normal 31 6 3 2 3" xfId="11695"/>
    <cellStyle name="Normal 31 6 3 2 4" xfId="11696"/>
    <cellStyle name="Normal 31 6 3 3" xfId="11697"/>
    <cellStyle name="Normal 31 6 3 3 2" xfId="11698"/>
    <cellStyle name="Normal 31 6 3 3 3" xfId="11699"/>
    <cellStyle name="Normal 31 6 3 4" xfId="11700"/>
    <cellStyle name="Normal 31 6 3 5" xfId="11701"/>
    <cellStyle name="Normal 31 6 4" xfId="11702"/>
    <cellStyle name="Normal 31 6 4 2" xfId="11703"/>
    <cellStyle name="Normal 31 6 4 2 2" xfId="11704"/>
    <cellStyle name="Normal 31 6 4 2 3" xfId="11705"/>
    <cellStyle name="Normal 31 6 4 3" xfId="11706"/>
    <cellStyle name="Normal 31 6 4 4" xfId="11707"/>
    <cellStyle name="Normal 31 6 5" xfId="11708"/>
    <cellStyle name="Normal 31 6 5 2" xfId="11709"/>
    <cellStyle name="Normal 31 6 5 2 2" xfId="11710"/>
    <cellStyle name="Normal 31 6 5 2 3" xfId="11711"/>
    <cellStyle name="Normal 31 6 5 3" xfId="11712"/>
    <cellStyle name="Normal 31 6 5 4" xfId="11713"/>
    <cellStyle name="Normal 31 6 6" xfId="11714"/>
    <cellStyle name="Normal 31 6 6 2" xfId="11715"/>
    <cellStyle name="Normal 31 6 6 3" xfId="11716"/>
    <cellStyle name="Normal 31 6 7" xfId="11717"/>
    <cellStyle name="Normal 31 6 7 2" xfId="11718"/>
    <cellStyle name="Normal 31 6 8" xfId="11719"/>
    <cellStyle name="Normal 31 6 9" xfId="11720"/>
    <cellStyle name="Normal 31 7" xfId="11721"/>
    <cellStyle name="Normal 31 7 2" xfId="11722"/>
    <cellStyle name="Normal 31 7 2 2" xfId="11723"/>
    <cellStyle name="Normal 31 7 2 2 2" xfId="11724"/>
    <cellStyle name="Normal 31 7 2 2 3" xfId="11725"/>
    <cellStyle name="Normal 31 7 2 3" xfId="11726"/>
    <cellStyle name="Normal 31 7 2 4" xfId="11727"/>
    <cellStyle name="Normal 31 7 2 5" xfId="11728"/>
    <cellStyle name="Normal 31 7 3" xfId="11729"/>
    <cellStyle name="Normal 31 7 3 2" xfId="11730"/>
    <cellStyle name="Normal 31 7 3 3" xfId="11731"/>
    <cellStyle name="Normal 31 7 3 4" xfId="11732"/>
    <cellStyle name="Normal 31 7 4" xfId="11733"/>
    <cellStyle name="Normal 31 7 5" xfId="11734"/>
    <cellStyle name="Normal 31 7 6" xfId="11735"/>
    <cellStyle name="Normal 31 8" xfId="11736"/>
    <cellStyle name="Normal 31 8 2" xfId="11737"/>
    <cellStyle name="Normal 31 8 2 2" xfId="11738"/>
    <cellStyle name="Normal 31 8 3" xfId="11739"/>
    <cellStyle name="Normal 31 8 4" xfId="11740"/>
    <cellStyle name="Normal 31 9" xfId="11741"/>
    <cellStyle name="Normal 31 9 2" xfId="11742"/>
    <cellStyle name="Normal 31 9 2 2" xfId="11743"/>
    <cellStyle name="Normal 31 9 3" xfId="11744"/>
    <cellStyle name="Normal 31_Connected Load" xfId="11745"/>
    <cellStyle name="Normal 32" xfId="1860"/>
    <cellStyle name="Normal 32 10" xfId="11746"/>
    <cellStyle name="Normal 32 10 2" xfId="11747"/>
    <cellStyle name="Normal 32 10 2 2" xfId="11748"/>
    <cellStyle name="Normal 32 10 3" xfId="11749"/>
    <cellStyle name="Normal 32 10 3 2" xfId="11750"/>
    <cellStyle name="Normal 32 11" xfId="11751"/>
    <cellStyle name="Normal 32 11 2" xfId="11752"/>
    <cellStyle name="Normal 32 11 2 2" xfId="11753"/>
    <cellStyle name="Normal 32 11 3" xfId="11754"/>
    <cellStyle name="Normal 32 11 3 2" xfId="11755"/>
    <cellStyle name="Normal 32 12" xfId="11756"/>
    <cellStyle name="Normal 32 12 2" xfId="11757"/>
    <cellStyle name="Normal 32 12 3" xfId="11758"/>
    <cellStyle name="Normal 32 13" xfId="11759"/>
    <cellStyle name="Normal 32 13 2" xfId="11760"/>
    <cellStyle name="Normal 32 13 3" xfId="11761"/>
    <cellStyle name="Normal 32 14" xfId="11762"/>
    <cellStyle name="Normal 32 14 2" xfId="11763"/>
    <cellStyle name="Normal 32 14 2 2" xfId="11764"/>
    <cellStyle name="Normal 32 14 3" xfId="11765"/>
    <cellStyle name="Normal 32 14 3 2" xfId="11766"/>
    <cellStyle name="Normal 32 14 4" xfId="11767"/>
    <cellStyle name="Normal 32 14 4 2" xfId="11768"/>
    <cellStyle name="Normal 32 14 5" xfId="11769"/>
    <cellStyle name="Normal 32 14 5 2" xfId="11770"/>
    <cellStyle name="Normal 32 14 6" xfId="11771"/>
    <cellStyle name="Normal 32 14 6 2" xfId="11772"/>
    <cellStyle name="Normal 32 14 7" xfId="11773"/>
    <cellStyle name="Normal 32 14 8" xfId="11774"/>
    <cellStyle name="Normal 32 15" xfId="11775"/>
    <cellStyle name="Normal 32 15 2" xfId="11776"/>
    <cellStyle name="Normal 32 15 3" xfId="11777"/>
    <cellStyle name="Normal 32 15 4" xfId="11778"/>
    <cellStyle name="Normal 32 16" xfId="11779"/>
    <cellStyle name="Normal 32 16 2" xfId="11780"/>
    <cellStyle name="Normal 32 2" xfId="11781"/>
    <cellStyle name="Normal 32 2 2" xfId="11782"/>
    <cellStyle name="Normal 32 2 2 10" xfId="11783"/>
    <cellStyle name="Normal 32 2 2 11" xfId="11784"/>
    <cellStyle name="Normal 32 2 2 12" xfId="11785"/>
    <cellStyle name="Normal 32 2 2 2" xfId="11786"/>
    <cellStyle name="Normal 32 2 2 2 10" xfId="11787"/>
    <cellStyle name="Normal 32 2 2 2 2" xfId="11788"/>
    <cellStyle name="Normal 32 2 2 2 2 2" xfId="11789"/>
    <cellStyle name="Normal 32 2 2 2 2 2 2" xfId="11790"/>
    <cellStyle name="Normal 32 2 2 2 2 2 2 2" xfId="11791"/>
    <cellStyle name="Normal 32 2 2 2 2 2 2 3" xfId="11792"/>
    <cellStyle name="Normal 32 2 2 2 2 2 3" xfId="11793"/>
    <cellStyle name="Normal 32 2 2 2 2 2 4" xfId="11794"/>
    <cellStyle name="Normal 32 2 2 2 2 3" xfId="11795"/>
    <cellStyle name="Normal 32 2 2 2 2 3 2" xfId="11796"/>
    <cellStyle name="Normal 32 2 2 2 2 3 3" xfId="11797"/>
    <cellStyle name="Normal 32 2 2 2 2 4" xfId="11798"/>
    <cellStyle name="Normal 32 2 2 2 2 4 2" xfId="11799"/>
    <cellStyle name="Normal 32 2 2 2 2 5" xfId="11800"/>
    <cellStyle name="Normal 32 2 2 2 2 5 2" xfId="11801"/>
    <cellStyle name="Normal 32 2 2 2 2 6" xfId="11802"/>
    <cellStyle name="Normal 32 2 2 2 2 6 2" xfId="11803"/>
    <cellStyle name="Normal 32 2 2 2 2 7" xfId="11804"/>
    <cellStyle name="Normal 32 2 2 2 2 7 2" xfId="11805"/>
    <cellStyle name="Normal 32 2 2 2 2 8" xfId="11806"/>
    <cellStyle name="Normal 32 2 2 2 3" xfId="11807"/>
    <cellStyle name="Normal 32 2 2 2 3 2" xfId="11808"/>
    <cellStyle name="Normal 32 2 2 2 3 2 2" xfId="11809"/>
    <cellStyle name="Normal 32 2 2 2 3 2 3" xfId="11810"/>
    <cellStyle name="Normal 32 2 2 2 3 3" xfId="11811"/>
    <cellStyle name="Normal 32 2 2 2 3 4" xfId="11812"/>
    <cellStyle name="Normal 32 2 2 2 4" xfId="11813"/>
    <cellStyle name="Normal 32 2 2 2 4 2" xfId="11814"/>
    <cellStyle name="Normal 32 2 2 2 4 2 2" xfId="11815"/>
    <cellStyle name="Normal 32 2 2 2 4 2 3" xfId="11816"/>
    <cellStyle name="Normal 32 2 2 2 4 3" xfId="11817"/>
    <cellStyle name="Normal 32 2 2 2 4 4" xfId="11818"/>
    <cellStyle name="Normal 32 2 2 2 5" xfId="11819"/>
    <cellStyle name="Normal 32 2 2 2 5 2" xfId="11820"/>
    <cellStyle name="Normal 32 2 2 2 5 3" xfId="11821"/>
    <cellStyle name="Normal 32 2 2 2 6" xfId="11822"/>
    <cellStyle name="Normal 32 2 2 2 6 2" xfId="11823"/>
    <cellStyle name="Normal 32 2 2 2 7" xfId="11824"/>
    <cellStyle name="Normal 32 2 2 2 7 2" xfId="11825"/>
    <cellStyle name="Normal 32 2 2 2 8" xfId="11826"/>
    <cellStyle name="Normal 32 2 2 2 8 2" xfId="11827"/>
    <cellStyle name="Normal 32 2 2 2 9" xfId="11828"/>
    <cellStyle name="Normal 32 2 2 2_Consolidation" xfId="11829"/>
    <cellStyle name="Normal 32 2 2 3" xfId="11830"/>
    <cellStyle name="Normal 32 2 2 3 2" xfId="11831"/>
    <cellStyle name="Normal 32 2 2 3 2 2" xfId="11832"/>
    <cellStyle name="Normal 32 2 2 3 2 2 2" xfId="11833"/>
    <cellStyle name="Normal 32 2 2 3 2 2 3" xfId="11834"/>
    <cellStyle name="Normal 32 2 2 3 2 3" xfId="11835"/>
    <cellStyle name="Normal 32 2 2 3 2 4" xfId="11836"/>
    <cellStyle name="Normal 32 2 2 3 3" xfId="11837"/>
    <cellStyle name="Normal 32 2 2 3 3 2" xfId="11838"/>
    <cellStyle name="Normal 32 2 2 3 3 3" xfId="11839"/>
    <cellStyle name="Normal 32 2 2 3 4" xfId="11840"/>
    <cellStyle name="Normal 32 2 2 3 5" xfId="11841"/>
    <cellStyle name="Normal 32 2 2 3 6" xfId="11842"/>
    <cellStyle name="Normal 32 2 2 3 7" xfId="11843"/>
    <cellStyle name="Normal 32 2 2 4" xfId="11844"/>
    <cellStyle name="Normal 32 2 2 4 2" xfId="11845"/>
    <cellStyle name="Normal 32 2 2 4 2 2" xfId="11846"/>
    <cellStyle name="Normal 32 2 2 4 2 2 2" xfId="11847"/>
    <cellStyle name="Normal 32 2 2 4 2 2 3" xfId="11848"/>
    <cellStyle name="Normal 32 2 2 4 2 3" xfId="11849"/>
    <cellStyle name="Normal 32 2 2 4 2 4" xfId="11850"/>
    <cellStyle name="Normal 32 2 2 4 3" xfId="11851"/>
    <cellStyle name="Normal 32 2 2 4 3 2" xfId="11852"/>
    <cellStyle name="Normal 32 2 2 4 3 3" xfId="11853"/>
    <cellStyle name="Normal 32 2 2 4 4" xfId="11854"/>
    <cellStyle name="Normal 32 2 2 4 5" xfId="11855"/>
    <cellStyle name="Normal 32 2 2 4 6" xfId="11856"/>
    <cellStyle name="Normal 32 2 2 5" xfId="11857"/>
    <cellStyle name="Normal 32 2 2 5 2" xfId="11858"/>
    <cellStyle name="Normal 32 2 2 5 2 2" xfId="11859"/>
    <cellStyle name="Normal 32 2 2 5 2 3" xfId="11860"/>
    <cellStyle name="Normal 32 2 2 5 3" xfId="11861"/>
    <cellStyle name="Normal 32 2 2 5 4" xfId="11862"/>
    <cellStyle name="Normal 32 2 2 5 5" xfId="11863"/>
    <cellStyle name="Normal 32 2 2 6" xfId="11864"/>
    <cellStyle name="Normal 32 2 2 6 2" xfId="11865"/>
    <cellStyle name="Normal 32 2 2 6 2 2" xfId="11866"/>
    <cellStyle name="Normal 32 2 2 6 2 3" xfId="11867"/>
    <cellStyle name="Normal 32 2 2 6 3" xfId="11868"/>
    <cellStyle name="Normal 32 2 2 6 4" xfId="11869"/>
    <cellStyle name="Normal 32 2 2 7" xfId="11870"/>
    <cellStyle name="Normal 32 2 2 7 2" xfId="11871"/>
    <cellStyle name="Normal 32 2 2 7 3" xfId="11872"/>
    <cellStyle name="Normal 32 2 2 8" xfId="11873"/>
    <cellStyle name="Normal 32 2 2 8 2" xfId="11874"/>
    <cellStyle name="Normal 32 2 2 9" xfId="11875"/>
    <cellStyle name="Normal 32 2 3" xfId="11876"/>
    <cellStyle name="Normal 32 2 3 2" xfId="11877"/>
    <cellStyle name="Normal 32 2 3 3" xfId="11878"/>
    <cellStyle name="Normal 32 2 3 4" xfId="11879"/>
    <cellStyle name="Normal 32 2 3 5" xfId="11880"/>
    <cellStyle name="Normal 32 2 4" xfId="11881"/>
    <cellStyle name="Normal 32 2 4 10" xfId="11882"/>
    <cellStyle name="Normal 32 2 4 2" xfId="11883"/>
    <cellStyle name="Normal 32 2 4 2 2" xfId="11884"/>
    <cellStyle name="Normal 32 2 4 2 2 2" xfId="11885"/>
    <cellStyle name="Normal 32 2 4 2 2 2 2" xfId="11886"/>
    <cellStyle name="Normal 32 2 4 2 2 2 3" xfId="11887"/>
    <cellStyle name="Normal 32 2 4 2 2 3" xfId="11888"/>
    <cellStyle name="Normal 32 2 4 2 2 4" xfId="11889"/>
    <cellStyle name="Normal 32 2 4 2 3" xfId="11890"/>
    <cellStyle name="Normal 32 2 4 2 3 2" xfId="11891"/>
    <cellStyle name="Normal 32 2 4 2 3 3" xfId="11892"/>
    <cellStyle name="Normal 32 2 4 2 4" xfId="11893"/>
    <cellStyle name="Normal 32 2 4 2 5" xfId="11894"/>
    <cellStyle name="Normal 32 2 4 2 6" xfId="11895"/>
    <cellStyle name="Normal 32 2 4 3" xfId="11896"/>
    <cellStyle name="Normal 32 2 4 3 2" xfId="11897"/>
    <cellStyle name="Normal 32 2 4 3 2 2" xfId="11898"/>
    <cellStyle name="Normal 32 2 4 3 2 3" xfId="11899"/>
    <cellStyle name="Normal 32 2 4 3 3" xfId="11900"/>
    <cellStyle name="Normal 32 2 4 3 4" xfId="11901"/>
    <cellStyle name="Normal 32 2 4 4" xfId="11902"/>
    <cellStyle name="Normal 32 2 4 4 2" xfId="11903"/>
    <cellStyle name="Normal 32 2 4 4 2 2" xfId="11904"/>
    <cellStyle name="Normal 32 2 4 4 2 3" xfId="11905"/>
    <cellStyle name="Normal 32 2 4 4 3" xfId="11906"/>
    <cellStyle name="Normal 32 2 4 4 4" xfId="11907"/>
    <cellStyle name="Normal 32 2 4 5" xfId="11908"/>
    <cellStyle name="Normal 32 2 4 5 2" xfId="11909"/>
    <cellStyle name="Normal 32 2 4 5 3" xfId="11910"/>
    <cellStyle name="Normal 32 2 4 6" xfId="11911"/>
    <cellStyle name="Normal 32 2 4 6 2" xfId="11912"/>
    <cellStyle name="Normal 32 2 4 7" xfId="11913"/>
    <cellStyle name="Normal 32 2 4 8" xfId="11914"/>
    <cellStyle name="Normal 32 2 4 9" xfId="11915"/>
    <cellStyle name="Normal 32 2 4 9 2" xfId="11916"/>
    <cellStyle name="Normal 32 2 5" xfId="11917"/>
    <cellStyle name="Normal 32 2 5 2" xfId="11918"/>
    <cellStyle name="Normal 32 2 5 2 2" xfId="11919"/>
    <cellStyle name="Normal 32 2 5 2 3" xfId="11920"/>
    <cellStyle name="Normal 32 2 5 3" xfId="11921"/>
    <cellStyle name="Normal 32 2 5 4" xfId="11922"/>
    <cellStyle name="Normal 32 2 5 5" xfId="11923"/>
    <cellStyle name="Normal 32 2 5 5 2" xfId="11924"/>
    <cellStyle name="Normal 32 2 5 6" xfId="11925"/>
    <cellStyle name="Normal 32 2 5 7" xfId="11926"/>
    <cellStyle name="Normal 32 2 6" xfId="11927"/>
    <cellStyle name="Normal 32 2 6 2" xfId="11928"/>
    <cellStyle name="Normal 32 2 6 3" xfId="11929"/>
    <cellStyle name="Normal 32 2 7" xfId="11930"/>
    <cellStyle name="Normal 32 2 8" xfId="11931"/>
    <cellStyle name="Normal 32 2 9" xfId="11932"/>
    <cellStyle name="Normal 32 3" xfId="11933"/>
    <cellStyle name="Normal 32 3 10" xfId="11934"/>
    <cellStyle name="Normal 32 3 11" xfId="11935"/>
    <cellStyle name="Normal 32 3 11 2" xfId="11936"/>
    <cellStyle name="Normal 32 3 12" xfId="11937"/>
    <cellStyle name="Normal 32 3 13" xfId="11938"/>
    <cellStyle name="Normal 32 3 2" xfId="11939"/>
    <cellStyle name="Normal 32 3 2 10" xfId="11940"/>
    <cellStyle name="Normal 32 3 2 2" xfId="11941"/>
    <cellStyle name="Normal 32 3 2 2 2" xfId="11942"/>
    <cellStyle name="Normal 32 3 2 2 2 2" xfId="11943"/>
    <cellStyle name="Normal 32 3 2 2 2 2 2" xfId="11944"/>
    <cellStyle name="Normal 32 3 2 2 2 2 3" xfId="11945"/>
    <cellStyle name="Normal 32 3 2 2 2 3" xfId="11946"/>
    <cellStyle name="Normal 32 3 2 2 2 4" xfId="11947"/>
    <cellStyle name="Normal 32 3 2 2 3" xfId="11948"/>
    <cellStyle name="Normal 32 3 2 2 3 2" xfId="11949"/>
    <cellStyle name="Normal 32 3 2 2 3 3" xfId="11950"/>
    <cellStyle name="Normal 32 3 2 2 4" xfId="11951"/>
    <cellStyle name="Normal 32 3 2 2 5" xfId="11952"/>
    <cellStyle name="Normal 32 3 2 2 6" xfId="11953"/>
    <cellStyle name="Normal 32 3 2 3" xfId="11954"/>
    <cellStyle name="Normal 32 3 2 3 2" xfId="11955"/>
    <cellStyle name="Normal 32 3 2 3 2 2" xfId="11956"/>
    <cellStyle name="Normal 32 3 2 3 2 3" xfId="11957"/>
    <cellStyle name="Normal 32 3 2 3 3" xfId="11958"/>
    <cellStyle name="Normal 32 3 2 3 4" xfId="11959"/>
    <cellStyle name="Normal 32 3 2 4" xfId="11960"/>
    <cellStyle name="Normal 32 3 2 4 2" xfId="11961"/>
    <cellStyle name="Normal 32 3 2 4 2 2" xfId="11962"/>
    <cellStyle name="Normal 32 3 2 4 2 3" xfId="11963"/>
    <cellStyle name="Normal 32 3 2 4 3" xfId="11964"/>
    <cellStyle name="Normal 32 3 2 4 4" xfId="11965"/>
    <cellStyle name="Normal 32 3 2 5" xfId="11966"/>
    <cellStyle name="Normal 32 3 2 5 2" xfId="11967"/>
    <cellStyle name="Normal 32 3 2 5 3" xfId="11968"/>
    <cellStyle name="Normal 32 3 2 6" xfId="11969"/>
    <cellStyle name="Normal 32 3 2 6 2" xfId="11970"/>
    <cellStyle name="Normal 32 3 2 7" xfId="11971"/>
    <cellStyle name="Normal 32 3 2 8" xfId="11972"/>
    <cellStyle name="Normal 32 3 2 9" xfId="11973"/>
    <cellStyle name="Normal 32 3 3" xfId="11974"/>
    <cellStyle name="Normal 32 3 3 2" xfId="11975"/>
    <cellStyle name="Normal 32 3 3 2 2" xfId="11976"/>
    <cellStyle name="Normal 32 3 3 2 2 2" xfId="11977"/>
    <cellStyle name="Normal 32 3 3 2 2 3" xfId="11978"/>
    <cellStyle name="Normal 32 3 3 2 3" xfId="11979"/>
    <cellStyle name="Normal 32 3 3 2 4" xfId="11980"/>
    <cellStyle name="Normal 32 3 3 3" xfId="11981"/>
    <cellStyle name="Normal 32 3 3 3 2" xfId="11982"/>
    <cellStyle name="Normal 32 3 3 3 3" xfId="11983"/>
    <cellStyle name="Normal 32 3 3 4" xfId="11984"/>
    <cellStyle name="Normal 32 3 3 5" xfId="11985"/>
    <cellStyle name="Normal 32 3 3 6" xfId="11986"/>
    <cellStyle name="Normal 32 3 3 6 2" xfId="11987"/>
    <cellStyle name="Normal 32 3 3 7" xfId="11988"/>
    <cellStyle name="Normal 32 3 4" xfId="11989"/>
    <cellStyle name="Normal 32 3 4 2" xfId="11990"/>
    <cellStyle name="Normal 32 3 4 2 2" xfId="11991"/>
    <cellStyle name="Normal 32 3 4 2 2 2" xfId="11992"/>
    <cellStyle name="Normal 32 3 4 2 2 3" xfId="11993"/>
    <cellStyle name="Normal 32 3 4 2 3" xfId="11994"/>
    <cellStyle name="Normal 32 3 4 2 4" xfId="11995"/>
    <cellStyle name="Normal 32 3 4 3" xfId="11996"/>
    <cellStyle name="Normal 32 3 4 3 2" xfId="11997"/>
    <cellStyle name="Normal 32 3 4 3 3" xfId="11998"/>
    <cellStyle name="Normal 32 3 4 4" xfId="11999"/>
    <cellStyle name="Normal 32 3 4 5" xfId="12000"/>
    <cellStyle name="Normal 32 3 4 6" xfId="12001"/>
    <cellStyle name="Normal 32 3 5" xfId="12002"/>
    <cellStyle name="Normal 32 3 5 2" xfId="12003"/>
    <cellStyle name="Normal 32 3 5 2 2" xfId="12004"/>
    <cellStyle name="Normal 32 3 5 2 3" xfId="12005"/>
    <cellStyle name="Normal 32 3 5 3" xfId="12006"/>
    <cellStyle name="Normal 32 3 5 4" xfId="12007"/>
    <cellStyle name="Normal 32 3 5 5" xfId="12008"/>
    <cellStyle name="Normal 32 3 6" xfId="12009"/>
    <cellStyle name="Normal 32 3 6 2" xfId="12010"/>
    <cellStyle name="Normal 32 3 6 2 2" xfId="12011"/>
    <cellStyle name="Normal 32 3 6 2 3" xfId="12012"/>
    <cellStyle name="Normal 32 3 6 3" xfId="12013"/>
    <cellStyle name="Normal 32 3 6 4" xfId="12014"/>
    <cellStyle name="Normal 32 3 7" xfId="12015"/>
    <cellStyle name="Normal 32 3 7 2" xfId="12016"/>
    <cellStyle name="Normal 32 3 7 3" xfId="12017"/>
    <cellStyle name="Normal 32 3 8" xfId="12018"/>
    <cellStyle name="Normal 32 3 8 2" xfId="12019"/>
    <cellStyle name="Normal 32 3 9" xfId="12020"/>
    <cellStyle name="Normal 32 4" xfId="12021"/>
    <cellStyle name="Normal 32 4 2" xfId="12022"/>
    <cellStyle name="Normal 32 4 2 2" xfId="12023"/>
    <cellStyle name="Normal 32 4 3" xfId="12024"/>
    <cellStyle name="Normal 32 4 3 2" xfId="12025"/>
    <cellStyle name="Normal 32 4 4" xfId="12026"/>
    <cellStyle name="Normal 32 4 5" xfId="12027"/>
    <cellStyle name="Normal 32 5" xfId="12028"/>
    <cellStyle name="Normal 32 5 10" xfId="12029"/>
    <cellStyle name="Normal 32 5 10 2" xfId="12030"/>
    <cellStyle name="Normal 32 5 11" xfId="12031"/>
    <cellStyle name="Normal 32 5 2" xfId="12032"/>
    <cellStyle name="Normal 32 5 2 2" xfId="12033"/>
    <cellStyle name="Normal 32 5 2 2 2" xfId="12034"/>
    <cellStyle name="Normal 32 5 2 2 2 2" xfId="12035"/>
    <cellStyle name="Normal 32 5 2 2 2 3" xfId="12036"/>
    <cellStyle name="Normal 32 5 2 2 3" xfId="12037"/>
    <cellStyle name="Normal 32 5 2 2 4" xfId="12038"/>
    <cellStyle name="Normal 32 5 2 3" xfId="12039"/>
    <cellStyle name="Normal 32 5 2 3 2" xfId="12040"/>
    <cellStyle name="Normal 32 5 2 3 3" xfId="12041"/>
    <cellStyle name="Normal 32 5 2 4" xfId="12042"/>
    <cellStyle name="Normal 32 5 2 5" xfId="12043"/>
    <cellStyle name="Normal 32 5 2 6" xfId="12044"/>
    <cellStyle name="Normal 32 5 2 7" xfId="12045"/>
    <cellStyle name="Normal 32 5 3" xfId="12046"/>
    <cellStyle name="Normal 32 5 3 2" xfId="12047"/>
    <cellStyle name="Normal 32 5 3 2 2" xfId="12048"/>
    <cellStyle name="Normal 32 5 3 2 2 2" xfId="12049"/>
    <cellStyle name="Normal 32 5 3 2 2 3" xfId="12050"/>
    <cellStyle name="Normal 32 5 3 2 3" xfId="12051"/>
    <cellStyle name="Normal 32 5 3 2 4" xfId="12052"/>
    <cellStyle name="Normal 32 5 3 3" xfId="12053"/>
    <cellStyle name="Normal 32 5 3 3 2" xfId="12054"/>
    <cellStyle name="Normal 32 5 3 3 3" xfId="12055"/>
    <cellStyle name="Normal 32 5 3 4" xfId="12056"/>
    <cellStyle name="Normal 32 5 3 5" xfId="12057"/>
    <cellStyle name="Normal 32 5 4" xfId="12058"/>
    <cellStyle name="Normal 32 5 4 2" xfId="12059"/>
    <cellStyle name="Normal 32 5 4 2 2" xfId="12060"/>
    <cellStyle name="Normal 32 5 4 2 3" xfId="12061"/>
    <cellStyle name="Normal 32 5 4 3" xfId="12062"/>
    <cellStyle name="Normal 32 5 4 4" xfId="12063"/>
    <cellStyle name="Normal 32 5 5" xfId="12064"/>
    <cellStyle name="Normal 32 5 5 2" xfId="12065"/>
    <cellStyle name="Normal 32 5 5 2 2" xfId="12066"/>
    <cellStyle name="Normal 32 5 5 2 3" xfId="12067"/>
    <cellStyle name="Normal 32 5 5 3" xfId="12068"/>
    <cellStyle name="Normal 32 5 5 4" xfId="12069"/>
    <cellStyle name="Normal 32 5 6" xfId="12070"/>
    <cellStyle name="Normal 32 5 6 2" xfId="12071"/>
    <cellStyle name="Normal 32 5 6 3" xfId="12072"/>
    <cellStyle name="Normal 32 5 7" xfId="12073"/>
    <cellStyle name="Normal 32 5 7 2" xfId="12074"/>
    <cellStyle name="Normal 32 5 8" xfId="12075"/>
    <cellStyle name="Normal 32 5 9" xfId="12076"/>
    <cellStyle name="Normal 32 6" xfId="12077"/>
    <cellStyle name="Normal 32 6 10" xfId="12078"/>
    <cellStyle name="Normal 32 6 10 2" xfId="12079"/>
    <cellStyle name="Normal 32 6 2" xfId="12080"/>
    <cellStyle name="Normal 32 6 2 2" xfId="12081"/>
    <cellStyle name="Normal 32 6 2 2 2" xfId="12082"/>
    <cellStyle name="Normal 32 6 2 2 2 2" xfId="12083"/>
    <cellStyle name="Normal 32 6 2 2 2 3" xfId="12084"/>
    <cellStyle name="Normal 32 6 2 2 3" xfId="12085"/>
    <cellStyle name="Normal 32 6 2 2 4" xfId="12086"/>
    <cellStyle name="Normal 32 6 2 3" xfId="12087"/>
    <cellStyle name="Normal 32 6 2 3 2" xfId="12088"/>
    <cellStyle name="Normal 32 6 2 3 3" xfId="12089"/>
    <cellStyle name="Normal 32 6 2 4" xfId="12090"/>
    <cellStyle name="Normal 32 6 2 5" xfId="12091"/>
    <cellStyle name="Normal 32 6 2 6" xfId="12092"/>
    <cellStyle name="Normal 32 6 2 7" xfId="12093"/>
    <cellStyle name="Normal 32 6 3" xfId="12094"/>
    <cellStyle name="Normal 32 6 3 2" xfId="12095"/>
    <cellStyle name="Normal 32 6 3 2 2" xfId="12096"/>
    <cellStyle name="Normal 32 6 3 2 3" xfId="12097"/>
    <cellStyle name="Normal 32 6 3 3" xfId="12098"/>
    <cellStyle name="Normal 32 6 3 4" xfId="12099"/>
    <cellStyle name="Normal 32 6 4" xfId="12100"/>
    <cellStyle name="Normal 32 6 4 2" xfId="12101"/>
    <cellStyle name="Normal 32 6 4 2 2" xfId="12102"/>
    <cellStyle name="Normal 32 6 4 2 3" xfId="12103"/>
    <cellStyle name="Normal 32 6 4 3" xfId="12104"/>
    <cellStyle name="Normal 32 6 4 4" xfId="12105"/>
    <cellStyle name="Normal 32 6 5" xfId="12106"/>
    <cellStyle name="Normal 32 6 5 2" xfId="12107"/>
    <cellStyle name="Normal 32 6 5 3" xfId="12108"/>
    <cellStyle name="Normal 32 6 6" xfId="12109"/>
    <cellStyle name="Normal 32 6 6 2" xfId="12110"/>
    <cellStyle name="Normal 32 6 7" xfId="12111"/>
    <cellStyle name="Normal 32 6 8" xfId="12112"/>
    <cellStyle name="Normal 32 6 9" xfId="12113"/>
    <cellStyle name="Normal 32 6 9 2" xfId="12114"/>
    <cellStyle name="Normal 32 7" xfId="12115"/>
    <cellStyle name="Normal 32 7 2" xfId="12116"/>
    <cellStyle name="Normal 32 7 2 2" xfId="12117"/>
    <cellStyle name="Normal 32 7 2 2 2" xfId="12118"/>
    <cellStyle name="Normal 32 7 2 2 3" xfId="12119"/>
    <cellStyle name="Normal 32 7 2 3" xfId="12120"/>
    <cellStyle name="Normal 32 7 2 4" xfId="12121"/>
    <cellStyle name="Normal 32 7 2 5" xfId="12122"/>
    <cellStyle name="Normal 32 7 3" xfId="12123"/>
    <cellStyle name="Normal 32 7 3 2" xfId="12124"/>
    <cellStyle name="Normal 32 7 3 3" xfId="12125"/>
    <cellStyle name="Normal 32 7 4" xfId="12126"/>
    <cellStyle name="Normal 32 7 5" xfId="12127"/>
    <cellStyle name="Normal 32 7 6" xfId="12128"/>
    <cellStyle name="Normal 32 7 6 2" xfId="12129"/>
    <cellStyle name="Normal 32 7 7" xfId="12130"/>
    <cellStyle name="Normal 32 7 7 2" xfId="12131"/>
    <cellStyle name="Normal 32 7 8" xfId="12132"/>
    <cellStyle name="Normal 32 8" xfId="12133"/>
    <cellStyle name="Normal 32 8 2" xfId="12134"/>
    <cellStyle name="Normal 32 8 2 2" xfId="12135"/>
    <cellStyle name="Normal 32 8 2 3" xfId="12136"/>
    <cellStyle name="Normal 32 8 2 4" xfId="12137"/>
    <cellStyle name="Normal 32 8 3" xfId="12138"/>
    <cellStyle name="Normal 32 8 4" xfId="12139"/>
    <cellStyle name="Normal 32 8 4 2" xfId="12140"/>
    <cellStyle name="Normal 32 8 5" xfId="12141"/>
    <cellStyle name="Normal 32 8 5 2" xfId="12142"/>
    <cellStyle name="Normal 32 8 6" xfId="12143"/>
    <cellStyle name="Normal 32 9" xfId="12144"/>
    <cellStyle name="Normal 32 9 2" xfId="12145"/>
    <cellStyle name="Normal 32 9 2 2" xfId="12146"/>
    <cellStyle name="Normal 32 9 3" xfId="12147"/>
    <cellStyle name="Normal 32 9 3 2" xfId="12148"/>
    <cellStyle name="Normal 32 9 4" xfId="12149"/>
    <cellStyle name="Normal 32 9 4 2" xfId="12150"/>
    <cellStyle name="Normal 32_Consolidation" xfId="12151"/>
    <cellStyle name="Normal 33" xfId="1861"/>
    <cellStyle name="Normal 33 2" xfId="12152"/>
    <cellStyle name="Normal 33 2 2" xfId="12153"/>
    <cellStyle name="Normal 33 2 2 2" xfId="12154"/>
    <cellStyle name="Normal 33 2 2 2 2" xfId="12155"/>
    <cellStyle name="Normal 33 2 2 2 3" xfId="12156"/>
    <cellStyle name="Normal 33 2 2 3" xfId="12157"/>
    <cellStyle name="Normal 33 2 2 4" xfId="12158"/>
    <cellStyle name="Normal 33 2 2 5" xfId="12159"/>
    <cellStyle name="Normal 33 2 3" xfId="12160"/>
    <cellStyle name="Normal 33 2 3 2" xfId="12161"/>
    <cellStyle name="Normal 33 2 3 2 2" xfId="12162"/>
    <cellStyle name="Normal 33 2 3 3" xfId="12163"/>
    <cellStyle name="Normal 33 2 3 4" xfId="12164"/>
    <cellStyle name="Normal 33 2 4" xfId="12165"/>
    <cellStyle name="Normal 33 2 4 2" xfId="12166"/>
    <cellStyle name="Normal 33 2 5" xfId="12167"/>
    <cellStyle name="Normal 33 2 5 2" xfId="12168"/>
    <cellStyle name="Normal 33 3" xfId="12169"/>
    <cellStyle name="Normal 33 3 10" xfId="12170"/>
    <cellStyle name="Normal 33 3 11" xfId="12171"/>
    <cellStyle name="Normal 33 3 12" xfId="12172"/>
    <cellStyle name="Normal 33 3 12 2" xfId="12173"/>
    <cellStyle name="Normal 33 3 13" xfId="12174"/>
    <cellStyle name="Normal 33 3 2" xfId="12175"/>
    <cellStyle name="Normal 33 3 2 10" xfId="12176"/>
    <cellStyle name="Normal 33 3 2 11" xfId="12177"/>
    <cellStyle name="Normal 33 3 2 12" xfId="12178"/>
    <cellStyle name="Normal 33 3 2 2" xfId="12179"/>
    <cellStyle name="Normal 33 3 2 2 2" xfId="12180"/>
    <cellStyle name="Normal 33 3 2 2 2 2" xfId="12181"/>
    <cellStyle name="Normal 33 3 2 2 2 2 2" xfId="12182"/>
    <cellStyle name="Normal 33 3 2 2 2 2 3" xfId="12183"/>
    <cellStyle name="Normal 33 3 2 2 2 3" xfId="12184"/>
    <cellStyle name="Normal 33 3 2 2 2 4" xfId="12185"/>
    <cellStyle name="Normal 33 3 2 2 3" xfId="12186"/>
    <cellStyle name="Normal 33 3 2 2 3 2" xfId="12187"/>
    <cellStyle name="Normal 33 3 2 2 3 3" xfId="12188"/>
    <cellStyle name="Normal 33 3 2 2 4" xfId="12189"/>
    <cellStyle name="Normal 33 3 2 2 5" xfId="12190"/>
    <cellStyle name="Normal 33 3 2 2 6" xfId="12191"/>
    <cellStyle name="Normal 33 3 2 2 6 2" xfId="12192"/>
    <cellStyle name="Normal 33 3 2 2 7" xfId="12193"/>
    <cellStyle name="Normal 33 3 2 3" xfId="12194"/>
    <cellStyle name="Normal 33 3 2 3 2" xfId="12195"/>
    <cellStyle name="Normal 33 3 2 3 2 2" xfId="12196"/>
    <cellStyle name="Normal 33 3 2 3 2 2 2" xfId="12197"/>
    <cellStyle name="Normal 33 3 2 3 2 2 3" xfId="12198"/>
    <cellStyle name="Normal 33 3 2 3 2 3" xfId="12199"/>
    <cellStyle name="Normal 33 3 2 3 2 4" xfId="12200"/>
    <cellStyle name="Normal 33 3 2 3 3" xfId="12201"/>
    <cellStyle name="Normal 33 3 2 3 3 2" xfId="12202"/>
    <cellStyle name="Normal 33 3 2 3 3 3" xfId="12203"/>
    <cellStyle name="Normal 33 3 2 3 4" xfId="12204"/>
    <cellStyle name="Normal 33 3 2 3 5" xfId="12205"/>
    <cellStyle name="Normal 33 3 2 4" xfId="12206"/>
    <cellStyle name="Normal 33 3 2 4 2" xfId="12207"/>
    <cellStyle name="Normal 33 3 2 4 2 2" xfId="12208"/>
    <cellStyle name="Normal 33 3 2 4 2 3" xfId="12209"/>
    <cellStyle name="Normal 33 3 2 4 3" xfId="12210"/>
    <cellStyle name="Normal 33 3 2 4 4" xfId="12211"/>
    <cellStyle name="Normal 33 3 2 5" xfId="12212"/>
    <cellStyle name="Normal 33 3 2 5 2" xfId="12213"/>
    <cellStyle name="Normal 33 3 2 5 2 2" xfId="12214"/>
    <cellStyle name="Normal 33 3 2 5 2 3" xfId="12215"/>
    <cellStyle name="Normal 33 3 2 5 3" xfId="12216"/>
    <cellStyle name="Normal 33 3 2 5 4" xfId="12217"/>
    <cellStyle name="Normal 33 3 2 6" xfId="12218"/>
    <cellStyle name="Normal 33 3 2 6 2" xfId="12219"/>
    <cellStyle name="Normal 33 3 2 6 3" xfId="12220"/>
    <cellStyle name="Normal 33 3 2 7" xfId="12221"/>
    <cellStyle name="Normal 33 3 2 7 2" xfId="12222"/>
    <cellStyle name="Normal 33 3 2 8" xfId="12223"/>
    <cellStyle name="Normal 33 3 2 9" xfId="12224"/>
    <cellStyle name="Normal 33 3 3" xfId="12225"/>
    <cellStyle name="Normal 33 3 3 10" xfId="12226"/>
    <cellStyle name="Normal 33 3 3 2" xfId="12227"/>
    <cellStyle name="Normal 33 3 3 2 2" xfId="12228"/>
    <cellStyle name="Normal 33 3 3 2 2 2" xfId="12229"/>
    <cellStyle name="Normal 33 3 3 2 2 2 2" xfId="12230"/>
    <cellStyle name="Normal 33 3 3 2 2 2 3" xfId="12231"/>
    <cellStyle name="Normal 33 3 3 2 2 3" xfId="12232"/>
    <cellStyle name="Normal 33 3 3 2 2 4" xfId="12233"/>
    <cellStyle name="Normal 33 3 3 2 3" xfId="12234"/>
    <cellStyle name="Normal 33 3 3 2 3 2" xfId="12235"/>
    <cellStyle name="Normal 33 3 3 2 3 3" xfId="12236"/>
    <cellStyle name="Normal 33 3 3 2 4" xfId="12237"/>
    <cellStyle name="Normal 33 3 3 2 5" xfId="12238"/>
    <cellStyle name="Normal 33 3 3 2 6" xfId="12239"/>
    <cellStyle name="Normal 33 3 3 3" xfId="12240"/>
    <cellStyle name="Normal 33 3 3 3 2" xfId="12241"/>
    <cellStyle name="Normal 33 3 3 3 2 2" xfId="12242"/>
    <cellStyle name="Normal 33 3 3 3 2 3" xfId="12243"/>
    <cellStyle name="Normal 33 3 3 3 3" xfId="12244"/>
    <cellStyle name="Normal 33 3 3 3 4" xfId="12245"/>
    <cellStyle name="Normal 33 3 3 4" xfId="12246"/>
    <cellStyle name="Normal 33 3 3 4 2" xfId="12247"/>
    <cellStyle name="Normal 33 3 3 4 2 2" xfId="12248"/>
    <cellStyle name="Normal 33 3 3 4 2 3" xfId="12249"/>
    <cellStyle name="Normal 33 3 3 4 3" xfId="12250"/>
    <cellStyle name="Normal 33 3 3 4 4" xfId="12251"/>
    <cellStyle name="Normal 33 3 3 5" xfId="12252"/>
    <cellStyle name="Normal 33 3 3 5 2" xfId="12253"/>
    <cellStyle name="Normal 33 3 3 5 3" xfId="12254"/>
    <cellStyle name="Normal 33 3 3 6" xfId="12255"/>
    <cellStyle name="Normal 33 3 3 6 2" xfId="12256"/>
    <cellStyle name="Normal 33 3 3 7" xfId="12257"/>
    <cellStyle name="Normal 33 3 3 8" xfId="12258"/>
    <cellStyle name="Normal 33 3 3 9" xfId="12259"/>
    <cellStyle name="Normal 33 3 3 9 2" xfId="12260"/>
    <cellStyle name="Normal 33 3 4" xfId="12261"/>
    <cellStyle name="Normal 33 3 4 2" xfId="12262"/>
    <cellStyle name="Normal 33 3 4 2 2" xfId="12263"/>
    <cellStyle name="Normal 33 3 4 2 2 2" xfId="12264"/>
    <cellStyle name="Normal 33 3 4 2 2 3" xfId="12265"/>
    <cellStyle name="Normal 33 3 4 2 3" xfId="12266"/>
    <cellStyle name="Normal 33 3 4 2 4" xfId="12267"/>
    <cellStyle name="Normal 33 3 4 2 5" xfId="12268"/>
    <cellStyle name="Normal 33 3 4 3" xfId="12269"/>
    <cellStyle name="Normal 33 3 4 3 2" xfId="12270"/>
    <cellStyle name="Normal 33 3 4 3 3" xfId="12271"/>
    <cellStyle name="Normal 33 3 4 4" xfId="12272"/>
    <cellStyle name="Normal 33 3 4 5" xfId="12273"/>
    <cellStyle name="Normal 33 3 4 6" xfId="12274"/>
    <cellStyle name="Normal 33 3 5" xfId="12275"/>
    <cellStyle name="Normal 33 3 5 2" xfId="12276"/>
    <cellStyle name="Normal 33 3 5 2 2" xfId="12277"/>
    <cellStyle name="Normal 33 3 5 2 2 2" xfId="12278"/>
    <cellStyle name="Normal 33 3 5 2 2 3" xfId="12279"/>
    <cellStyle name="Normal 33 3 5 2 3" xfId="12280"/>
    <cellStyle name="Normal 33 3 5 2 4" xfId="12281"/>
    <cellStyle name="Normal 33 3 5 3" xfId="12282"/>
    <cellStyle name="Normal 33 3 5 3 2" xfId="12283"/>
    <cellStyle name="Normal 33 3 5 3 3" xfId="12284"/>
    <cellStyle name="Normal 33 3 5 4" xfId="12285"/>
    <cellStyle name="Normal 33 3 5 5" xfId="12286"/>
    <cellStyle name="Normal 33 3 5 6" xfId="12287"/>
    <cellStyle name="Normal 33 3 6" xfId="12288"/>
    <cellStyle name="Normal 33 3 6 2" xfId="12289"/>
    <cellStyle name="Normal 33 3 6 2 2" xfId="12290"/>
    <cellStyle name="Normal 33 3 6 2 3" xfId="12291"/>
    <cellStyle name="Normal 33 3 6 3" xfId="12292"/>
    <cellStyle name="Normal 33 3 6 4" xfId="12293"/>
    <cellStyle name="Normal 33 3 7" xfId="12294"/>
    <cellStyle name="Normal 33 3 7 2" xfId="12295"/>
    <cellStyle name="Normal 33 3 7 2 2" xfId="12296"/>
    <cellStyle name="Normal 33 3 7 2 3" xfId="12297"/>
    <cellStyle name="Normal 33 3 7 3" xfId="12298"/>
    <cellStyle name="Normal 33 3 7 4" xfId="12299"/>
    <cellStyle name="Normal 33 3 8" xfId="12300"/>
    <cellStyle name="Normal 33 3 8 2" xfId="12301"/>
    <cellStyle name="Normal 33 3 8 3" xfId="12302"/>
    <cellStyle name="Normal 33 3 9" xfId="12303"/>
    <cellStyle name="Normal 33 3 9 2" xfId="12304"/>
    <cellStyle name="Normal 33 3 9 3" xfId="12305"/>
    <cellStyle name="Normal 33 4" xfId="12306"/>
    <cellStyle name="Normal 33 4 2" xfId="12307"/>
    <cellStyle name="Normal 33 4 2 2" xfId="12308"/>
    <cellStyle name="Normal 33 4 2 2 2" xfId="12309"/>
    <cellStyle name="Normal 33 4 2 3" xfId="12310"/>
    <cellStyle name="Normal 33 4 3" xfId="12311"/>
    <cellStyle name="Normal 33 4 3 2" xfId="12312"/>
    <cellStyle name="Normal 33 4 4" xfId="12313"/>
    <cellStyle name="Normal 33 5" xfId="12314"/>
    <cellStyle name="Normal 33 5 2" xfId="12315"/>
    <cellStyle name="Normal 33 5 2 2" xfId="12316"/>
    <cellStyle name="Normal 33 5 3" xfId="12317"/>
    <cellStyle name="Normal 33 5 4" xfId="12318"/>
    <cellStyle name="Normal 33 6" xfId="12319"/>
    <cellStyle name="Normal 33 6 10" xfId="12320"/>
    <cellStyle name="Normal 33 6 11" xfId="12321"/>
    <cellStyle name="Normal 33 6 2" xfId="12322"/>
    <cellStyle name="Normal 33 6 2 2" xfId="12323"/>
    <cellStyle name="Normal 33 6 2 2 2" xfId="12324"/>
    <cellStyle name="Normal 33 6 2 2 2 2" xfId="12325"/>
    <cellStyle name="Normal 33 6 2 2 2 3" xfId="12326"/>
    <cellStyle name="Normal 33 6 2 2 3" xfId="12327"/>
    <cellStyle name="Normal 33 6 2 2 4" xfId="12328"/>
    <cellStyle name="Normal 33 6 2 3" xfId="12329"/>
    <cellStyle name="Normal 33 6 2 3 2" xfId="12330"/>
    <cellStyle name="Normal 33 6 2 3 3" xfId="12331"/>
    <cellStyle name="Normal 33 6 2 4" xfId="12332"/>
    <cellStyle name="Normal 33 6 2 5" xfId="12333"/>
    <cellStyle name="Normal 33 6 2 6" xfId="12334"/>
    <cellStyle name="Normal 33 6 2 6 2" xfId="12335"/>
    <cellStyle name="Normal 33 6 2 7" xfId="12336"/>
    <cellStyle name="Normal 33 6 3" xfId="12337"/>
    <cellStyle name="Normal 33 6 3 2" xfId="12338"/>
    <cellStyle name="Normal 33 6 3 2 2" xfId="12339"/>
    <cellStyle name="Normal 33 6 3 2 2 2" xfId="12340"/>
    <cellStyle name="Normal 33 6 3 2 2 3" xfId="12341"/>
    <cellStyle name="Normal 33 6 3 2 3" xfId="12342"/>
    <cellStyle name="Normal 33 6 3 2 4" xfId="12343"/>
    <cellStyle name="Normal 33 6 3 3" xfId="12344"/>
    <cellStyle name="Normal 33 6 3 3 2" xfId="12345"/>
    <cellStyle name="Normal 33 6 3 3 3" xfId="12346"/>
    <cellStyle name="Normal 33 6 3 4" xfId="12347"/>
    <cellStyle name="Normal 33 6 3 5" xfId="12348"/>
    <cellStyle name="Normal 33 6 4" xfId="12349"/>
    <cellStyle name="Normal 33 6 4 2" xfId="12350"/>
    <cellStyle name="Normal 33 6 4 2 2" xfId="12351"/>
    <cellStyle name="Normal 33 6 4 2 3" xfId="12352"/>
    <cellStyle name="Normal 33 6 4 3" xfId="12353"/>
    <cellStyle name="Normal 33 6 4 4" xfId="12354"/>
    <cellStyle name="Normal 33 6 5" xfId="12355"/>
    <cellStyle name="Normal 33 6 5 2" xfId="12356"/>
    <cellStyle name="Normal 33 6 5 2 2" xfId="12357"/>
    <cellStyle name="Normal 33 6 5 2 3" xfId="12358"/>
    <cellStyle name="Normal 33 6 5 3" xfId="12359"/>
    <cellStyle name="Normal 33 6 5 4" xfId="12360"/>
    <cellStyle name="Normal 33 6 6" xfId="12361"/>
    <cellStyle name="Normal 33 6 6 2" xfId="12362"/>
    <cellStyle name="Normal 33 6 6 3" xfId="12363"/>
    <cellStyle name="Normal 33 6 7" xfId="12364"/>
    <cellStyle name="Normal 33 6 7 2" xfId="12365"/>
    <cellStyle name="Normal 33 6 8" xfId="12366"/>
    <cellStyle name="Normal 33 6 9" xfId="12367"/>
    <cellStyle name="Normal 33 7" xfId="12368"/>
    <cellStyle name="Normal 33 7 2" xfId="12369"/>
    <cellStyle name="Normal 33 7 2 2" xfId="12370"/>
    <cellStyle name="Normal 33 7 2 2 2" xfId="12371"/>
    <cellStyle name="Normal 33 7 2 2 3" xfId="12372"/>
    <cellStyle name="Normal 33 7 2 3" xfId="12373"/>
    <cellStyle name="Normal 33 7 2 4" xfId="12374"/>
    <cellStyle name="Normal 33 7 3" xfId="12375"/>
    <cellStyle name="Normal 33 7 3 2" xfId="12376"/>
    <cellStyle name="Normal 33 7 3 3" xfId="12377"/>
    <cellStyle name="Normal 33 7 4" xfId="12378"/>
    <cellStyle name="Normal 33 7 5" xfId="12379"/>
    <cellStyle name="Normal 33 7 6" xfId="12380"/>
    <cellStyle name="Normal 33 8" xfId="12381"/>
    <cellStyle name="Normal 33 8 2" xfId="12382"/>
    <cellStyle name="Normal 33 8 2 2" xfId="12383"/>
    <cellStyle name="Normal 33 8 3" xfId="12384"/>
    <cellStyle name="Normal 33 9" xfId="12385"/>
    <cellStyle name="Normal 33 9 2" xfId="12386"/>
    <cellStyle name="Normal 33_Consolidation" xfId="12387"/>
    <cellStyle name="Normal 34" xfId="1862"/>
    <cellStyle name="Normal 34 10" xfId="12388"/>
    <cellStyle name="Normal 34 2" xfId="12389"/>
    <cellStyle name="Normal 34 2 10" xfId="12390"/>
    <cellStyle name="Normal 34 2 11" xfId="12391"/>
    <cellStyle name="Normal 34 2 12" xfId="12392"/>
    <cellStyle name="Normal 34 2 2" xfId="12393"/>
    <cellStyle name="Normal 34 2 2 10" xfId="12394"/>
    <cellStyle name="Normal 34 2 2 2" xfId="12395"/>
    <cellStyle name="Normal 34 2 2 2 2" xfId="12396"/>
    <cellStyle name="Normal 34 2 2 2 2 2" xfId="12397"/>
    <cellStyle name="Normal 34 2 2 2 2 2 2" xfId="12398"/>
    <cellStyle name="Normal 34 2 2 2 2 2 3" xfId="12399"/>
    <cellStyle name="Normal 34 2 2 2 2 3" xfId="12400"/>
    <cellStyle name="Normal 34 2 2 2 2 4" xfId="12401"/>
    <cellStyle name="Normal 34 2 2 2 3" xfId="12402"/>
    <cellStyle name="Normal 34 2 2 2 3 2" xfId="12403"/>
    <cellStyle name="Normal 34 2 2 2 3 3" xfId="12404"/>
    <cellStyle name="Normal 34 2 2 2 4" xfId="12405"/>
    <cellStyle name="Normal 34 2 2 2 5" xfId="12406"/>
    <cellStyle name="Normal 34 2 2 2 6" xfId="12407"/>
    <cellStyle name="Normal 34 2 2 3" xfId="12408"/>
    <cellStyle name="Normal 34 2 2 3 2" xfId="12409"/>
    <cellStyle name="Normal 34 2 2 3 2 2" xfId="12410"/>
    <cellStyle name="Normal 34 2 2 3 2 2 2" xfId="12411"/>
    <cellStyle name="Normal 34 2 2 3 2 2 3" xfId="12412"/>
    <cellStyle name="Normal 34 2 2 3 2 3" xfId="12413"/>
    <cellStyle name="Normal 34 2 2 3 2 4" xfId="12414"/>
    <cellStyle name="Normal 34 2 2 3 3" xfId="12415"/>
    <cellStyle name="Normal 34 2 2 3 3 2" xfId="12416"/>
    <cellStyle name="Normal 34 2 2 3 3 3" xfId="12417"/>
    <cellStyle name="Normal 34 2 2 3 4" xfId="12418"/>
    <cellStyle name="Normal 34 2 2 3 5" xfId="12419"/>
    <cellStyle name="Normal 34 2 2 4" xfId="12420"/>
    <cellStyle name="Normal 34 2 2 4 2" xfId="12421"/>
    <cellStyle name="Normal 34 2 2 4 2 2" xfId="12422"/>
    <cellStyle name="Normal 34 2 2 4 2 3" xfId="12423"/>
    <cellStyle name="Normal 34 2 2 4 3" xfId="12424"/>
    <cellStyle name="Normal 34 2 2 4 4" xfId="12425"/>
    <cellStyle name="Normal 34 2 2 5" xfId="12426"/>
    <cellStyle name="Normal 34 2 2 5 2" xfId="12427"/>
    <cellStyle name="Normal 34 2 2 5 2 2" xfId="12428"/>
    <cellStyle name="Normal 34 2 2 5 2 3" xfId="12429"/>
    <cellStyle name="Normal 34 2 2 5 3" xfId="12430"/>
    <cellStyle name="Normal 34 2 2 5 4" xfId="12431"/>
    <cellStyle name="Normal 34 2 2 6" xfId="12432"/>
    <cellStyle name="Normal 34 2 2 6 2" xfId="12433"/>
    <cellStyle name="Normal 34 2 2 6 3" xfId="12434"/>
    <cellStyle name="Normal 34 2 2 6 3 2" xfId="12435"/>
    <cellStyle name="Normal 34 2 2 6 4" xfId="12436"/>
    <cellStyle name="Normal 34 2 2 7" xfId="12437"/>
    <cellStyle name="Normal 34 2 2 7 2" xfId="12438"/>
    <cellStyle name="Normal 34 2 2 8" xfId="12439"/>
    <cellStyle name="Normal 34 2 2 9" xfId="12440"/>
    <cellStyle name="Normal 34 2 3" xfId="12441"/>
    <cellStyle name="Normal 34 2 3 10" xfId="12442"/>
    <cellStyle name="Normal 34 2 3 11" xfId="12443"/>
    <cellStyle name="Normal 34 2 3 2" xfId="12444"/>
    <cellStyle name="Normal 34 2 3 2 2" xfId="12445"/>
    <cellStyle name="Normal 34 2 3 2 2 2" xfId="12446"/>
    <cellStyle name="Normal 34 2 3 2 2 2 2" xfId="12447"/>
    <cellStyle name="Normal 34 2 3 2 2 2 3" xfId="12448"/>
    <cellStyle name="Normal 34 2 3 2 2 3" xfId="12449"/>
    <cellStyle name="Normal 34 2 3 2 2 4" xfId="12450"/>
    <cellStyle name="Normal 34 2 3 2 3" xfId="12451"/>
    <cellStyle name="Normal 34 2 3 2 3 2" xfId="12452"/>
    <cellStyle name="Normal 34 2 3 2 3 3" xfId="12453"/>
    <cellStyle name="Normal 34 2 3 2 4" xfId="12454"/>
    <cellStyle name="Normal 34 2 3 2 5" xfId="12455"/>
    <cellStyle name="Normal 34 2 3 2 6" xfId="12456"/>
    <cellStyle name="Normal 34 2 3 2 6 2" xfId="12457"/>
    <cellStyle name="Normal 34 2 3 2 7" xfId="12458"/>
    <cellStyle name="Normal 34 2 3 3" xfId="12459"/>
    <cellStyle name="Normal 34 2 3 3 2" xfId="12460"/>
    <cellStyle name="Normal 34 2 3 3 2 2" xfId="12461"/>
    <cellStyle name="Normal 34 2 3 3 2 3" xfId="12462"/>
    <cellStyle name="Normal 34 2 3 3 3" xfId="12463"/>
    <cellStyle name="Normal 34 2 3 3 4" xfId="12464"/>
    <cellStyle name="Normal 34 2 3 4" xfId="12465"/>
    <cellStyle name="Normal 34 2 3 4 2" xfId="12466"/>
    <cellStyle name="Normal 34 2 3 4 2 2" xfId="12467"/>
    <cellStyle name="Normal 34 2 3 4 2 3" xfId="12468"/>
    <cellStyle name="Normal 34 2 3 4 3" xfId="12469"/>
    <cellStyle name="Normal 34 2 3 4 4" xfId="12470"/>
    <cellStyle name="Normal 34 2 3 5" xfId="12471"/>
    <cellStyle name="Normal 34 2 3 5 2" xfId="12472"/>
    <cellStyle name="Normal 34 2 3 5 3" xfId="12473"/>
    <cellStyle name="Normal 34 2 3 6" xfId="12474"/>
    <cellStyle name="Normal 34 2 3 6 2" xfId="12475"/>
    <cellStyle name="Normal 34 2 3 7" xfId="12476"/>
    <cellStyle name="Normal 34 2 3 8" xfId="12477"/>
    <cellStyle name="Normal 34 2 3 9" xfId="12478"/>
    <cellStyle name="Normal 34 2 3 9 2" xfId="12479"/>
    <cellStyle name="Normal 34 2 4" xfId="12480"/>
    <cellStyle name="Normal 34 2 4 2" xfId="12481"/>
    <cellStyle name="Normal 34 2 4 2 2" xfId="12482"/>
    <cellStyle name="Normal 34 2 4 2 2 2" xfId="12483"/>
    <cellStyle name="Normal 34 2 4 2 2 3" xfId="12484"/>
    <cellStyle name="Normal 34 2 4 2 3" xfId="12485"/>
    <cellStyle name="Normal 34 2 4 2 4" xfId="12486"/>
    <cellStyle name="Normal 34 2 4 2 5" xfId="12487"/>
    <cellStyle name="Normal 34 2 4 3" xfId="12488"/>
    <cellStyle name="Normal 34 2 4 3 2" xfId="12489"/>
    <cellStyle name="Normal 34 2 4 3 3" xfId="12490"/>
    <cellStyle name="Normal 34 2 4 4" xfId="12491"/>
    <cellStyle name="Normal 34 2 4 5" xfId="12492"/>
    <cellStyle name="Normal 34 2 4 6" xfId="12493"/>
    <cellStyle name="Normal 34 2 5" xfId="12494"/>
    <cellStyle name="Normal 34 2 5 2" xfId="12495"/>
    <cellStyle name="Normal 34 2 5 2 2" xfId="12496"/>
    <cellStyle name="Normal 34 2 5 2 2 2" xfId="12497"/>
    <cellStyle name="Normal 34 2 5 2 2 3" xfId="12498"/>
    <cellStyle name="Normal 34 2 5 2 3" xfId="12499"/>
    <cellStyle name="Normal 34 2 5 2 4" xfId="12500"/>
    <cellStyle name="Normal 34 2 5 3" xfId="12501"/>
    <cellStyle name="Normal 34 2 5 3 2" xfId="12502"/>
    <cellStyle name="Normal 34 2 5 3 3" xfId="12503"/>
    <cellStyle name="Normal 34 2 5 4" xfId="12504"/>
    <cellStyle name="Normal 34 2 5 5" xfId="12505"/>
    <cellStyle name="Normal 34 2 5 6" xfId="12506"/>
    <cellStyle name="Normal 34 2 6" xfId="12507"/>
    <cellStyle name="Normal 34 2 6 2" xfId="12508"/>
    <cellStyle name="Normal 34 2 6 2 2" xfId="12509"/>
    <cellStyle name="Normal 34 2 6 2 3" xfId="12510"/>
    <cellStyle name="Normal 34 2 6 3" xfId="12511"/>
    <cellStyle name="Normal 34 2 6 4" xfId="12512"/>
    <cellStyle name="Normal 34 2 7" xfId="12513"/>
    <cellStyle name="Normal 34 2 7 2" xfId="12514"/>
    <cellStyle name="Normal 34 2 7 2 2" xfId="12515"/>
    <cellStyle name="Normal 34 2 7 2 3" xfId="12516"/>
    <cellStyle name="Normal 34 2 7 3" xfId="12517"/>
    <cellStyle name="Normal 34 2 7 4" xfId="12518"/>
    <cellStyle name="Normal 34 2 8" xfId="12519"/>
    <cellStyle name="Normal 34 2 8 2" xfId="12520"/>
    <cellStyle name="Normal 34 2 8 3" xfId="12521"/>
    <cellStyle name="Normal 34 2 9" xfId="12522"/>
    <cellStyle name="Normal 34 2 9 2" xfId="12523"/>
    <cellStyle name="Normal 34 2 9 3" xfId="12524"/>
    <cellStyle name="Normal 34 3" xfId="12525"/>
    <cellStyle name="Normal 34 3 2" xfId="12526"/>
    <cellStyle name="Normal 34 3 3" xfId="12527"/>
    <cellStyle name="Normal 34 3 4" xfId="12528"/>
    <cellStyle name="Normal 34 4" xfId="12529"/>
    <cellStyle name="Normal 34 4 2" xfId="12530"/>
    <cellStyle name="Normal 34 4 2 2" xfId="12531"/>
    <cellStyle name="Normal 34 4 3" xfId="12532"/>
    <cellStyle name="Normal 34 4 3 2" xfId="12533"/>
    <cellStyle name="Normal 34 4 4" xfId="12534"/>
    <cellStyle name="Normal 34 4 5" xfId="12535"/>
    <cellStyle name="Normal 34 5" xfId="12536"/>
    <cellStyle name="Normal 34 5 10" xfId="12537"/>
    <cellStyle name="Normal 34 5 2" xfId="12538"/>
    <cellStyle name="Normal 34 5 2 2" xfId="12539"/>
    <cellStyle name="Normal 34 5 2 2 2" xfId="12540"/>
    <cellStyle name="Normal 34 5 2 2 2 2" xfId="12541"/>
    <cellStyle name="Normal 34 5 2 2 2 3" xfId="12542"/>
    <cellStyle name="Normal 34 5 2 2 3" xfId="12543"/>
    <cellStyle name="Normal 34 5 2 2 4" xfId="12544"/>
    <cellStyle name="Normal 34 5 2 3" xfId="12545"/>
    <cellStyle name="Normal 34 5 2 3 2" xfId="12546"/>
    <cellStyle name="Normal 34 5 2 3 3" xfId="12547"/>
    <cellStyle name="Normal 34 5 2 4" xfId="12548"/>
    <cellStyle name="Normal 34 5 2 5" xfId="12549"/>
    <cellStyle name="Normal 34 5 2 6" xfId="12550"/>
    <cellStyle name="Normal 34 5 3" xfId="12551"/>
    <cellStyle name="Normal 34 5 3 2" xfId="12552"/>
    <cellStyle name="Normal 34 5 3 2 2" xfId="12553"/>
    <cellStyle name="Normal 34 5 3 2 2 2" xfId="12554"/>
    <cellStyle name="Normal 34 5 3 2 2 3" xfId="12555"/>
    <cellStyle name="Normal 34 5 3 2 3" xfId="12556"/>
    <cellStyle name="Normal 34 5 3 2 4" xfId="12557"/>
    <cellStyle name="Normal 34 5 3 3" xfId="12558"/>
    <cellStyle name="Normal 34 5 3 3 2" xfId="12559"/>
    <cellStyle name="Normal 34 5 3 3 3" xfId="12560"/>
    <cellStyle name="Normal 34 5 3 4" xfId="12561"/>
    <cellStyle name="Normal 34 5 3 5" xfId="12562"/>
    <cellStyle name="Normal 34 5 4" xfId="12563"/>
    <cellStyle name="Normal 34 5 4 2" xfId="12564"/>
    <cellStyle name="Normal 34 5 4 2 2" xfId="12565"/>
    <cellStyle name="Normal 34 5 4 2 3" xfId="12566"/>
    <cellStyle name="Normal 34 5 4 3" xfId="12567"/>
    <cellStyle name="Normal 34 5 4 4" xfId="12568"/>
    <cellStyle name="Normal 34 5 5" xfId="12569"/>
    <cellStyle name="Normal 34 5 5 2" xfId="12570"/>
    <cellStyle name="Normal 34 5 5 2 2" xfId="12571"/>
    <cellStyle name="Normal 34 5 5 2 3" xfId="12572"/>
    <cellStyle name="Normal 34 5 5 3" xfId="12573"/>
    <cellStyle name="Normal 34 5 5 4" xfId="12574"/>
    <cellStyle name="Normal 34 5 6" xfId="12575"/>
    <cellStyle name="Normal 34 5 6 2" xfId="12576"/>
    <cellStyle name="Normal 34 5 6 3" xfId="12577"/>
    <cellStyle name="Normal 34 5 7" xfId="12578"/>
    <cellStyle name="Normal 34 5 7 2" xfId="12579"/>
    <cellStyle name="Normal 34 5 8" xfId="12580"/>
    <cellStyle name="Normal 34 5 9" xfId="12581"/>
    <cellStyle name="Normal 34 6" xfId="12582"/>
    <cellStyle name="Normal 34 6 2" xfId="12583"/>
    <cellStyle name="Normal 34 6 2 2" xfId="12584"/>
    <cellStyle name="Normal 34 6 2 2 2" xfId="12585"/>
    <cellStyle name="Normal 34 6 2 2 3" xfId="12586"/>
    <cellStyle name="Normal 34 6 2 3" xfId="12587"/>
    <cellStyle name="Normal 34 6 2 4" xfId="12588"/>
    <cellStyle name="Normal 34 6 3" xfId="12589"/>
    <cellStyle name="Normal 34 6 3 2" xfId="12590"/>
    <cellStyle name="Normal 34 6 3 3" xfId="12591"/>
    <cellStyle name="Normal 34 6 4" xfId="12592"/>
    <cellStyle name="Normal 34 6 5" xfId="12593"/>
    <cellStyle name="Normal 34 6 6" xfId="12594"/>
    <cellStyle name="Normal 34 7" xfId="12595"/>
    <cellStyle name="Normal 34 7 2" xfId="12596"/>
    <cellStyle name="Normal 34 8" xfId="12597"/>
    <cellStyle name="Normal 34 8 2" xfId="12598"/>
    <cellStyle name="Normal 34 9" xfId="12599"/>
    <cellStyle name="Normal 34_Consolidation" xfId="12600"/>
    <cellStyle name="Normal 35" xfId="1863"/>
    <cellStyle name="Normal 35 2" xfId="12601"/>
    <cellStyle name="Normal 35 2 10" xfId="12602"/>
    <cellStyle name="Normal 35 2 11" xfId="12603"/>
    <cellStyle name="Normal 35 2 12" xfId="12604"/>
    <cellStyle name="Normal 35 2 12 2" xfId="12605"/>
    <cellStyle name="Normal 35 2 13" xfId="12606"/>
    <cellStyle name="Normal 35 2 2" xfId="12607"/>
    <cellStyle name="Normal 35 2 2 10" xfId="12608"/>
    <cellStyle name="Normal 35 2 2 11" xfId="12609"/>
    <cellStyle name="Normal 35 2 2 2" xfId="12610"/>
    <cellStyle name="Normal 35 2 2 2 2" xfId="12611"/>
    <cellStyle name="Normal 35 2 2 2 2 2" xfId="12612"/>
    <cellStyle name="Normal 35 2 2 2 2 2 2" xfId="12613"/>
    <cellStyle name="Normal 35 2 2 2 2 2 3" xfId="12614"/>
    <cellStyle name="Normal 35 2 2 2 2 3" xfId="12615"/>
    <cellStyle name="Normal 35 2 2 2 2 4" xfId="12616"/>
    <cellStyle name="Normal 35 2 2 2 3" xfId="12617"/>
    <cellStyle name="Normal 35 2 2 2 3 2" xfId="12618"/>
    <cellStyle name="Normal 35 2 2 2 3 3" xfId="12619"/>
    <cellStyle name="Normal 35 2 2 2 4" xfId="12620"/>
    <cellStyle name="Normal 35 2 2 2 5" xfId="12621"/>
    <cellStyle name="Normal 35 2 2 2 6" xfId="12622"/>
    <cellStyle name="Normal 35 2 2 2 6 2" xfId="12623"/>
    <cellStyle name="Normal 35 2 2 2 7" xfId="12624"/>
    <cellStyle name="Normal 35 2 2 3" xfId="12625"/>
    <cellStyle name="Normal 35 2 2 3 2" xfId="12626"/>
    <cellStyle name="Normal 35 2 2 3 2 2" xfId="12627"/>
    <cellStyle name="Normal 35 2 2 3 2 2 2" xfId="12628"/>
    <cellStyle name="Normal 35 2 2 3 2 2 3" xfId="12629"/>
    <cellStyle name="Normal 35 2 2 3 2 3" xfId="12630"/>
    <cellStyle name="Normal 35 2 2 3 2 4" xfId="12631"/>
    <cellStyle name="Normal 35 2 2 3 3" xfId="12632"/>
    <cellStyle name="Normal 35 2 2 3 3 2" xfId="12633"/>
    <cellStyle name="Normal 35 2 2 3 3 3" xfId="12634"/>
    <cellStyle name="Normal 35 2 2 3 4" xfId="12635"/>
    <cellStyle name="Normal 35 2 2 3 5" xfId="12636"/>
    <cellStyle name="Normal 35 2 2 3 5 2" xfId="12637"/>
    <cellStyle name="Normal 35 2 2 3 6" xfId="12638"/>
    <cellStyle name="Normal 35 2 2 4" xfId="12639"/>
    <cellStyle name="Normal 35 2 2 4 2" xfId="12640"/>
    <cellStyle name="Normal 35 2 2 4 2 2" xfId="12641"/>
    <cellStyle name="Normal 35 2 2 4 2 3" xfId="12642"/>
    <cellStyle name="Normal 35 2 2 4 3" xfId="12643"/>
    <cellStyle name="Normal 35 2 2 4 4" xfId="12644"/>
    <cellStyle name="Normal 35 2 2 4 4 2" xfId="12645"/>
    <cellStyle name="Normal 35 2 2 4 5" xfId="12646"/>
    <cellStyle name="Normal 35 2 2 5" xfId="12647"/>
    <cellStyle name="Normal 35 2 2 5 2" xfId="12648"/>
    <cellStyle name="Normal 35 2 2 5 2 2" xfId="12649"/>
    <cellStyle name="Normal 35 2 2 5 2 3" xfId="12650"/>
    <cellStyle name="Normal 35 2 2 5 3" xfId="12651"/>
    <cellStyle name="Normal 35 2 2 5 4" xfId="12652"/>
    <cellStyle name="Normal 35 2 2 5 4 2" xfId="12653"/>
    <cellStyle name="Normal 35 2 2 5 5" xfId="12654"/>
    <cellStyle name="Normal 35 2 2 6" xfId="12655"/>
    <cellStyle name="Normal 35 2 2 6 2" xfId="12656"/>
    <cellStyle name="Normal 35 2 2 6 3" xfId="12657"/>
    <cellStyle name="Normal 35 2 2 7" xfId="12658"/>
    <cellStyle name="Normal 35 2 2 7 2" xfId="12659"/>
    <cellStyle name="Normal 35 2 2 8" xfId="12660"/>
    <cellStyle name="Normal 35 2 2 9" xfId="12661"/>
    <cellStyle name="Normal 35 2 3" xfId="12662"/>
    <cellStyle name="Normal 35 2 3 10" xfId="12663"/>
    <cellStyle name="Normal 35 2 3 11" xfId="12664"/>
    <cellStyle name="Normal 35 2 3 2" xfId="12665"/>
    <cellStyle name="Normal 35 2 3 2 2" xfId="12666"/>
    <cellStyle name="Normal 35 2 3 2 2 2" xfId="12667"/>
    <cellStyle name="Normal 35 2 3 2 2 2 2" xfId="12668"/>
    <cellStyle name="Normal 35 2 3 2 2 2 3" xfId="12669"/>
    <cellStyle name="Normal 35 2 3 2 2 3" xfId="12670"/>
    <cellStyle name="Normal 35 2 3 2 2 4" xfId="12671"/>
    <cellStyle name="Normal 35 2 3 2 3" xfId="12672"/>
    <cellStyle name="Normal 35 2 3 2 3 2" xfId="12673"/>
    <cellStyle name="Normal 35 2 3 2 3 3" xfId="12674"/>
    <cellStyle name="Normal 35 2 3 2 4" xfId="12675"/>
    <cellStyle name="Normal 35 2 3 2 5" xfId="12676"/>
    <cellStyle name="Normal 35 2 3 2 6" xfId="12677"/>
    <cellStyle name="Normal 35 2 3 2 6 2" xfId="12678"/>
    <cellStyle name="Normal 35 2 3 2 7" xfId="12679"/>
    <cellStyle name="Normal 35 2 3 3" xfId="12680"/>
    <cellStyle name="Normal 35 2 3 3 2" xfId="12681"/>
    <cellStyle name="Normal 35 2 3 3 2 2" xfId="12682"/>
    <cellStyle name="Normal 35 2 3 3 2 3" xfId="12683"/>
    <cellStyle name="Normal 35 2 3 3 3" xfId="12684"/>
    <cellStyle name="Normal 35 2 3 3 4" xfId="12685"/>
    <cellStyle name="Normal 35 2 3 3 4 2" xfId="12686"/>
    <cellStyle name="Normal 35 2 3 3 5" xfId="12687"/>
    <cellStyle name="Normal 35 2 3 4" xfId="12688"/>
    <cellStyle name="Normal 35 2 3 4 2" xfId="12689"/>
    <cellStyle name="Normal 35 2 3 4 2 2" xfId="12690"/>
    <cellStyle name="Normal 35 2 3 4 2 3" xfId="12691"/>
    <cellStyle name="Normal 35 2 3 4 3" xfId="12692"/>
    <cellStyle name="Normal 35 2 3 4 4" xfId="12693"/>
    <cellStyle name="Normal 35 2 3 5" xfId="12694"/>
    <cellStyle name="Normal 35 2 3 5 2" xfId="12695"/>
    <cellStyle name="Normal 35 2 3 5 3" xfId="12696"/>
    <cellStyle name="Normal 35 2 3 6" xfId="12697"/>
    <cellStyle name="Normal 35 2 3 6 2" xfId="12698"/>
    <cellStyle name="Normal 35 2 3 7" xfId="12699"/>
    <cellStyle name="Normal 35 2 3 8" xfId="12700"/>
    <cellStyle name="Normal 35 2 3 9" xfId="12701"/>
    <cellStyle name="Normal 35 2 4" xfId="12702"/>
    <cellStyle name="Normal 35 2 4 2" xfId="12703"/>
    <cellStyle name="Normal 35 2 4 2 2" xfId="12704"/>
    <cellStyle name="Normal 35 2 4 2 2 2" xfId="12705"/>
    <cellStyle name="Normal 35 2 4 2 2 3" xfId="12706"/>
    <cellStyle name="Normal 35 2 4 2 3" xfId="12707"/>
    <cellStyle name="Normal 35 2 4 2 4" xfId="12708"/>
    <cellStyle name="Normal 35 2 4 2 5" xfId="12709"/>
    <cellStyle name="Normal 35 2 4 3" xfId="12710"/>
    <cellStyle name="Normal 35 2 4 3 2" xfId="12711"/>
    <cellStyle name="Normal 35 2 4 3 3" xfId="12712"/>
    <cellStyle name="Normal 35 2 4 4" xfId="12713"/>
    <cellStyle name="Normal 35 2 4 5" xfId="12714"/>
    <cellStyle name="Normal 35 2 4 6" xfId="12715"/>
    <cellStyle name="Normal 35 2 5" xfId="12716"/>
    <cellStyle name="Normal 35 2 5 2" xfId="12717"/>
    <cellStyle name="Normal 35 2 5 2 2" xfId="12718"/>
    <cellStyle name="Normal 35 2 5 2 2 2" xfId="12719"/>
    <cellStyle name="Normal 35 2 5 2 2 3" xfId="12720"/>
    <cellStyle name="Normal 35 2 5 2 3" xfId="12721"/>
    <cellStyle name="Normal 35 2 5 2 4" xfId="12722"/>
    <cellStyle name="Normal 35 2 5 3" xfId="12723"/>
    <cellStyle name="Normal 35 2 5 3 2" xfId="12724"/>
    <cellStyle name="Normal 35 2 5 3 3" xfId="12725"/>
    <cellStyle name="Normal 35 2 5 4" xfId="12726"/>
    <cellStyle name="Normal 35 2 5 5" xfId="12727"/>
    <cellStyle name="Normal 35 2 5 6" xfId="12728"/>
    <cellStyle name="Normal 35 2 6" xfId="12729"/>
    <cellStyle name="Normal 35 2 6 2" xfId="12730"/>
    <cellStyle name="Normal 35 2 6 2 2" xfId="12731"/>
    <cellStyle name="Normal 35 2 6 2 3" xfId="12732"/>
    <cellStyle name="Normal 35 2 6 3" xfId="12733"/>
    <cellStyle name="Normal 35 2 6 4" xfId="12734"/>
    <cellStyle name="Normal 35 2 7" xfId="12735"/>
    <cellStyle name="Normal 35 2 7 2" xfId="12736"/>
    <cellStyle name="Normal 35 2 7 2 2" xfId="12737"/>
    <cellStyle name="Normal 35 2 7 2 3" xfId="12738"/>
    <cellStyle name="Normal 35 2 7 3" xfId="12739"/>
    <cellStyle name="Normal 35 2 7 4" xfId="12740"/>
    <cellStyle name="Normal 35 2 8" xfId="12741"/>
    <cellStyle name="Normal 35 2 8 2" xfId="12742"/>
    <cellStyle name="Normal 35 2 8 3" xfId="12743"/>
    <cellStyle name="Normal 35 2 9" xfId="12744"/>
    <cellStyle name="Normal 35 2 9 2" xfId="12745"/>
    <cellStyle name="Normal 35 2 9 3" xfId="12746"/>
    <cellStyle name="Normal 35 3" xfId="12747"/>
    <cellStyle name="Normal 35 3 2" xfId="12748"/>
    <cellStyle name="Normal 35 3 2 2" xfId="12749"/>
    <cellStyle name="Normal 35 3 3" xfId="12750"/>
    <cellStyle name="Normal 35 3 4" xfId="12751"/>
    <cellStyle name="Normal 35 3 4 2" xfId="12752"/>
    <cellStyle name="Normal 35 3 5" xfId="12753"/>
    <cellStyle name="Normal 35 4" xfId="12754"/>
    <cellStyle name="Normal 35 4 2" xfId="12755"/>
    <cellStyle name="Normal 35 4 2 2" xfId="12756"/>
    <cellStyle name="Normal 35 4 3" xfId="12757"/>
    <cellStyle name="Normal 35 4 3 2" xfId="12758"/>
    <cellStyle name="Normal 35 4 4" xfId="12759"/>
    <cellStyle name="Normal 35 4 5" xfId="12760"/>
    <cellStyle name="Normal 35 5" xfId="12761"/>
    <cellStyle name="Normal 35 5 10" xfId="12762"/>
    <cellStyle name="Normal 35 5 11" xfId="12763"/>
    <cellStyle name="Normal 35 5 2" xfId="12764"/>
    <cellStyle name="Normal 35 5 2 2" xfId="12765"/>
    <cellStyle name="Normal 35 5 2 2 2" xfId="12766"/>
    <cellStyle name="Normal 35 5 2 2 2 2" xfId="12767"/>
    <cellStyle name="Normal 35 5 2 2 2 3" xfId="12768"/>
    <cellStyle name="Normal 35 5 2 2 3" xfId="12769"/>
    <cellStyle name="Normal 35 5 2 2 4" xfId="12770"/>
    <cellStyle name="Normal 35 5 2 3" xfId="12771"/>
    <cellStyle name="Normal 35 5 2 3 2" xfId="12772"/>
    <cellStyle name="Normal 35 5 2 3 3" xfId="12773"/>
    <cellStyle name="Normal 35 5 2 4" xfId="12774"/>
    <cellStyle name="Normal 35 5 2 5" xfId="12775"/>
    <cellStyle name="Normal 35 5 2 6" xfId="12776"/>
    <cellStyle name="Normal 35 5 3" xfId="12777"/>
    <cellStyle name="Normal 35 5 3 2" xfId="12778"/>
    <cellStyle name="Normal 35 5 3 2 2" xfId="12779"/>
    <cellStyle name="Normal 35 5 3 2 2 2" xfId="12780"/>
    <cellStyle name="Normal 35 5 3 2 2 3" xfId="12781"/>
    <cellStyle name="Normal 35 5 3 2 3" xfId="12782"/>
    <cellStyle name="Normal 35 5 3 2 4" xfId="12783"/>
    <cellStyle name="Normal 35 5 3 3" xfId="12784"/>
    <cellStyle name="Normal 35 5 3 3 2" xfId="12785"/>
    <cellStyle name="Normal 35 5 3 3 3" xfId="12786"/>
    <cellStyle name="Normal 35 5 3 4" xfId="12787"/>
    <cellStyle name="Normal 35 5 3 5" xfId="12788"/>
    <cellStyle name="Normal 35 5 4" xfId="12789"/>
    <cellStyle name="Normal 35 5 4 2" xfId="12790"/>
    <cellStyle name="Normal 35 5 4 2 2" xfId="12791"/>
    <cellStyle name="Normal 35 5 4 2 3" xfId="12792"/>
    <cellStyle name="Normal 35 5 4 3" xfId="12793"/>
    <cellStyle name="Normal 35 5 4 4" xfId="12794"/>
    <cellStyle name="Normal 35 5 5" xfId="12795"/>
    <cellStyle name="Normal 35 5 5 2" xfId="12796"/>
    <cellStyle name="Normal 35 5 5 2 2" xfId="12797"/>
    <cellStyle name="Normal 35 5 5 2 3" xfId="12798"/>
    <cellStyle name="Normal 35 5 5 3" xfId="12799"/>
    <cellStyle name="Normal 35 5 5 4" xfId="12800"/>
    <cellStyle name="Normal 35 5 6" xfId="12801"/>
    <cellStyle name="Normal 35 5 6 2" xfId="12802"/>
    <cellStyle name="Normal 35 5 6 3" xfId="12803"/>
    <cellStyle name="Normal 35 5 7" xfId="12804"/>
    <cellStyle name="Normal 35 5 7 2" xfId="12805"/>
    <cellStyle name="Normal 35 5 8" xfId="12806"/>
    <cellStyle name="Normal 35 5 9" xfId="12807"/>
    <cellStyle name="Normal 35 6" xfId="12808"/>
    <cellStyle name="Normal 35 6 2" xfId="12809"/>
    <cellStyle name="Normal 35 6 2 2" xfId="12810"/>
    <cellStyle name="Normal 35 6 2 2 2" xfId="12811"/>
    <cellStyle name="Normal 35 6 2 2 3" xfId="12812"/>
    <cellStyle name="Normal 35 6 2 3" xfId="12813"/>
    <cellStyle name="Normal 35 6 2 4" xfId="12814"/>
    <cellStyle name="Normal 35 6 3" xfId="12815"/>
    <cellStyle name="Normal 35 6 3 2" xfId="12816"/>
    <cellStyle name="Normal 35 6 3 3" xfId="12817"/>
    <cellStyle name="Normal 35 6 4" xfId="12818"/>
    <cellStyle name="Normal 35 6 5" xfId="12819"/>
    <cellStyle name="Normal 35 6 6" xfId="12820"/>
    <cellStyle name="Normal 35 7" xfId="12821"/>
    <cellStyle name="Normal 35 7 2" xfId="12822"/>
    <cellStyle name="Normal 35 7 2 2" xfId="12823"/>
    <cellStyle name="Normal 35 7 3" xfId="12824"/>
    <cellStyle name="Normal 35 8" xfId="12825"/>
    <cellStyle name="Normal 35 8 2" xfId="12826"/>
    <cellStyle name="Normal 35 9" xfId="12827"/>
    <cellStyle name="Normal 35 9 2" xfId="12828"/>
    <cellStyle name="Normal 35_Consolidation" xfId="12829"/>
    <cellStyle name="Normal 36" xfId="1864"/>
    <cellStyle name="Normal 36 10" xfId="12830"/>
    <cellStyle name="Normal 36 10 2" xfId="12831"/>
    <cellStyle name="Normal 36 10 3" xfId="12832"/>
    <cellStyle name="Normal 36 11" xfId="12833"/>
    <cellStyle name="Normal 36 11 2" xfId="12834"/>
    <cellStyle name="Normal 36 12" xfId="12835"/>
    <cellStyle name="Normal 36 2" xfId="12836"/>
    <cellStyle name="Normal 36 2 10" xfId="12837"/>
    <cellStyle name="Normal 36 2 11" xfId="12838"/>
    <cellStyle name="Normal 36 2 2" xfId="12839"/>
    <cellStyle name="Normal 36 2 2 10" xfId="12840"/>
    <cellStyle name="Normal 36 2 2 2" xfId="12841"/>
    <cellStyle name="Normal 36 2 2 2 2" xfId="12842"/>
    <cellStyle name="Normal 36 2 2 2 2 2" xfId="12843"/>
    <cellStyle name="Normal 36 2 2 2 2 2 2" xfId="12844"/>
    <cellStyle name="Normal 36 2 2 2 2 2 3" xfId="12845"/>
    <cellStyle name="Normal 36 2 2 2 2 3" xfId="12846"/>
    <cellStyle name="Normal 36 2 2 2 2 4" xfId="12847"/>
    <cellStyle name="Normal 36 2 2 2 3" xfId="12848"/>
    <cellStyle name="Normal 36 2 2 2 3 2" xfId="12849"/>
    <cellStyle name="Normal 36 2 2 2 3 3" xfId="12850"/>
    <cellStyle name="Normal 36 2 2 2 4" xfId="12851"/>
    <cellStyle name="Normal 36 2 2 2 5" xfId="12852"/>
    <cellStyle name="Normal 36 2 2 2 6" xfId="12853"/>
    <cellStyle name="Normal 36 2 2 3" xfId="12854"/>
    <cellStyle name="Normal 36 2 2 3 2" xfId="12855"/>
    <cellStyle name="Normal 36 2 2 3 2 2" xfId="12856"/>
    <cellStyle name="Normal 36 2 2 3 2 2 2" xfId="12857"/>
    <cellStyle name="Normal 36 2 2 3 2 2 3" xfId="12858"/>
    <cellStyle name="Normal 36 2 2 3 2 3" xfId="12859"/>
    <cellStyle name="Normal 36 2 2 3 2 4" xfId="12860"/>
    <cellStyle name="Normal 36 2 2 3 3" xfId="12861"/>
    <cellStyle name="Normal 36 2 2 3 3 2" xfId="12862"/>
    <cellStyle name="Normal 36 2 2 3 3 3" xfId="12863"/>
    <cellStyle name="Normal 36 2 2 3 4" xfId="12864"/>
    <cellStyle name="Normal 36 2 2 3 5" xfId="12865"/>
    <cellStyle name="Normal 36 2 2 3 6" xfId="12866"/>
    <cellStyle name="Normal 36 2 2 4" xfId="12867"/>
    <cellStyle name="Normal 36 2 2 4 2" xfId="12868"/>
    <cellStyle name="Normal 36 2 2 4 2 2" xfId="12869"/>
    <cellStyle name="Normal 36 2 2 4 2 3" xfId="12870"/>
    <cellStyle name="Normal 36 2 2 4 3" xfId="12871"/>
    <cellStyle name="Normal 36 2 2 4 4" xfId="12872"/>
    <cellStyle name="Normal 36 2 2 5" xfId="12873"/>
    <cellStyle name="Normal 36 2 2 5 2" xfId="12874"/>
    <cellStyle name="Normal 36 2 2 5 2 2" xfId="12875"/>
    <cellStyle name="Normal 36 2 2 5 2 3" xfId="12876"/>
    <cellStyle name="Normal 36 2 2 5 3" xfId="12877"/>
    <cellStyle name="Normal 36 2 2 5 4" xfId="12878"/>
    <cellStyle name="Normal 36 2 2 6" xfId="12879"/>
    <cellStyle name="Normal 36 2 2 6 2" xfId="12880"/>
    <cellStyle name="Normal 36 2 2 6 3" xfId="12881"/>
    <cellStyle name="Normal 36 2 2 6 3 2" xfId="12882"/>
    <cellStyle name="Normal 36 2 2 6 4" xfId="12883"/>
    <cellStyle name="Normal 36 2 2 7" xfId="12884"/>
    <cellStyle name="Normal 36 2 2 7 2" xfId="12885"/>
    <cellStyle name="Normal 36 2 2 8" xfId="12886"/>
    <cellStyle name="Normal 36 2 2 9" xfId="12887"/>
    <cellStyle name="Normal 36 2 3" xfId="12888"/>
    <cellStyle name="Normal 36 2 3 10" xfId="12889"/>
    <cellStyle name="Normal 36 2 3 11" xfId="12890"/>
    <cellStyle name="Normal 36 2 3 2" xfId="12891"/>
    <cellStyle name="Normal 36 2 3 2 2" xfId="12892"/>
    <cellStyle name="Normal 36 2 3 2 2 2" xfId="12893"/>
    <cellStyle name="Normal 36 2 3 2 2 2 2" xfId="12894"/>
    <cellStyle name="Normal 36 2 3 2 2 2 3" xfId="12895"/>
    <cellStyle name="Normal 36 2 3 2 2 3" xfId="12896"/>
    <cellStyle name="Normal 36 2 3 2 2 4" xfId="12897"/>
    <cellStyle name="Normal 36 2 3 2 3" xfId="12898"/>
    <cellStyle name="Normal 36 2 3 2 3 2" xfId="12899"/>
    <cellStyle name="Normal 36 2 3 2 3 3" xfId="12900"/>
    <cellStyle name="Normal 36 2 3 2 4" xfId="12901"/>
    <cellStyle name="Normal 36 2 3 2 5" xfId="12902"/>
    <cellStyle name="Normal 36 2 3 2 6" xfId="12903"/>
    <cellStyle name="Normal 36 2 3 2 6 2" xfId="12904"/>
    <cellStyle name="Normal 36 2 3 2 7" xfId="12905"/>
    <cellStyle name="Normal 36 2 3 3" xfId="12906"/>
    <cellStyle name="Normal 36 2 3 3 2" xfId="12907"/>
    <cellStyle name="Normal 36 2 3 3 2 2" xfId="12908"/>
    <cellStyle name="Normal 36 2 3 3 2 3" xfId="12909"/>
    <cellStyle name="Normal 36 2 3 3 3" xfId="12910"/>
    <cellStyle name="Normal 36 2 3 3 4" xfId="12911"/>
    <cellStyle name="Normal 36 2 3 4" xfId="12912"/>
    <cellStyle name="Normal 36 2 3 4 2" xfId="12913"/>
    <cellStyle name="Normal 36 2 3 4 2 2" xfId="12914"/>
    <cellStyle name="Normal 36 2 3 4 2 3" xfId="12915"/>
    <cellStyle name="Normal 36 2 3 4 3" xfId="12916"/>
    <cellStyle name="Normal 36 2 3 4 4" xfId="12917"/>
    <cellStyle name="Normal 36 2 3 5" xfId="12918"/>
    <cellStyle name="Normal 36 2 3 5 2" xfId="12919"/>
    <cellStyle name="Normal 36 2 3 5 3" xfId="12920"/>
    <cellStyle name="Normal 36 2 3 6" xfId="12921"/>
    <cellStyle name="Normal 36 2 3 6 2" xfId="12922"/>
    <cellStyle name="Normal 36 2 3 7" xfId="12923"/>
    <cellStyle name="Normal 36 2 3 8" xfId="12924"/>
    <cellStyle name="Normal 36 2 3 9" xfId="12925"/>
    <cellStyle name="Normal 36 2 3 9 2" xfId="12926"/>
    <cellStyle name="Normal 36 2 4" xfId="12927"/>
    <cellStyle name="Normal 36 2 4 2" xfId="12928"/>
    <cellStyle name="Normal 36 2 4 2 2" xfId="12929"/>
    <cellStyle name="Normal 36 2 4 2 2 2" xfId="12930"/>
    <cellStyle name="Normal 36 2 4 2 2 3" xfId="12931"/>
    <cellStyle name="Normal 36 2 4 2 3" xfId="12932"/>
    <cellStyle name="Normal 36 2 4 2 4" xfId="12933"/>
    <cellStyle name="Normal 36 2 4 2 5" xfId="12934"/>
    <cellStyle name="Normal 36 2 4 3" xfId="12935"/>
    <cellStyle name="Normal 36 2 4 3 2" xfId="12936"/>
    <cellStyle name="Normal 36 2 4 3 3" xfId="12937"/>
    <cellStyle name="Normal 36 2 4 4" xfId="12938"/>
    <cellStyle name="Normal 36 2 4 5" xfId="12939"/>
    <cellStyle name="Normal 36 2 4 6" xfId="12940"/>
    <cellStyle name="Normal 36 2 4 6 2" xfId="12941"/>
    <cellStyle name="Normal 36 2 4 7" xfId="12942"/>
    <cellStyle name="Normal 36 2 5" xfId="12943"/>
    <cellStyle name="Normal 36 2 5 2" xfId="12944"/>
    <cellStyle name="Normal 36 2 5 2 2" xfId="12945"/>
    <cellStyle name="Normal 36 2 5 2 2 2" xfId="12946"/>
    <cellStyle name="Normal 36 2 5 2 2 3" xfId="12947"/>
    <cellStyle name="Normal 36 2 5 2 3" xfId="12948"/>
    <cellStyle name="Normal 36 2 5 2 4" xfId="12949"/>
    <cellStyle name="Normal 36 2 5 3" xfId="12950"/>
    <cellStyle name="Normal 36 2 5 3 2" xfId="12951"/>
    <cellStyle name="Normal 36 2 5 3 3" xfId="12952"/>
    <cellStyle name="Normal 36 2 5 4" xfId="12953"/>
    <cellStyle name="Normal 36 2 5 5" xfId="12954"/>
    <cellStyle name="Normal 36 2 5 6" xfId="12955"/>
    <cellStyle name="Normal 36 2 6" xfId="12956"/>
    <cellStyle name="Normal 36 2 6 2" xfId="12957"/>
    <cellStyle name="Normal 36 2 6 2 2" xfId="12958"/>
    <cellStyle name="Normal 36 2 6 2 3" xfId="12959"/>
    <cellStyle name="Normal 36 2 6 3" xfId="12960"/>
    <cellStyle name="Normal 36 2 6 4" xfId="12961"/>
    <cellStyle name="Normal 36 2 7" xfId="12962"/>
    <cellStyle name="Normal 36 2 7 2" xfId="12963"/>
    <cellStyle name="Normal 36 2 7 2 2" xfId="12964"/>
    <cellStyle name="Normal 36 2 7 2 3" xfId="12965"/>
    <cellStyle name="Normal 36 2 7 3" xfId="12966"/>
    <cellStyle name="Normal 36 2 7 4" xfId="12967"/>
    <cellStyle name="Normal 36 2 8" xfId="12968"/>
    <cellStyle name="Normal 36 2 8 2" xfId="12969"/>
    <cellStyle name="Normal 36 2 8 3" xfId="12970"/>
    <cellStyle name="Normal 36 2 9" xfId="12971"/>
    <cellStyle name="Normal 36 2 9 2" xfId="12972"/>
    <cellStyle name="Normal 36 3" xfId="12973"/>
    <cellStyle name="Normal 36 3 10" xfId="12974"/>
    <cellStyle name="Normal 36 3 11" xfId="12975"/>
    <cellStyle name="Normal 36 3 12" xfId="12976"/>
    <cellStyle name="Normal 36 3 13" xfId="12977"/>
    <cellStyle name="Normal 36 3 2" xfId="12978"/>
    <cellStyle name="Normal 36 3 2 10" xfId="12979"/>
    <cellStyle name="Normal 36 3 2 10 2" xfId="12980"/>
    <cellStyle name="Normal 36 3 2 11" xfId="12981"/>
    <cellStyle name="Normal 36 3 2 2" xfId="12982"/>
    <cellStyle name="Normal 36 3 2 2 2" xfId="12983"/>
    <cellStyle name="Normal 36 3 2 2 2 2" xfId="12984"/>
    <cellStyle name="Normal 36 3 2 2 2 2 2" xfId="12985"/>
    <cellStyle name="Normal 36 3 2 2 2 2 3" xfId="12986"/>
    <cellStyle name="Normal 36 3 2 2 2 3" xfId="12987"/>
    <cellStyle name="Normal 36 3 2 2 2 4" xfId="12988"/>
    <cellStyle name="Normal 36 3 2 2 3" xfId="12989"/>
    <cellStyle name="Normal 36 3 2 2 3 2" xfId="12990"/>
    <cellStyle name="Normal 36 3 2 2 3 3" xfId="12991"/>
    <cellStyle name="Normal 36 3 2 2 4" xfId="12992"/>
    <cellStyle name="Normal 36 3 2 2 5" xfId="12993"/>
    <cellStyle name="Normal 36 3 2 2 6" xfId="12994"/>
    <cellStyle name="Normal 36 3 2 3" xfId="12995"/>
    <cellStyle name="Normal 36 3 2 3 2" xfId="12996"/>
    <cellStyle name="Normal 36 3 2 3 2 2" xfId="12997"/>
    <cellStyle name="Normal 36 3 2 3 2 2 2" xfId="12998"/>
    <cellStyle name="Normal 36 3 2 3 2 2 3" xfId="12999"/>
    <cellStyle name="Normal 36 3 2 3 2 3" xfId="13000"/>
    <cellStyle name="Normal 36 3 2 3 2 4" xfId="13001"/>
    <cellStyle name="Normal 36 3 2 3 3" xfId="13002"/>
    <cellStyle name="Normal 36 3 2 3 3 2" xfId="13003"/>
    <cellStyle name="Normal 36 3 2 3 3 3" xfId="13004"/>
    <cellStyle name="Normal 36 3 2 3 4" xfId="13005"/>
    <cellStyle name="Normal 36 3 2 3 5" xfId="13006"/>
    <cellStyle name="Normal 36 3 2 4" xfId="13007"/>
    <cellStyle name="Normal 36 3 2 4 2" xfId="13008"/>
    <cellStyle name="Normal 36 3 2 4 2 2" xfId="13009"/>
    <cellStyle name="Normal 36 3 2 4 2 3" xfId="13010"/>
    <cellStyle name="Normal 36 3 2 4 3" xfId="13011"/>
    <cellStyle name="Normal 36 3 2 4 4" xfId="13012"/>
    <cellStyle name="Normal 36 3 2 5" xfId="13013"/>
    <cellStyle name="Normal 36 3 2 5 2" xfId="13014"/>
    <cellStyle name="Normal 36 3 2 5 2 2" xfId="13015"/>
    <cellStyle name="Normal 36 3 2 5 2 3" xfId="13016"/>
    <cellStyle name="Normal 36 3 2 5 3" xfId="13017"/>
    <cellStyle name="Normal 36 3 2 5 4" xfId="13018"/>
    <cellStyle name="Normal 36 3 2 6" xfId="13019"/>
    <cellStyle name="Normal 36 3 2 6 2" xfId="13020"/>
    <cellStyle name="Normal 36 3 2 6 3" xfId="13021"/>
    <cellStyle name="Normal 36 3 2 7" xfId="13022"/>
    <cellStyle name="Normal 36 3 2 7 2" xfId="13023"/>
    <cellStyle name="Normal 36 3 2 8" xfId="13024"/>
    <cellStyle name="Normal 36 3 2 9" xfId="13025"/>
    <cellStyle name="Normal 36 3 3" xfId="13026"/>
    <cellStyle name="Normal 36 3 3 2" xfId="13027"/>
    <cellStyle name="Normal 36 3 3 2 2" xfId="13028"/>
    <cellStyle name="Normal 36 3 3 2 2 2" xfId="13029"/>
    <cellStyle name="Normal 36 3 3 2 2 2 2" xfId="13030"/>
    <cellStyle name="Normal 36 3 3 2 2 2 3" xfId="13031"/>
    <cellStyle name="Normal 36 3 3 2 2 3" xfId="13032"/>
    <cellStyle name="Normal 36 3 3 2 2 4" xfId="13033"/>
    <cellStyle name="Normal 36 3 3 2 3" xfId="13034"/>
    <cellStyle name="Normal 36 3 3 2 3 2" xfId="13035"/>
    <cellStyle name="Normal 36 3 3 2 3 3" xfId="13036"/>
    <cellStyle name="Normal 36 3 3 2 4" xfId="13037"/>
    <cellStyle name="Normal 36 3 3 2 5" xfId="13038"/>
    <cellStyle name="Normal 36 3 3 2 6" xfId="13039"/>
    <cellStyle name="Normal 36 3 3 3" xfId="13040"/>
    <cellStyle name="Normal 36 3 3 3 2" xfId="13041"/>
    <cellStyle name="Normal 36 3 3 3 2 2" xfId="13042"/>
    <cellStyle name="Normal 36 3 3 3 2 3" xfId="13043"/>
    <cellStyle name="Normal 36 3 3 3 3" xfId="13044"/>
    <cellStyle name="Normal 36 3 3 3 4" xfId="13045"/>
    <cellStyle name="Normal 36 3 3 4" xfId="13046"/>
    <cellStyle name="Normal 36 3 3 4 2" xfId="13047"/>
    <cellStyle name="Normal 36 3 3 4 2 2" xfId="13048"/>
    <cellStyle name="Normal 36 3 3 4 2 3" xfId="13049"/>
    <cellStyle name="Normal 36 3 3 4 3" xfId="13050"/>
    <cellStyle name="Normal 36 3 3 4 4" xfId="13051"/>
    <cellStyle name="Normal 36 3 3 5" xfId="13052"/>
    <cellStyle name="Normal 36 3 3 5 2" xfId="13053"/>
    <cellStyle name="Normal 36 3 3 5 3" xfId="13054"/>
    <cellStyle name="Normal 36 3 3 6" xfId="13055"/>
    <cellStyle name="Normal 36 3 3 6 2" xfId="13056"/>
    <cellStyle name="Normal 36 3 3 7" xfId="13057"/>
    <cellStyle name="Normal 36 3 3 8" xfId="13058"/>
    <cellStyle name="Normal 36 3 3 9" xfId="13059"/>
    <cellStyle name="Normal 36 3 4" xfId="13060"/>
    <cellStyle name="Normal 36 3 4 2" xfId="13061"/>
    <cellStyle name="Normal 36 3 4 2 2" xfId="13062"/>
    <cellStyle name="Normal 36 3 4 2 2 2" xfId="13063"/>
    <cellStyle name="Normal 36 3 4 2 2 3" xfId="13064"/>
    <cellStyle name="Normal 36 3 4 2 3" xfId="13065"/>
    <cellStyle name="Normal 36 3 4 2 4" xfId="13066"/>
    <cellStyle name="Normal 36 3 4 2 5" xfId="13067"/>
    <cellStyle name="Normal 36 3 4 3" xfId="13068"/>
    <cellStyle name="Normal 36 3 4 3 2" xfId="13069"/>
    <cellStyle name="Normal 36 3 4 3 3" xfId="13070"/>
    <cellStyle name="Normal 36 3 4 4" xfId="13071"/>
    <cellStyle name="Normal 36 3 4 5" xfId="13072"/>
    <cellStyle name="Normal 36 3 4 6" xfId="13073"/>
    <cellStyle name="Normal 36 3 5" xfId="13074"/>
    <cellStyle name="Normal 36 3 5 2" xfId="13075"/>
    <cellStyle name="Normal 36 3 5 2 2" xfId="13076"/>
    <cellStyle name="Normal 36 3 5 2 2 2" xfId="13077"/>
    <cellStyle name="Normal 36 3 5 2 2 3" xfId="13078"/>
    <cellStyle name="Normal 36 3 5 2 3" xfId="13079"/>
    <cellStyle name="Normal 36 3 5 2 4" xfId="13080"/>
    <cellStyle name="Normal 36 3 5 3" xfId="13081"/>
    <cellStyle name="Normal 36 3 5 3 2" xfId="13082"/>
    <cellStyle name="Normal 36 3 5 3 3" xfId="13083"/>
    <cellStyle name="Normal 36 3 5 4" xfId="13084"/>
    <cellStyle name="Normal 36 3 5 5" xfId="13085"/>
    <cellStyle name="Normal 36 3 5 6" xfId="13086"/>
    <cellStyle name="Normal 36 3 6" xfId="13087"/>
    <cellStyle name="Normal 36 3 6 2" xfId="13088"/>
    <cellStyle name="Normal 36 3 6 2 2" xfId="13089"/>
    <cellStyle name="Normal 36 3 6 2 3" xfId="13090"/>
    <cellStyle name="Normal 36 3 6 3" xfId="13091"/>
    <cellStyle name="Normal 36 3 6 4" xfId="13092"/>
    <cellStyle name="Normal 36 3 7" xfId="13093"/>
    <cellStyle name="Normal 36 3 7 2" xfId="13094"/>
    <cellStyle name="Normal 36 3 7 2 2" xfId="13095"/>
    <cellStyle name="Normal 36 3 7 2 3" xfId="13096"/>
    <cellStyle name="Normal 36 3 7 3" xfId="13097"/>
    <cellStyle name="Normal 36 3 7 4" xfId="13098"/>
    <cellStyle name="Normal 36 3 8" xfId="13099"/>
    <cellStyle name="Normal 36 3 8 2" xfId="13100"/>
    <cellStyle name="Normal 36 3 8 3" xfId="13101"/>
    <cellStyle name="Normal 36 3 9" xfId="13102"/>
    <cellStyle name="Normal 36 3 9 2" xfId="13103"/>
    <cellStyle name="Normal 36 4" xfId="13104"/>
    <cellStyle name="Normal 36 4 10" xfId="13105"/>
    <cellStyle name="Normal 36 4 11" xfId="13106"/>
    <cellStyle name="Normal 36 4 11 2" xfId="13107"/>
    <cellStyle name="Normal 36 4 12" xfId="13108"/>
    <cellStyle name="Normal 36 4 13" xfId="13109"/>
    <cellStyle name="Normal 36 4 2" xfId="13110"/>
    <cellStyle name="Normal 36 4 2 10" xfId="13111"/>
    <cellStyle name="Normal 36 4 2 2" xfId="13112"/>
    <cellStyle name="Normal 36 4 2 2 2" xfId="13113"/>
    <cellStyle name="Normal 36 4 2 2 2 2" xfId="13114"/>
    <cellStyle name="Normal 36 4 2 2 2 2 2" xfId="13115"/>
    <cellStyle name="Normal 36 4 2 2 2 2 3" xfId="13116"/>
    <cellStyle name="Normal 36 4 2 2 2 3" xfId="13117"/>
    <cellStyle name="Normal 36 4 2 2 2 4" xfId="13118"/>
    <cellStyle name="Normal 36 4 2 2 3" xfId="13119"/>
    <cellStyle name="Normal 36 4 2 2 3 2" xfId="13120"/>
    <cellStyle name="Normal 36 4 2 2 3 3" xfId="13121"/>
    <cellStyle name="Normal 36 4 2 2 4" xfId="13122"/>
    <cellStyle name="Normal 36 4 2 2 5" xfId="13123"/>
    <cellStyle name="Normal 36 4 2 2 6" xfId="13124"/>
    <cellStyle name="Normal 36 4 2 3" xfId="13125"/>
    <cellStyle name="Normal 36 4 2 3 2" xfId="13126"/>
    <cellStyle name="Normal 36 4 2 3 2 2" xfId="13127"/>
    <cellStyle name="Normal 36 4 2 3 2 3" xfId="13128"/>
    <cellStyle name="Normal 36 4 2 3 3" xfId="13129"/>
    <cellStyle name="Normal 36 4 2 3 4" xfId="13130"/>
    <cellStyle name="Normal 36 4 2 4" xfId="13131"/>
    <cellStyle name="Normal 36 4 2 4 2" xfId="13132"/>
    <cellStyle name="Normal 36 4 2 4 2 2" xfId="13133"/>
    <cellStyle name="Normal 36 4 2 4 2 3" xfId="13134"/>
    <cellStyle name="Normal 36 4 2 4 3" xfId="13135"/>
    <cellStyle name="Normal 36 4 2 4 4" xfId="13136"/>
    <cellStyle name="Normal 36 4 2 5" xfId="13137"/>
    <cellStyle name="Normal 36 4 2 5 2" xfId="13138"/>
    <cellStyle name="Normal 36 4 2 5 3" xfId="13139"/>
    <cellStyle name="Normal 36 4 2 6" xfId="13140"/>
    <cellStyle name="Normal 36 4 2 6 2" xfId="13141"/>
    <cellStyle name="Normal 36 4 2 7" xfId="13142"/>
    <cellStyle name="Normal 36 4 2 8" xfId="13143"/>
    <cellStyle name="Normal 36 4 2 9" xfId="13144"/>
    <cellStyle name="Normal 36 4 2 9 2" xfId="13145"/>
    <cellStyle name="Normal 36 4 3" xfId="13146"/>
    <cellStyle name="Normal 36 4 3 2" xfId="13147"/>
    <cellStyle name="Normal 36 4 3 2 2" xfId="13148"/>
    <cellStyle name="Normal 36 4 3 2 2 2" xfId="13149"/>
    <cellStyle name="Normal 36 4 3 2 2 3" xfId="13150"/>
    <cellStyle name="Normal 36 4 3 2 3" xfId="13151"/>
    <cellStyle name="Normal 36 4 3 2 4" xfId="13152"/>
    <cellStyle name="Normal 36 4 3 2 5" xfId="13153"/>
    <cellStyle name="Normal 36 4 3 3" xfId="13154"/>
    <cellStyle name="Normal 36 4 3 3 2" xfId="13155"/>
    <cellStyle name="Normal 36 4 3 3 3" xfId="13156"/>
    <cellStyle name="Normal 36 4 3 4" xfId="13157"/>
    <cellStyle name="Normal 36 4 3 5" xfId="13158"/>
    <cellStyle name="Normal 36 4 3 6" xfId="13159"/>
    <cellStyle name="Normal 36 4 4" xfId="13160"/>
    <cellStyle name="Normal 36 4 4 2" xfId="13161"/>
    <cellStyle name="Normal 36 4 4 2 2" xfId="13162"/>
    <cellStyle name="Normal 36 4 4 2 2 2" xfId="13163"/>
    <cellStyle name="Normal 36 4 4 2 2 3" xfId="13164"/>
    <cellStyle name="Normal 36 4 4 2 3" xfId="13165"/>
    <cellStyle name="Normal 36 4 4 2 4" xfId="13166"/>
    <cellStyle name="Normal 36 4 4 3" xfId="13167"/>
    <cellStyle name="Normal 36 4 4 3 2" xfId="13168"/>
    <cellStyle name="Normal 36 4 4 3 3" xfId="13169"/>
    <cellStyle name="Normal 36 4 4 4" xfId="13170"/>
    <cellStyle name="Normal 36 4 4 5" xfId="13171"/>
    <cellStyle name="Normal 36 4 4 6" xfId="13172"/>
    <cellStyle name="Normal 36 4 5" xfId="13173"/>
    <cellStyle name="Normal 36 4 5 2" xfId="13174"/>
    <cellStyle name="Normal 36 4 5 2 2" xfId="13175"/>
    <cellStyle name="Normal 36 4 5 2 3" xfId="13176"/>
    <cellStyle name="Normal 36 4 5 3" xfId="13177"/>
    <cellStyle name="Normal 36 4 5 4" xfId="13178"/>
    <cellStyle name="Normal 36 4 6" xfId="13179"/>
    <cellStyle name="Normal 36 4 6 2" xfId="13180"/>
    <cellStyle name="Normal 36 4 6 2 2" xfId="13181"/>
    <cellStyle name="Normal 36 4 6 2 3" xfId="13182"/>
    <cellStyle name="Normal 36 4 6 3" xfId="13183"/>
    <cellStyle name="Normal 36 4 6 4" xfId="13184"/>
    <cellStyle name="Normal 36 4 7" xfId="13185"/>
    <cellStyle name="Normal 36 4 7 2" xfId="13186"/>
    <cellStyle name="Normal 36 4 7 3" xfId="13187"/>
    <cellStyle name="Normal 36 4 8" xfId="13188"/>
    <cellStyle name="Normal 36 4 8 2" xfId="13189"/>
    <cellStyle name="Normal 36 4 9" xfId="13190"/>
    <cellStyle name="Normal 36 5" xfId="13191"/>
    <cellStyle name="Normal 36 5 2" xfId="13192"/>
    <cellStyle name="Normal 36 5 2 2" xfId="13193"/>
    <cellStyle name="Normal 36 5 3" xfId="13194"/>
    <cellStyle name="Normal 36 5 4" xfId="13195"/>
    <cellStyle name="Normal 36 6" xfId="13196"/>
    <cellStyle name="Normal 36 6 10" xfId="13197"/>
    <cellStyle name="Normal 36 6 11" xfId="13198"/>
    <cellStyle name="Normal 36 6 2" xfId="13199"/>
    <cellStyle name="Normal 36 6 2 2" xfId="13200"/>
    <cellStyle name="Normal 36 6 2 2 2" xfId="13201"/>
    <cellStyle name="Normal 36 6 2 2 2 2" xfId="13202"/>
    <cellStyle name="Normal 36 6 2 2 2 3" xfId="13203"/>
    <cellStyle name="Normal 36 6 2 2 3" xfId="13204"/>
    <cellStyle name="Normal 36 6 2 2 4" xfId="13205"/>
    <cellStyle name="Normal 36 6 2 3" xfId="13206"/>
    <cellStyle name="Normal 36 6 2 3 2" xfId="13207"/>
    <cellStyle name="Normal 36 6 2 3 3" xfId="13208"/>
    <cellStyle name="Normal 36 6 2 4" xfId="13209"/>
    <cellStyle name="Normal 36 6 2 5" xfId="13210"/>
    <cellStyle name="Normal 36 6 2 6" xfId="13211"/>
    <cellStyle name="Normal 36 6 3" xfId="13212"/>
    <cellStyle name="Normal 36 6 3 2" xfId="13213"/>
    <cellStyle name="Normal 36 6 3 2 2" xfId="13214"/>
    <cellStyle name="Normal 36 6 3 2 2 2" xfId="13215"/>
    <cellStyle name="Normal 36 6 3 2 2 3" xfId="13216"/>
    <cellStyle name="Normal 36 6 3 2 3" xfId="13217"/>
    <cellStyle name="Normal 36 6 3 2 4" xfId="13218"/>
    <cellStyle name="Normal 36 6 3 3" xfId="13219"/>
    <cellStyle name="Normal 36 6 3 3 2" xfId="13220"/>
    <cellStyle name="Normal 36 6 3 3 3" xfId="13221"/>
    <cellStyle name="Normal 36 6 3 4" xfId="13222"/>
    <cellStyle name="Normal 36 6 3 5" xfId="13223"/>
    <cellStyle name="Normal 36 6 4" xfId="13224"/>
    <cellStyle name="Normal 36 6 4 2" xfId="13225"/>
    <cellStyle name="Normal 36 6 4 2 2" xfId="13226"/>
    <cellStyle name="Normal 36 6 4 2 3" xfId="13227"/>
    <cellStyle name="Normal 36 6 4 3" xfId="13228"/>
    <cellStyle name="Normal 36 6 4 4" xfId="13229"/>
    <cellStyle name="Normal 36 6 5" xfId="13230"/>
    <cellStyle name="Normal 36 6 5 2" xfId="13231"/>
    <cellStyle name="Normal 36 6 5 2 2" xfId="13232"/>
    <cellStyle name="Normal 36 6 5 2 3" xfId="13233"/>
    <cellStyle name="Normal 36 6 5 3" xfId="13234"/>
    <cellStyle name="Normal 36 6 5 4" xfId="13235"/>
    <cellStyle name="Normal 36 6 6" xfId="13236"/>
    <cellStyle name="Normal 36 6 6 2" xfId="13237"/>
    <cellStyle name="Normal 36 6 6 3" xfId="13238"/>
    <cellStyle name="Normal 36 6 7" xfId="13239"/>
    <cellStyle name="Normal 36 6 7 2" xfId="13240"/>
    <cellStyle name="Normal 36 6 8" xfId="13241"/>
    <cellStyle name="Normal 36 6 9" xfId="13242"/>
    <cellStyle name="Normal 36 7" xfId="13243"/>
    <cellStyle name="Normal 36 7 10" xfId="13244"/>
    <cellStyle name="Normal 36 7 2" xfId="13245"/>
    <cellStyle name="Normal 36 7 2 2" xfId="13246"/>
    <cellStyle name="Normal 36 7 2 2 2" xfId="13247"/>
    <cellStyle name="Normal 36 7 2 2 2 2" xfId="13248"/>
    <cellStyle name="Normal 36 7 2 2 2 3" xfId="13249"/>
    <cellStyle name="Normal 36 7 2 2 3" xfId="13250"/>
    <cellStyle name="Normal 36 7 2 2 4" xfId="13251"/>
    <cellStyle name="Normal 36 7 2 3" xfId="13252"/>
    <cellStyle name="Normal 36 7 2 3 2" xfId="13253"/>
    <cellStyle name="Normal 36 7 2 3 3" xfId="13254"/>
    <cellStyle name="Normal 36 7 2 4" xfId="13255"/>
    <cellStyle name="Normal 36 7 2 5" xfId="13256"/>
    <cellStyle name="Normal 36 7 2 6" xfId="13257"/>
    <cellStyle name="Normal 36 7 3" xfId="13258"/>
    <cellStyle name="Normal 36 7 3 2" xfId="13259"/>
    <cellStyle name="Normal 36 7 3 2 2" xfId="13260"/>
    <cellStyle name="Normal 36 7 3 2 3" xfId="13261"/>
    <cellStyle name="Normal 36 7 3 3" xfId="13262"/>
    <cellStyle name="Normal 36 7 3 4" xfId="13263"/>
    <cellStyle name="Normal 36 7 4" xfId="13264"/>
    <cellStyle name="Normal 36 7 4 2" xfId="13265"/>
    <cellStyle name="Normal 36 7 4 2 2" xfId="13266"/>
    <cellStyle name="Normal 36 7 4 2 3" xfId="13267"/>
    <cellStyle name="Normal 36 7 4 3" xfId="13268"/>
    <cellStyle name="Normal 36 7 4 4" xfId="13269"/>
    <cellStyle name="Normal 36 7 5" xfId="13270"/>
    <cellStyle name="Normal 36 7 5 2" xfId="13271"/>
    <cellStyle name="Normal 36 7 5 3" xfId="13272"/>
    <cellStyle name="Normal 36 7 6" xfId="13273"/>
    <cellStyle name="Normal 36 7 6 2" xfId="13274"/>
    <cellStyle name="Normal 36 7 7" xfId="13275"/>
    <cellStyle name="Normal 36 7 8" xfId="13276"/>
    <cellStyle name="Normal 36 7 9" xfId="13277"/>
    <cellStyle name="Normal 36 7 9 2" xfId="13278"/>
    <cellStyle name="Normal 36 8" xfId="13279"/>
    <cellStyle name="Normal 36 8 2" xfId="13280"/>
    <cellStyle name="Normal 36 8 2 2" xfId="13281"/>
    <cellStyle name="Normal 36 8 2 2 2" xfId="13282"/>
    <cellStyle name="Normal 36 8 2 2 3" xfId="13283"/>
    <cellStyle name="Normal 36 8 2 3" xfId="13284"/>
    <cellStyle name="Normal 36 8 2 4" xfId="13285"/>
    <cellStyle name="Normal 36 8 3" xfId="13286"/>
    <cellStyle name="Normal 36 8 3 2" xfId="13287"/>
    <cellStyle name="Normal 36 8 3 3" xfId="13288"/>
    <cellStyle name="Normal 36 8 4" xfId="13289"/>
    <cellStyle name="Normal 36 8 5" xfId="13290"/>
    <cellStyle name="Normal 36 8 6" xfId="13291"/>
    <cellStyle name="Normal 36 9" xfId="13292"/>
    <cellStyle name="Normal 36 9 2" xfId="13293"/>
    <cellStyle name="Normal 36 9 2 2" xfId="13294"/>
    <cellStyle name="Normal 36 9 2 3" xfId="13295"/>
    <cellStyle name="Normal 36 9 3" xfId="13296"/>
    <cellStyle name="Normal 36 9 4" xfId="13297"/>
    <cellStyle name="Normal 36_Consolidation" xfId="13298"/>
    <cellStyle name="Normal 37" xfId="1865"/>
    <cellStyle name="Normal 37 2" xfId="1866"/>
    <cellStyle name="Normal 37 2 2" xfId="13299"/>
    <cellStyle name="Normal 37 2 2 2" xfId="13300"/>
    <cellStyle name="Normal 37 2 2 2 2" xfId="13301"/>
    <cellStyle name="Normal 37 2 2 3" xfId="13302"/>
    <cellStyle name="Normal 37 2 3" xfId="13303"/>
    <cellStyle name="Normal 37 2 3 2" xfId="13304"/>
    <cellStyle name="Normal 37 2 4" xfId="13305"/>
    <cellStyle name="Normal 37 3" xfId="13306"/>
    <cellStyle name="Normal 37 3 10" xfId="13307"/>
    <cellStyle name="Normal 37 3 2" xfId="13308"/>
    <cellStyle name="Normal 37 3 2 2" xfId="13309"/>
    <cellStyle name="Normal 37 3 2 2 2" xfId="13310"/>
    <cellStyle name="Normal 37 3 2 3" xfId="13311"/>
    <cellStyle name="Normal 37 3 2 3 2" xfId="13312"/>
    <cellStyle name="Normal 37 3 2 4" xfId="13313"/>
    <cellStyle name="Normal 37 3 2 4 2" xfId="13314"/>
    <cellStyle name="Normal 37 3 2 5" xfId="13315"/>
    <cellStyle name="Normal 37 3 2 5 2" xfId="13316"/>
    <cellStyle name="Normal 37 3 2 6" xfId="13317"/>
    <cellStyle name="Normal 37 3 2 6 2" xfId="13318"/>
    <cellStyle name="Normal 37 3 2 7" xfId="13319"/>
    <cellStyle name="Normal 37 3 2 7 2" xfId="13320"/>
    <cellStyle name="Normal 37 3 2 8" xfId="13321"/>
    <cellStyle name="Normal 37 3 2 8 2" xfId="13322"/>
    <cellStyle name="Normal 37 3 2 9" xfId="13323"/>
    <cellStyle name="Normal 37 3 3" xfId="13324"/>
    <cellStyle name="Normal 37 3 3 2" xfId="13325"/>
    <cellStyle name="Normal 37 3 4" xfId="13326"/>
    <cellStyle name="Normal 37 3 4 2" xfId="13327"/>
    <cellStyle name="Normal 37 3 5" xfId="13328"/>
    <cellStyle name="Normal 37 3 5 2" xfId="13329"/>
    <cellStyle name="Normal 37 3 6" xfId="13330"/>
    <cellStyle name="Normal 37 3 6 2" xfId="13331"/>
    <cellStyle name="Normal 37 3 7" xfId="13332"/>
    <cellStyle name="Normal 37 3 7 2" xfId="13333"/>
    <cellStyle name="Normal 37 3 8" xfId="13334"/>
    <cellStyle name="Normal 37 3 8 2" xfId="13335"/>
    <cellStyle name="Normal 37 3 9" xfId="13336"/>
    <cellStyle name="Normal 37 4" xfId="13337"/>
    <cellStyle name="Normal 37 4 2" xfId="13338"/>
    <cellStyle name="Normal 37 4 2 2" xfId="13339"/>
    <cellStyle name="Normal 37 4 3" xfId="13340"/>
    <cellStyle name="Normal 37 4 4" xfId="13341"/>
    <cellStyle name="Normal 37 4 5" xfId="13342"/>
    <cellStyle name="Normal 37 5" xfId="13343"/>
    <cellStyle name="Normal 37 5 2" xfId="13344"/>
    <cellStyle name="Normal 37 5 2 2" xfId="13345"/>
    <cellStyle name="Normal 37 5 3" xfId="13346"/>
    <cellStyle name="Normal 37 5 4" xfId="13347"/>
    <cellStyle name="Normal 37 6" xfId="13348"/>
    <cellStyle name="Normal 37 7" xfId="13349"/>
    <cellStyle name="Normal 38" xfId="1867"/>
    <cellStyle name="Normal 38 2" xfId="13350"/>
    <cellStyle name="Normal 38 2 10" xfId="13351"/>
    <cellStyle name="Normal 38 2 11" xfId="13352"/>
    <cellStyle name="Normal 38 2 12" xfId="13353"/>
    <cellStyle name="Normal 38 2 2" xfId="13354"/>
    <cellStyle name="Normal 38 2 2 10" xfId="13355"/>
    <cellStyle name="Normal 38 2 2 2" xfId="13356"/>
    <cellStyle name="Normal 38 2 2 2 2" xfId="13357"/>
    <cellStyle name="Normal 38 2 2 2 2 2" xfId="13358"/>
    <cellStyle name="Normal 38 2 2 2 2 2 2" xfId="13359"/>
    <cellStyle name="Normal 38 2 2 2 2 2 3" xfId="13360"/>
    <cellStyle name="Normal 38 2 2 2 2 3" xfId="13361"/>
    <cellStyle name="Normal 38 2 2 2 2 4" xfId="13362"/>
    <cellStyle name="Normal 38 2 2 2 3" xfId="13363"/>
    <cellStyle name="Normal 38 2 2 2 3 2" xfId="13364"/>
    <cellStyle name="Normal 38 2 2 2 3 3" xfId="13365"/>
    <cellStyle name="Normal 38 2 2 2 4" xfId="13366"/>
    <cellStyle name="Normal 38 2 2 2 5" xfId="13367"/>
    <cellStyle name="Normal 38 2 2 2 6" xfId="13368"/>
    <cellStyle name="Normal 38 2 2 3" xfId="13369"/>
    <cellStyle name="Normal 38 2 2 3 2" xfId="13370"/>
    <cellStyle name="Normal 38 2 2 3 2 2" xfId="13371"/>
    <cellStyle name="Normal 38 2 2 3 2 2 2" xfId="13372"/>
    <cellStyle name="Normal 38 2 2 3 2 2 3" xfId="13373"/>
    <cellStyle name="Normal 38 2 2 3 2 3" xfId="13374"/>
    <cellStyle name="Normal 38 2 2 3 2 4" xfId="13375"/>
    <cellStyle name="Normal 38 2 2 3 3" xfId="13376"/>
    <cellStyle name="Normal 38 2 2 3 3 2" xfId="13377"/>
    <cellStyle name="Normal 38 2 2 3 3 3" xfId="13378"/>
    <cellStyle name="Normal 38 2 2 3 4" xfId="13379"/>
    <cellStyle name="Normal 38 2 2 3 5" xfId="13380"/>
    <cellStyle name="Normal 38 2 2 4" xfId="13381"/>
    <cellStyle name="Normal 38 2 2 4 2" xfId="13382"/>
    <cellStyle name="Normal 38 2 2 4 2 2" xfId="13383"/>
    <cellStyle name="Normal 38 2 2 4 2 3" xfId="13384"/>
    <cellStyle name="Normal 38 2 2 4 3" xfId="13385"/>
    <cellStyle name="Normal 38 2 2 4 4" xfId="13386"/>
    <cellStyle name="Normal 38 2 2 5" xfId="13387"/>
    <cellStyle name="Normal 38 2 2 5 2" xfId="13388"/>
    <cellStyle name="Normal 38 2 2 5 2 2" xfId="13389"/>
    <cellStyle name="Normal 38 2 2 5 2 3" xfId="13390"/>
    <cellStyle name="Normal 38 2 2 5 3" xfId="13391"/>
    <cellStyle name="Normal 38 2 2 5 4" xfId="13392"/>
    <cellStyle name="Normal 38 2 2 6" xfId="13393"/>
    <cellStyle name="Normal 38 2 2 6 2" xfId="13394"/>
    <cellStyle name="Normal 38 2 2 6 3" xfId="13395"/>
    <cellStyle name="Normal 38 2 2 6 3 2" xfId="13396"/>
    <cellStyle name="Normal 38 2 2 6 4" xfId="13397"/>
    <cellStyle name="Normal 38 2 2 7" xfId="13398"/>
    <cellStyle name="Normal 38 2 2 7 2" xfId="13399"/>
    <cellStyle name="Normal 38 2 2 8" xfId="13400"/>
    <cellStyle name="Normal 38 2 2 9" xfId="13401"/>
    <cellStyle name="Normal 38 2 3" xfId="13402"/>
    <cellStyle name="Normal 38 2 3 10" xfId="13403"/>
    <cellStyle name="Normal 38 2 3 2" xfId="13404"/>
    <cellStyle name="Normal 38 2 3 2 2" xfId="13405"/>
    <cellStyle name="Normal 38 2 3 2 2 2" xfId="13406"/>
    <cellStyle name="Normal 38 2 3 2 2 2 2" xfId="13407"/>
    <cellStyle name="Normal 38 2 3 2 2 2 3" xfId="13408"/>
    <cellStyle name="Normal 38 2 3 2 2 3" xfId="13409"/>
    <cellStyle name="Normal 38 2 3 2 2 4" xfId="13410"/>
    <cellStyle name="Normal 38 2 3 2 3" xfId="13411"/>
    <cellStyle name="Normal 38 2 3 2 3 2" xfId="13412"/>
    <cellStyle name="Normal 38 2 3 2 3 3" xfId="13413"/>
    <cellStyle name="Normal 38 2 3 2 4" xfId="13414"/>
    <cellStyle name="Normal 38 2 3 2 5" xfId="13415"/>
    <cellStyle name="Normal 38 2 3 2 6" xfId="13416"/>
    <cellStyle name="Normal 38 2 3 3" xfId="13417"/>
    <cellStyle name="Normal 38 2 3 3 2" xfId="13418"/>
    <cellStyle name="Normal 38 2 3 3 2 2" xfId="13419"/>
    <cellStyle name="Normal 38 2 3 3 2 3" xfId="13420"/>
    <cellStyle name="Normal 38 2 3 3 3" xfId="13421"/>
    <cellStyle name="Normal 38 2 3 3 4" xfId="13422"/>
    <cellStyle name="Normal 38 2 3 4" xfId="13423"/>
    <cellStyle name="Normal 38 2 3 4 2" xfId="13424"/>
    <cellStyle name="Normal 38 2 3 4 2 2" xfId="13425"/>
    <cellStyle name="Normal 38 2 3 4 2 3" xfId="13426"/>
    <cellStyle name="Normal 38 2 3 4 3" xfId="13427"/>
    <cellStyle name="Normal 38 2 3 4 4" xfId="13428"/>
    <cellStyle name="Normal 38 2 3 5" xfId="13429"/>
    <cellStyle name="Normal 38 2 3 5 2" xfId="13430"/>
    <cellStyle name="Normal 38 2 3 5 3" xfId="13431"/>
    <cellStyle name="Normal 38 2 3 6" xfId="13432"/>
    <cellStyle name="Normal 38 2 3 6 2" xfId="13433"/>
    <cellStyle name="Normal 38 2 3 7" xfId="13434"/>
    <cellStyle name="Normal 38 2 3 8" xfId="13435"/>
    <cellStyle name="Normal 38 2 3 9" xfId="13436"/>
    <cellStyle name="Normal 38 2 3 9 2" xfId="13437"/>
    <cellStyle name="Normal 38 2 4" xfId="13438"/>
    <cellStyle name="Normal 38 2 4 2" xfId="13439"/>
    <cellStyle name="Normal 38 2 4 2 2" xfId="13440"/>
    <cellStyle name="Normal 38 2 4 2 2 2" xfId="13441"/>
    <cellStyle name="Normal 38 2 4 2 2 3" xfId="13442"/>
    <cellStyle name="Normal 38 2 4 2 3" xfId="13443"/>
    <cellStyle name="Normal 38 2 4 2 4" xfId="13444"/>
    <cellStyle name="Normal 38 2 4 2 5" xfId="13445"/>
    <cellStyle name="Normal 38 2 4 3" xfId="13446"/>
    <cellStyle name="Normal 38 2 4 3 2" xfId="13447"/>
    <cellStyle name="Normal 38 2 4 3 3" xfId="13448"/>
    <cellStyle name="Normal 38 2 4 4" xfId="13449"/>
    <cellStyle name="Normal 38 2 4 5" xfId="13450"/>
    <cellStyle name="Normal 38 2 4 6" xfId="13451"/>
    <cellStyle name="Normal 38 2 5" xfId="13452"/>
    <cellStyle name="Normal 38 2 5 2" xfId="13453"/>
    <cellStyle name="Normal 38 2 5 2 2" xfId="13454"/>
    <cellStyle name="Normal 38 2 5 2 2 2" xfId="13455"/>
    <cellStyle name="Normal 38 2 5 2 2 3" xfId="13456"/>
    <cellStyle name="Normal 38 2 5 2 3" xfId="13457"/>
    <cellStyle name="Normal 38 2 5 2 4" xfId="13458"/>
    <cellStyle name="Normal 38 2 5 3" xfId="13459"/>
    <cellStyle name="Normal 38 2 5 3 2" xfId="13460"/>
    <cellStyle name="Normal 38 2 5 3 3" xfId="13461"/>
    <cellStyle name="Normal 38 2 5 4" xfId="13462"/>
    <cellStyle name="Normal 38 2 5 5" xfId="13463"/>
    <cellStyle name="Normal 38 2 5 6" xfId="13464"/>
    <cellStyle name="Normal 38 2 6" xfId="13465"/>
    <cellStyle name="Normal 38 2 6 2" xfId="13466"/>
    <cellStyle name="Normal 38 2 6 2 2" xfId="13467"/>
    <cellStyle name="Normal 38 2 6 2 3" xfId="13468"/>
    <cellStyle name="Normal 38 2 6 3" xfId="13469"/>
    <cellStyle name="Normal 38 2 6 4" xfId="13470"/>
    <cellStyle name="Normal 38 2 7" xfId="13471"/>
    <cellStyle name="Normal 38 2 7 2" xfId="13472"/>
    <cellStyle name="Normal 38 2 7 2 2" xfId="13473"/>
    <cellStyle name="Normal 38 2 7 2 3" xfId="13474"/>
    <cellStyle name="Normal 38 2 7 3" xfId="13475"/>
    <cellStyle name="Normal 38 2 7 4" xfId="13476"/>
    <cellStyle name="Normal 38 2 8" xfId="13477"/>
    <cellStyle name="Normal 38 2 8 2" xfId="13478"/>
    <cellStyle name="Normal 38 2 8 3" xfId="13479"/>
    <cellStyle name="Normal 38 2 9" xfId="13480"/>
    <cellStyle name="Normal 38 2 9 2" xfId="13481"/>
    <cellStyle name="Normal 38 2 9 3" xfId="13482"/>
    <cellStyle name="Normal 38 3" xfId="13483"/>
    <cellStyle name="Normal 38 3 2" xfId="13484"/>
    <cellStyle name="Normal 38 3 3" xfId="13485"/>
    <cellStyle name="Normal 38 4" xfId="13486"/>
    <cellStyle name="Normal 38 4 2" xfId="13487"/>
    <cellStyle name="Normal 38 4 2 2" xfId="13488"/>
    <cellStyle name="Normal 38 4 3" xfId="13489"/>
    <cellStyle name="Normal 38 4 3 2" xfId="13490"/>
    <cellStyle name="Normal 38 4 4" xfId="13491"/>
    <cellStyle name="Normal 38 4 5" xfId="13492"/>
    <cellStyle name="Normal 38 5" xfId="13493"/>
    <cellStyle name="Normal 38 5 10" xfId="13494"/>
    <cellStyle name="Normal 38 5 10 2" xfId="13495"/>
    <cellStyle name="Normal 38 5 11" xfId="13496"/>
    <cellStyle name="Normal 38 5 2" xfId="13497"/>
    <cellStyle name="Normal 38 5 2 2" xfId="13498"/>
    <cellStyle name="Normal 38 5 2 2 2" xfId="13499"/>
    <cellStyle name="Normal 38 5 2 2 2 2" xfId="13500"/>
    <cellStyle name="Normal 38 5 2 2 2 3" xfId="13501"/>
    <cellStyle name="Normal 38 5 2 2 3" xfId="13502"/>
    <cellStyle name="Normal 38 5 2 2 4" xfId="13503"/>
    <cellStyle name="Normal 38 5 2 3" xfId="13504"/>
    <cellStyle name="Normal 38 5 2 3 2" xfId="13505"/>
    <cellStyle name="Normal 38 5 2 3 3" xfId="13506"/>
    <cellStyle name="Normal 38 5 2 4" xfId="13507"/>
    <cellStyle name="Normal 38 5 2 5" xfId="13508"/>
    <cellStyle name="Normal 38 5 2 6" xfId="13509"/>
    <cellStyle name="Normal 38 5 3" xfId="13510"/>
    <cellStyle name="Normal 38 5 3 2" xfId="13511"/>
    <cellStyle name="Normal 38 5 3 2 2" xfId="13512"/>
    <cellStyle name="Normal 38 5 3 2 2 2" xfId="13513"/>
    <cellStyle name="Normal 38 5 3 2 2 3" xfId="13514"/>
    <cellStyle name="Normal 38 5 3 2 3" xfId="13515"/>
    <cellStyle name="Normal 38 5 3 2 4" xfId="13516"/>
    <cellStyle name="Normal 38 5 3 3" xfId="13517"/>
    <cellStyle name="Normal 38 5 3 3 2" xfId="13518"/>
    <cellStyle name="Normal 38 5 3 3 3" xfId="13519"/>
    <cellStyle name="Normal 38 5 3 4" xfId="13520"/>
    <cellStyle name="Normal 38 5 3 5" xfId="13521"/>
    <cellStyle name="Normal 38 5 4" xfId="13522"/>
    <cellStyle name="Normal 38 5 4 2" xfId="13523"/>
    <cellStyle name="Normal 38 5 4 2 2" xfId="13524"/>
    <cellStyle name="Normal 38 5 4 2 3" xfId="13525"/>
    <cellStyle name="Normal 38 5 4 3" xfId="13526"/>
    <cellStyle name="Normal 38 5 4 4" xfId="13527"/>
    <cellStyle name="Normal 38 5 5" xfId="13528"/>
    <cellStyle name="Normal 38 5 5 2" xfId="13529"/>
    <cellStyle name="Normal 38 5 5 2 2" xfId="13530"/>
    <cellStyle name="Normal 38 5 5 2 3" xfId="13531"/>
    <cellStyle name="Normal 38 5 5 3" xfId="13532"/>
    <cellStyle name="Normal 38 5 5 4" xfId="13533"/>
    <cellStyle name="Normal 38 5 6" xfId="13534"/>
    <cellStyle name="Normal 38 5 6 2" xfId="13535"/>
    <cellStyle name="Normal 38 5 6 3" xfId="13536"/>
    <cellStyle name="Normal 38 5 7" xfId="13537"/>
    <cellStyle name="Normal 38 5 7 2" xfId="13538"/>
    <cellStyle name="Normal 38 5 8" xfId="13539"/>
    <cellStyle name="Normal 38 5 9" xfId="13540"/>
    <cellStyle name="Normal 38 6" xfId="13541"/>
    <cellStyle name="Normal 38 6 2" xfId="13542"/>
    <cellStyle name="Normal 38 6 2 2" xfId="13543"/>
    <cellStyle name="Normal 38 6 2 2 2" xfId="13544"/>
    <cellStyle name="Normal 38 6 2 2 3" xfId="13545"/>
    <cellStyle name="Normal 38 6 2 3" xfId="13546"/>
    <cellStyle name="Normal 38 6 2 4" xfId="13547"/>
    <cellStyle name="Normal 38 6 2 5" xfId="13548"/>
    <cellStyle name="Normal 38 6 3" xfId="13549"/>
    <cellStyle name="Normal 38 6 3 2" xfId="13550"/>
    <cellStyle name="Normal 38 6 3 3" xfId="13551"/>
    <cellStyle name="Normal 38 6 3 4" xfId="13552"/>
    <cellStyle name="Normal 38 6 4" xfId="13553"/>
    <cellStyle name="Normal 38 6 5" xfId="13554"/>
    <cellStyle name="Normal 38 6 6" xfId="13555"/>
    <cellStyle name="Normal 38 6 7" xfId="13556"/>
    <cellStyle name="Normal 38 7" xfId="13557"/>
    <cellStyle name="Normal 38 7 2" xfId="13558"/>
    <cellStyle name="Normal 38 7 2 2" xfId="13559"/>
    <cellStyle name="Normal 38 7 3" xfId="13560"/>
    <cellStyle name="Normal 38 7 4" xfId="13561"/>
    <cellStyle name="Normal 38 8" xfId="13562"/>
    <cellStyle name="Normal 38 8 2" xfId="13563"/>
    <cellStyle name="Normal 38 9" xfId="13564"/>
    <cellStyle name="Normal 38 9 2" xfId="13565"/>
    <cellStyle name="Normal 38_Consolidation" xfId="13566"/>
    <cellStyle name="Normal 39" xfId="1868"/>
    <cellStyle name="Normal 39 2" xfId="1869"/>
    <cellStyle name="Normal 39 2 2" xfId="13567"/>
    <cellStyle name="Normal 39 2 2 2" xfId="13568"/>
    <cellStyle name="Normal 39 2 2 2 2" xfId="13569"/>
    <cellStyle name="Normal 39 2 2 3" xfId="13570"/>
    <cellStyle name="Normal 39 2 3" xfId="13571"/>
    <cellStyle name="Normal 39 2 3 2" xfId="13572"/>
    <cellStyle name="Normal 39 2 3 3" xfId="13573"/>
    <cellStyle name="Normal 39 2 4" xfId="13574"/>
    <cellStyle name="Normal 39 3" xfId="13575"/>
    <cellStyle name="Normal 39 3 2" xfId="13576"/>
    <cellStyle name="Normal 39 3 3" xfId="13577"/>
    <cellStyle name="Normal 39 3 4" xfId="13578"/>
    <cellStyle name="Normal 39 4" xfId="13579"/>
    <cellStyle name="Normal 39 4 2" xfId="13580"/>
    <cellStyle name="Normal 39 4 2 2" xfId="13581"/>
    <cellStyle name="Normal 39 4 3" xfId="13582"/>
    <cellStyle name="Normal 39 4 3 2" xfId="13583"/>
    <cellStyle name="Normal 39 4 4" xfId="13584"/>
    <cellStyle name="Normal 39 5" xfId="13585"/>
    <cellStyle name="Normal 39 5 2" xfId="13586"/>
    <cellStyle name="Normal 39 5 3" xfId="13587"/>
    <cellStyle name="Normal 39 5 3 2" xfId="13588"/>
    <cellStyle name="Normal 39 5 4" xfId="13589"/>
    <cellStyle name="Normal 39 6" xfId="13590"/>
    <cellStyle name="Normal 39 7" xfId="13591"/>
    <cellStyle name="Normal 39 8" xfId="13592"/>
    <cellStyle name="Normal 4" xfId="27"/>
    <cellStyle name="Normal 4 10" xfId="1870"/>
    <cellStyle name="Normal 4 10 10" xfId="13593"/>
    <cellStyle name="Normal 4 10 2" xfId="13594"/>
    <cellStyle name="Normal 4 10 2 10" xfId="13595"/>
    <cellStyle name="Normal 4 10 2 11" xfId="13596"/>
    <cellStyle name="Normal 4 10 2 11 2" xfId="13597"/>
    <cellStyle name="Normal 4 10 2 12" xfId="13598"/>
    <cellStyle name="Normal 4 10 2 13" xfId="13599"/>
    <cellStyle name="Normal 4 10 2 2" xfId="13600"/>
    <cellStyle name="Normal 4 10 2 2 10" xfId="13601"/>
    <cellStyle name="Normal 4 10 2 2 2" xfId="13602"/>
    <cellStyle name="Normal 4 10 2 2 2 2" xfId="13603"/>
    <cellStyle name="Normal 4 10 2 2 2 2 2" xfId="13604"/>
    <cellStyle name="Normal 4 10 2 2 2 2 2 2" xfId="13605"/>
    <cellStyle name="Normal 4 10 2 2 2 2 2 3" xfId="13606"/>
    <cellStyle name="Normal 4 10 2 2 2 2 3" xfId="13607"/>
    <cellStyle name="Normal 4 10 2 2 2 2 4" xfId="13608"/>
    <cellStyle name="Normal 4 10 2 2 2 3" xfId="13609"/>
    <cellStyle name="Normal 4 10 2 2 2 3 2" xfId="13610"/>
    <cellStyle name="Normal 4 10 2 2 2 3 3" xfId="13611"/>
    <cellStyle name="Normal 4 10 2 2 2 4" xfId="13612"/>
    <cellStyle name="Normal 4 10 2 2 2 5" xfId="13613"/>
    <cellStyle name="Normal 4 10 2 2 2 6" xfId="13614"/>
    <cellStyle name="Normal 4 10 2 2 3" xfId="13615"/>
    <cellStyle name="Normal 4 10 2 2 3 2" xfId="13616"/>
    <cellStyle name="Normal 4 10 2 2 3 2 2" xfId="13617"/>
    <cellStyle name="Normal 4 10 2 2 3 2 3" xfId="13618"/>
    <cellStyle name="Normal 4 10 2 2 3 3" xfId="13619"/>
    <cellStyle name="Normal 4 10 2 2 3 4" xfId="13620"/>
    <cellStyle name="Normal 4 10 2 2 4" xfId="13621"/>
    <cellStyle name="Normal 4 10 2 2 4 2" xfId="13622"/>
    <cellStyle name="Normal 4 10 2 2 4 2 2" xfId="13623"/>
    <cellStyle name="Normal 4 10 2 2 4 2 3" xfId="13624"/>
    <cellStyle name="Normal 4 10 2 2 4 3" xfId="13625"/>
    <cellStyle name="Normal 4 10 2 2 4 4" xfId="13626"/>
    <cellStyle name="Normal 4 10 2 2 5" xfId="13627"/>
    <cellStyle name="Normal 4 10 2 2 5 2" xfId="13628"/>
    <cellStyle name="Normal 4 10 2 2 5 3" xfId="13629"/>
    <cellStyle name="Normal 4 10 2 2 6" xfId="13630"/>
    <cellStyle name="Normal 4 10 2 2 6 2" xfId="13631"/>
    <cellStyle name="Normal 4 10 2 2 7" xfId="13632"/>
    <cellStyle name="Normal 4 10 2 2 8" xfId="13633"/>
    <cellStyle name="Normal 4 10 2 2 9" xfId="13634"/>
    <cellStyle name="Normal 4 10 2 2 9 2" xfId="13635"/>
    <cellStyle name="Normal 4 10 2 3" xfId="13636"/>
    <cellStyle name="Normal 4 10 2 3 2" xfId="13637"/>
    <cellStyle name="Normal 4 10 2 3 2 2" xfId="13638"/>
    <cellStyle name="Normal 4 10 2 3 2 2 2" xfId="13639"/>
    <cellStyle name="Normal 4 10 2 3 2 2 3" xfId="13640"/>
    <cellStyle name="Normal 4 10 2 3 2 3" xfId="13641"/>
    <cellStyle name="Normal 4 10 2 3 2 4" xfId="13642"/>
    <cellStyle name="Normal 4 10 2 3 2 5" xfId="13643"/>
    <cellStyle name="Normal 4 10 2 3 3" xfId="13644"/>
    <cellStyle name="Normal 4 10 2 3 3 2" xfId="13645"/>
    <cellStyle name="Normal 4 10 2 3 3 3" xfId="13646"/>
    <cellStyle name="Normal 4 10 2 3 4" xfId="13647"/>
    <cellStyle name="Normal 4 10 2 3 5" xfId="13648"/>
    <cellStyle name="Normal 4 10 2 3 6" xfId="13649"/>
    <cellStyle name="Normal 4 10 2 4" xfId="13650"/>
    <cellStyle name="Normal 4 10 2 4 2" xfId="13651"/>
    <cellStyle name="Normal 4 10 2 4 2 2" xfId="13652"/>
    <cellStyle name="Normal 4 10 2 4 2 2 2" xfId="13653"/>
    <cellStyle name="Normal 4 10 2 4 2 2 3" xfId="13654"/>
    <cellStyle name="Normal 4 10 2 4 2 3" xfId="13655"/>
    <cellStyle name="Normal 4 10 2 4 2 4" xfId="13656"/>
    <cellStyle name="Normal 4 10 2 4 3" xfId="13657"/>
    <cellStyle name="Normal 4 10 2 4 3 2" xfId="13658"/>
    <cellStyle name="Normal 4 10 2 4 3 3" xfId="13659"/>
    <cellStyle name="Normal 4 10 2 4 4" xfId="13660"/>
    <cellStyle name="Normal 4 10 2 4 5" xfId="13661"/>
    <cellStyle name="Normal 4 10 2 4 6" xfId="13662"/>
    <cellStyle name="Normal 4 10 2 5" xfId="13663"/>
    <cellStyle name="Normal 4 10 2 5 2" xfId="13664"/>
    <cellStyle name="Normal 4 10 2 5 2 2" xfId="13665"/>
    <cellStyle name="Normal 4 10 2 5 2 3" xfId="13666"/>
    <cellStyle name="Normal 4 10 2 5 3" xfId="13667"/>
    <cellStyle name="Normal 4 10 2 5 4" xfId="13668"/>
    <cellStyle name="Normal 4 10 2 6" xfId="13669"/>
    <cellStyle name="Normal 4 10 2 6 2" xfId="13670"/>
    <cellStyle name="Normal 4 10 2 6 2 2" xfId="13671"/>
    <cellStyle name="Normal 4 10 2 6 2 3" xfId="13672"/>
    <cellStyle name="Normal 4 10 2 6 3" xfId="13673"/>
    <cellStyle name="Normal 4 10 2 6 4" xfId="13674"/>
    <cellStyle name="Normal 4 10 2 7" xfId="13675"/>
    <cellStyle name="Normal 4 10 2 7 2" xfId="13676"/>
    <cellStyle name="Normal 4 10 2 7 3" xfId="13677"/>
    <cellStyle name="Normal 4 10 2 8" xfId="13678"/>
    <cellStyle name="Normal 4 10 2 8 2" xfId="13679"/>
    <cellStyle name="Normal 4 10 2 9" xfId="13680"/>
    <cellStyle name="Normal 4 10 3" xfId="13681"/>
    <cellStyle name="Normal 4 10 3 2" xfId="13682"/>
    <cellStyle name="Normal 4 10 3 2 2" xfId="13683"/>
    <cellStyle name="Normal 4 10 3 2 2 2" xfId="13684"/>
    <cellStyle name="Normal 4 10 3 3" xfId="13685"/>
    <cellStyle name="Normal 4 10 4" xfId="13686"/>
    <cellStyle name="Normal 4 10 4 10" xfId="13687"/>
    <cellStyle name="Normal 4 10 4 11" xfId="13688"/>
    <cellStyle name="Normal 4 10 4 2" xfId="13689"/>
    <cellStyle name="Normal 4 10 4 2 2" xfId="13690"/>
    <cellStyle name="Normal 4 10 4 2 2 2" xfId="13691"/>
    <cellStyle name="Normal 4 10 4 2 2 2 2" xfId="13692"/>
    <cellStyle name="Normal 4 10 4 2 2 2 3" xfId="13693"/>
    <cellStyle name="Normal 4 10 4 2 2 3" xfId="13694"/>
    <cellStyle name="Normal 4 10 4 2 2 4" xfId="13695"/>
    <cellStyle name="Normal 4 10 4 2 3" xfId="13696"/>
    <cellStyle name="Normal 4 10 4 2 3 2" xfId="13697"/>
    <cellStyle name="Normal 4 10 4 2 3 3" xfId="13698"/>
    <cellStyle name="Normal 4 10 4 2 4" xfId="13699"/>
    <cellStyle name="Normal 4 10 4 2 5" xfId="13700"/>
    <cellStyle name="Normal 4 10 4 2 6" xfId="13701"/>
    <cellStyle name="Normal 4 10 4 3" xfId="13702"/>
    <cellStyle name="Normal 4 10 4 3 2" xfId="13703"/>
    <cellStyle name="Normal 4 10 4 3 2 2" xfId="13704"/>
    <cellStyle name="Normal 4 10 4 3 2 2 2" xfId="13705"/>
    <cellStyle name="Normal 4 10 4 3 2 2 3" xfId="13706"/>
    <cellStyle name="Normal 4 10 4 3 2 3" xfId="13707"/>
    <cellStyle name="Normal 4 10 4 3 2 4" xfId="13708"/>
    <cellStyle name="Normal 4 10 4 3 3" xfId="13709"/>
    <cellStyle name="Normal 4 10 4 3 3 2" xfId="13710"/>
    <cellStyle name="Normal 4 10 4 3 3 3" xfId="13711"/>
    <cellStyle name="Normal 4 10 4 3 4" xfId="13712"/>
    <cellStyle name="Normal 4 10 4 3 5" xfId="13713"/>
    <cellStyle name="Normal 4 10 4 4" xfId="13714"/>
    <cellStyle name="Normal 4 10 4 4 2" xfId="13715"/>
    <cellStyle name="Normal 4 10 4 4 2 2" xfId="13716"/>
    <cellStyle name="Normal 4 10 4 4 2 3" xfId="13717"/>
    <cellStyle name="Normal 4 10 4 4 3" xfId="13718"/>
    <cellStyle name="Normal 4 10 4 4 4" xfId="13719"/>
    <cellStyle name="Normal 4 10 4 5" xfId="13720"/>
    <cellStyle name="Normal 4 10 4 5 2" xfId="13721"/>
    <cellStyle name="Normal 4 10 4 5 2 2" xfId="13722"/>
    <cellStyle name="Normal 4 10 4 5 2 3" xfId="13723"/>
    <cellStyle name="Normal 4 10 4 5 3" xfId="13724"/>
    <cellStyle name="Normal 4 10 4 5 4" xfId="13725"/>
    <cellStyle name="Normal 4 10 4 6" xfId="13726"/>
    <cellStyle name="Normal 4 10 4 6 2" xfId="13727"/>
    <cellStyle name="Normal 4 10 4 6 3" xfId="13728"/>
    <cellStyle name="Normal 4 10 4 7" xfId="13729"/>
    <cellStyle name="Normal 4 10 4 7 2" xfId="13730"/>
    <cellStyle name="Normal 4 10 4 8" xfId="13731"/>
    <cellStyle name="Normal 4 10 4 9" xfId="13732"/>
    <cellStyle name="Normal 4 10 5" xfId="13733"/>
    <cellStyle name="Normal 4 10 5 2" xfId="13734"/>
    <cellStyle name="Normal 4 10 5 2 2" xfId="13735"/>
    <cellStyle name="Normal 4 10 5 2 2 2" xfId="13736"/>
    <cellStyle name="Normal 4 10 5 2 2 3" xfId="13737"/>
    <cellStyle name="Normal 4 10 5 2 3" xfId="13738"/>
    <cellStyle name="Normal 4 10 5 2 4" xfId="13739"/>
    <cellStyle name="Normal 4 10 5 2 5" xfId="13740"/>
    <cellStyle name="Normal 4 10 5 3" xfId="13741"/>
    <cellStyle name="Normal 4 10 5 3 2" xfId="13742"/>
    <cellStyle name="Normal 4 10 5 3 3" xfId="13743"/>
    <cellStyle name="Normal 4 10 5 4" xfId="13744"/>
    <cellStyle name="Normal 4 10 5 5" xfId="13745"/>
    <cellStyle name="Normal 4 10 5 6" xfId="13746"/>
    <cellStyle name="Normal 4 10 5 6 2" xfId="13747"/>
    <cellStyle name="Normal 4 10 5 7" xfId="13748"/>
    <cellStyle name="Normal 4 10 6" xfId="13749"/>
    <cellStyle name="Normal 4 10 6 2" xfId="13750"/>
    <cellStyle name="Normal 4 10 6 2 2" xfId="13751"/>
    <cellStyle name="Normal 4 10 6 2 2 2" xfId="13752"/>
    <cellStyle name="Normal 4 10 6 2 2 3" xfId="13753"/>
    <cellStyle name="Normal 4 10 6 2 3" xfId="13754"/>
    <cellStyle name="Normal 4 10 6 2 4" xfId="13755"/>
    <cellStyle name="Normal 4 10 6 3" xfId="13756"/>
    <cellStyle name="Normal 4 10 6 3 2" xfId="13757"/>
    <cellStyle name="Normal 4 10 6 3 3" xfId="13758"/>
    <cellStyle name="Normal 4 10 6 4" xfId="13759"/>
    <cellStyle name="Normal 4 10 6 5" xfId="13760"/>
    <cellStyle name="Normal 4 10 6 6" xfId="13761"/>
    <cellStyle name="Normal 4 10 6 6 2" xfId="13762"/>
    <cellStyle name="Normal 4 10 6 7" xfId="13763"/>
    <cellStyle name="Normal 4 10 7" xfId="13764"/>
    <cellStyle name="Normal 4 10 7 2" xfId="13765"/>
    <cellStyle name="Normal 4 10 7 2 2" xfId="13766"/>
    <cellStyle name="Normal 4 10 7 2 3" xfId="13767"/>
    <cellStyle name="Normal 4 10 7 3" xfId="13768"/>
    <cellStyle name="Normal 4 10 7 4" xfId="13769"/>
    <cellStyle name="Normal 4 10 8" xfId="13770"/>
    <cellStyle name="Normal 4 10 8 2" xfId="13771"/>
    <cellStyle name="Normal 4 10 8 3" xfId="13772"/>
    <cellStyle name="Normal 4 10 8 4" xfId="13773"/>
    <cellStyle name="Normal 4 10 9" xfId="13774"/>
    <cellStyle name="Normal 4 10 9 2" xfId="13775"/>
    <cellStyle name="Normal 4 10 9 3" xfId="13776"/>
    <cellStyle name="Normal 4 11" xfId="1871"/>
    <cellStyle name="Normal 4 11 10" xfId="13777"/>
    <cellStyle name="Normal 4 11 10 2" xfId="13778"/>
    <cellStyle name="Normal 4 11 10 3" xfId="13779"/>
    <cellStyle name="Normal 4 11 10 4" xfId="13780"/>
    <cellStyle name="Normal 4 11 11" xfId="13781"/>
    <cellStyle name="Normal 4 11 11 2" xfId="13782"/>
    <cellStyle name="Normal 4 11 11 3" xfId="13783"/>
    <cellStyle name="Normal 4 11 12" xfId="13784"/>
    <cellStyle name="Normal 4 11 2" xfId="13785"/>
    <cellStyle name="Normal 4 11 2 10" xfId="13786"/>
    <cellStyle name="Normal 4 11 2 11" xfId="13787"/>
    <cellStyle name="Normal 4 11 2 12" xfId="13788"/>
    <cellStyle name="Normal 4 11 2 13" xfId="13789"/>
    <cellStyle name="Normal 4 11 2 14" xfId="13790"/>
    <cellStyle name="Normal 4 11 2 2" xfId="13791"/>
    <cellStyle name="Normal 4 11 2 2 10" xfId="13792"/>
    <cellStyle name="Normal 4 11 2 2 11" xfId="13793"/>
    <cellStyle name="Normal 4 11 2 2 2" xfId="13794"/>
    <cellStyle name="Normal 4 11 2 2 2 2" xfId="13795"/>
    <cellStyle name="Normal 4 11 2 2 2 2 2" xfId="13796"/>
    <cellStyle name="Normal 4 11 2 2 2 2 2 2" xfId="13797"/>
    <cellStyle name="Normal 4 11 2 2 2 2 2 3" xfId="13798"/>
    <cellStyle name="Normal 4 11 2 2 2 2 3" xfId="13799"/>
    <cellStyle name="Normal 4 11 2 2 2 2 4" xfId="13800"/>
    <cellStyle name="Normal 4 11 2 2 2 3" xfId="13801"/>
    <cellStyle name="Normal 4 11 2 2 2 3 2" xfId="13802"/>
    <cellStyle name="Normal 4 11 2 2 2 3 3" xfId="13803"/>
    <cellStyle name="Normal 4 11 2 2 2 4" xfId="13804"/>
    <cellStyle name="Normal 4 11 2 2 2 5" xfId="13805"/>
    <cellStyle name="Normal 4 11 2 2 2 6" xfId="13806"/>
    <cellStyle name="Normal 4 11 2 2 3" xfId="13807"/>
    <cellStyle name="Normal 4 11 2 2 3 2" xfId="13808"/>
    <cellStyle name="Normal 4 11 2 2 3 2 2" xfId="13809"/>
    <cellStyle name="Normal 4 11 2 2 3 2 2 2" xfId="13810"/>
    <cellStyle name="Normal 4 11 2 2 3 2 2 3" xfId="13811"/>
    <cellStyle name="Normal 4 11 2 2 3 2 3" xfId="13812"/>
    <cellStyle name="Normal 4 11 2 2 3 2 4" xfId="13813"/>
    <cellStyle name="Normal 4 11 2 2 3 3" xfId="13814"/>
    <cellStyle name="Normal 4 11 2 2 3 3 2" xfId="13815"/>
    <cellStyle name="Normal 4 11 2 2 3 3 3" xfId="13816"/>
    <cellStyle name="Normal 4 11 2 2 3 4" xfId="13817"/>
    <cellStyle name="Normal 4 11 2 2 3 5" xfId="13818"/>
    <cellStyle name="Normal 4 11 2 2 4" xfId="13819"/>
    <cellStyle name="Normal 4 11 2 2 4 2" xfId="13820"/>
    <cellStyle name="Normal 4 11 2 2 4 2 2" xfId="13821"/>
    <cellStyle name="Normal 4 11 2 2 4 2 3" xfId="13822"/>
    <cellStyle name="Normal 4 11 2 2 4 3" xfId="13823"/>
    <cellStyle name="Normal 4 11 2 2 4 4" xfId="13824"/>
    <cellStyle name="Normal 4 11 2 2 5" xfId="13825"/>
    <cellStyle name="Normal 4 11 2 2 5 2" xfId="13826"/>
    <cellStyle name="Normal 4 11 2 2 5 2 2" xfId="13827"/>
    <cellStyle name="Normal 4 11 2 2 5 2 3" xfId="13828"/>
    <cellStyle name="Normal 4 11 2 2 5 3" xfId="13829"/>
    <cellStyle name="Normal 4 11 2 2 5 4" xfId="13830"/>
    <cellStyle name="Normal 4 11 2 2 6" xfId="13831"/>
    <cellStyle name="Normal 4 11 2 2 6 2" xfId="13832"/>
    <cellStyle name="Normal 4 11 2 2 6 3" xfId="13833"/>
    <cellStyle name="Normal 4 11 2 2 7" xfId="13834"/>
    <cellStyle name="Normal 4 11 2 2 7 2" xfId="13835"/>
    <cellStyle name="Normal 4 11 2 2 8" xfId="13836"/>
    <cellStyle name="Normal 4 11 2 2 9" xfId="13837"/>
    <cellStyle name="Normal 4 11 2 3" xfId="13838"/>
    <cellStyle name="Normal 4 11 2 3 2" xfId="13839"/>
    <cellStyle name="Normal 4 11 2 3 2 2" xfId="13840"/>
    <cellStyle name="Normal 4 11 2 3 2 2 2" xfId="13841"/>
    <cellStyle name="Normal 4 11 2 3 2 2 2 2" xfId="13842"/>
    <cellStyle name="Normal 4 11 2 3 2 2 2 3" xfId="13843"/>
    <cellStyle name="Normal 4 11 2 3 2 2 3" xfId="13844"/>
    <cellStyle name="Normal 4 11 2 3 2 2 4" xfId="13845"/>
    <cellStyle name="Normal 4 11 2 3 2 3" xfId="13846"/>
    <cellStyle name="Normal 4 11 2 3 2 3 2" xfId="13847"/>
    <cellStyle name="Normal 4 11 2 3 2 3 3" xfId="13848"/>
    <cellStyle name="Normal 4 11 2 3 2 4" xfId="13849"/>
    <cellStyle name="Normal 4 11 2 3 2 5" xfId="13850"/>
    <cellStyle name="Normal 4 11 2 3 2 6" xfId="13851"/>
    <cellStyle name="Normal 4 11 2 3 3" xfId="13852"/>
    <cellStyle name="Normal 4 11 2 3 3 2" xfId="13853"/>
    <cellStyle name="Normal 4 11 2 3 3 2 2" xfId="13854"/>
    <cellStyle name="Normal 4 11 2 3 3 2 3" xfId="13855"/>
    <cellStyle name="Normal 4 11 2 3 3 3" xfId="13856"/>
    <cellStyle name="Normal 4 11 2 3 3 4" xfId="13857"/>
    <cellStyle name="Normal 4 11 2 3 4" xfId="13858"/>
    <cellStyle name="Normal 4 11 2 3 4 2" xfId="13859"/>
    <cellStyle name="Normal 4 11 2 3 4 2 2" xfId="13860"/>
    <cellStyle name="Normal 4 11 2 3 4 2 3" xfId="13861"/>
    <cellStyle name="Normal 4 11 2 3 4 3" xfId="13862"/>
    <cellStyle name="Normal 4 11 2 3 4 4" xfId="13863"/>
    <cellStyle name="Normal 4 11 2 3 5" xfId="13864"/>
    <cellStyle name="Normal 4 11 2 3 5 2" xfId="13865"/>
    <cellStyle name="Normal 4 11 2 3 5 3" xfId="13866"/>
    <cellStyle name="Normal 4 11 2 3 6" xfId="13867"/>
    <cellStyle name="Normal 4 11 2 3 6 2" xfId="13868"/>
    <cellStyle name="Normal 4 11 2 3 7" xfId="13869"/>
    <cellStyle name="Normal 4 11 2 3 8" xfId="13870"/>
    <cellStyle name="Normal 4 11 2 3 9" xfId="13871"/>
    <cellStyle name="Normal 4 11 2 4" xfId="13872"/>
    <cellStyle name="Normal 4 11 2 4 2" xfId="13873"/>
    <cellStyle name="Normal 4 11 2 4 2 2" xfId="13874"/>
    <cellStyle name="Normal 4 11 2 4 2 2 2" xfId="13875"/>
    <cellStyle name="Normal 4 11 2 4 2 2 3" xfId="13876"/>
    <cellStyle name="Normal 4 11 2 4 2 3" xfId="13877"/>
    <cellStyle name="Normal 4 11 2 4 2 4" xfId="13878"/>
    <cellStyle name="Normal 4 11 2 4 3" xfId="13879"/>
    <cellStyle name="Normal 4 11 2 4 3 2" xfId="13880"/>
    <cellStyle name="Normal 4 11 2 4 3 3" xfId="13881"/>
    <cellStyle name="Normal 4 11 2 4 4" xfId="13882"/>
    <cellStyle name="Normal 4 11 2 4 5" xfId="13883"/>
    <cellStyle name="Normal 4 11 2 4 6" xfId="13884"/>
    <cellStyle name="Normal 4 11 2 5" xfId="13885"/>
    <cellStyle name="Normal 4 11 2 5 2" xfId="13886"/>
    <cellStyle name="Normal 4 11 2 5 2 2" xfId="13887"/>
    <cellStyle name="Normal 4 11 2 5 2 2 2" xfId="13888"/>
    <cellStyle name="Normal 4 11 2 5 2 2 3" xfId="13889"/>
    <cellStyle name="Normal 4 11 2 5 2 3" xfId="13890"/>
    <cellStyle name="Normal 4 11 2 5 2 4" xfId="13891"/>
    <cellStyle name="Normal 4 11 2 5 3" xfId="13892"/>
    <cellStyle name="Normal 4 11 2 5 3 2" xfId="13893"/>
    <cellStyle name="Normal 4 11 2 5 3 3" xfId="13894"/>
    <cellStyle name="Normal 4 11 2 5 4" xfId="13895"/>
    <cellStyle name="Normal 4 11 2 5 5" xfId="13896"/>
    <cellStyle name="Normal 4 11 2 6" xfId="13897"/>
    <cellStyle name="Normal 4 11 2 6 2" xfId="13898"/>
    <cellStyle name="Normal 4 11 2 6 2 2" xfId="13899"/>
    <cellStyle name="Normal 4 11 2 6 2 3" xfId="13900"/>
    <cellStyle name="Normal 4 11 2 6 3" xfId="13901"/>
    <cellStyle name="Normal 4 11 2 6 4" xfId="13902"/>
    <cellStyle name="Normal 4 11 2 7" xfId="13903"/>
    <cellStyle name="Normal 4 11 2 7 2" xfId="13904"/>
    <cellStyle name="Normal 4 11 2 7 2 2" xfId="13905"/>
    <cellStyle name="Normal 4 11 2 7 2 3" xfId="13906"/>
    <cellStyle name="Normal 4 11 2 7 3" xfId="13907"/>
    <cellStyle name="Normal 4 11 2 7 4" xfId="13908"/>
    <cellStyle name="Normal 4 11 2 8" xfId="13909"/>
    <cellStyle name="Normal 4 11 2 8 2" xfId="13910"/>
    <cellStyle name="Normal 4 11 2 8 3" xfId="13911"/>
    <cellStyle name="Normal 4 11 2 9" xfId="13912"/>
    <cellStyle name="Normal 4 11 2 9 2" xfId="13913"/>
    <cellStyle name="Normal 4 11 3" xfId="13914"/>
    <cellStyle name="Normal 4 11 3 2" xfId="13915"/>
    <cellStyle name="Normal 4 11 3 2 2" xfId="13916"/>
    <cellStyle name="Normal 4 11 3 2 2 2" xfId="13917"/>
    <cellStyle name="Normal 4 11 3 2 3" xfId="13918"/>
    <cellStyle name="Normal 4 11 3 2 4" xfId="13919"/>
    <cellStyle name="Normal 4 11 3 2 5" xfId="13920"/>
    <cellStyle name="Normal 4 11 3 3" xfId="13921"/>
    <cellStyle name="Normal 4 11 3 3 2" xfId="13922"/>
    <cellStyle name="Normal 4 11 3 4" xfId="13923"/>
    <cellStyle name="Normal 4 11 3 5" xfId="13924"/>
    <cellStyle name="Normal 4 11 4" xfId="13925"/>
    <cellStyle name="Normal 4 11 4 10" xfId="13926"/>
    <cellStyle name="Normal 4 11 4 10 2" xfId="13927"/>
    <cellStyle name="Normal 4 11 4 11" xfId="13928"/>
    <cellStyle name="Normal 4 11 4 2" xfId="13929"/>
    <cellStyle name="Normal 4 11 4 2 2" xfId="13930"/>
    <cellStyle name="Normal 4 11 4 2 2 2" xfId="13931"/>
    <cellStyle name="Normal 4 11 4 2 2 2 2" xfId="13932"/>
    <cellStyle name="Normal 4 11 4 2 2 2 3" xfId="13933"/>
    <cellStyle name="Normal 4 11 4 2 2 3" xfId="13934"/>
    <cellStyle name="Normal 4 11 4 2 2 4" xfId="13935"/>
    <cellStyle name="Normal 4 11 4 2 3" xfId="13936"/>
    <cellStyle name="Normal 4 11 4 2 3 2" xfId="13937"/>
    <cellStyle name="Normal 4 11 4 2 3 3" xfId="13938"/>
    <cellStyle name="Normal 4 11 4 2 4" xfId="13939"/>
    <cellStyle name="Normal 4 11 4 2 5" xfId="13940"/>
    <cellStyle name="Normal 4 11 4 2 6" xfId="13941"/>
    <cellStyle name="Normal 4 11 4 3" xfId="13942"/>
    <cellStyle name="Normal 4 11 4 3 2" xfId="13943"/>
    <cellStyle name="Normal 4 11 4 3 2 2" xfId="13944"/>
    <cellStyle name="Normal 4 11 4 3 2 2 2" xfId="13945"/>
    <cellStyle name="Normal 4 11 4 3 2 2 3" xfId="13946"/>
    <cellStyle name="Normal 4 11 4 3 2 3" xfId="13947"/>
    <cellStyle name="Normal 4 11 4 3 2 4" xfId="13948"/>
    <cellStyle name="Normal 4 11 4 3 3" xfId="13949"/>
    <cellStyle name="Normal 4 11 4 3 3 2" xfId="13950"/>
    <cellStyle name="Normal 4 11 4 3 3 3" xfId="13951"/>
    <cellStyle name="Normal 4 11 4 3 4" xfId="13952"/>
    <cellStyle name="Normal 4 11 4 3 5" xfId="13953"/>
    <cellStyle name="Normal 4 11 4 4" xfId="13954"/>
    <cellStyle name="Normal 4 11 4 4 2" xfId="13955"/>
    <cellStyle name="Normal 4 11 4 4 2 2" xfId="13956"/>
    <cellStyle name="Normal 4 11 4 4 2 3" xfId="13957"/>
    <cellStyle name="Normal 4 11 4 4 3" xfId="13958"/>
    <cellStyle name="Normal 4 11 4 4 4" xfId="13959"/>
    <cellStyle name="Normal 4 11 4 5" xfId="13960"/>
    <cellStyle name="Normal 4 11 4 5 2" xfId="13961"/>
    <cellStyle name="Normal 4 11 4 5 2 2" xfId="13962"/>
    <cellStyle name="Normal 4 11 4 5 2 3" xfId="13963"/>
    <cellStyle name="Normal 4 11 4 5 3" xfId="13964"/>
    <cellStyle name="Normal 4 11 4 5 4" xfId="13965"/>
    <cellStyle name="Normal 4 11 4 6" xfId="13966"/>
    <cellStyle name="Normal 4 11 4 6 2" xfId="13967"/>
    <cellStyle name="Normal 4 11 4 6 3" xfId="13968"/>
    <cellStyle name="Normal 4 11 4 7" xfId="13969"/>
    <cellStyle name="Normal 4 11 4 7 2" xfId="13970"/>
    <cellStyle name="Normal 4 11 4 8" xfId="13971"/>
    <cellStyle name="Normal 4 11 4 9" xfId="13972"/>
    <cellStyle name="Normal 4 11 5" xfId="13973"/>
    <cellStyle name="Normal 4 11 5 10" xfId="13974"/>
    <cellStyle name="Normal 4 11 5 2" xfId="13975"/>
    <cellStyle name="Normal 4 11 5 2 2" xfId="13976"/>
    <cellStyle name="Normal 4 11 5 2 2 2" xfId="13977"/>
    <cellStyle name="Normal 4 11 5 2 2 2 2" xfId="13978"/>
    <cellStyle name="Normal 4 11 5 2 2 2 3" xfId="13979"/>
    <cellStyle name="Normal 4 11 5 2 2 3" xfId="13980"/>
    <cellStyle name="Normal 4 11 5 2 2 4" xfId="13981"/>
    <cellStyle name="Normal 4 11 5 2 3" xfId="13982"/>
    <cellStyle name="Normal 4 11 5 2 3 2" xfId="13983"/>
    <cellStyle name="Normal 4 11 5 2 3 3" xfId="13984"/>
    <cellStyle name="Normal 4 11 5 2 4" xfId="13985"/>
    <cellStyle name="Normal 4 11 5 2 5" xfId="13986"/>
    <cellStyle name="Normal 4 11 5 2 6" xfId="13987"/>
    <cellStyle name="Normal 4 11 5 3" xfId="13988"/>
    <cellStyle name="Normal 4 11 5 3 2" xfId="13989"/>
    <cellStyle name="Normal 4 11 5 3 2 2" xfId="13990"/>
    <cellStyle name="Normal 4 11 5 3 2 2 2" xfId="13991"/>
    <cellStyle name="Normal 4 11 5 3 2 2 3" xfId="13992"/>
    <cellStyle name="Normal 4 11 5 3 2 3" xfId="13993"/>
    <cellStyle name="Normal 4 11 5 3 2 4" xfId="13994"/>
    <cellStyle name="Normal 4 11 5 3 3" xfId="13995"/>
    <cellStyle name="Normal 4 11 5 3 3 2" xfId="13996"/>
    <cellStyle name="Normal 4 11 5 3 3 3" xfId="13997"/>
    <cellStyle name="Normal 4 11 5 3 4" xfId="13998"/>
    <cellStyle name="Normal 4 11 5 3 5" xfId="13999"/>
    <cellStyle name="Normal 4 11 5 4" xfId="14000"/>
    <cellStyle name="Normal 4 11 5 4 2" xfId="14001"/>
    <cellStyle name="Normal 4 11 5 4 2 2" xfId="14002"/>
    <cellStyle name="Normal 4 11 5 4 2 3" xfId="14003"/>
    <cellStyle name="Normal 4 11 5 4 3" xfId="14004"/>
    <cellStyle name="Normal 4 11 5 4 4" xfId="14005"/>
    <cellStyle name="Normal 4 11 5 5" xfId="14006"/>
    <cellStyle name="Normal 4 11 5 5 2" xfId="14007"/>
    <cellStyle name="Normal 4 11 5 5 2 2" xfId="14008"/>
    <cellStyle name="Normal 4 11 5 5 2 3" xfId="14009"/>
    <cellStyle name="Normal 4 11 5 5 3" xfId="14010"/>
    <cellStyle name="Normal 4 11 5 5 4" xfId="14011"/>
    <cellStyle name="Normal 4 11 5 6" xfId="14012"/>
    <cellStyle name="Normal 4 11 5 6 2" xfId="14013"/>
    <cellStyle name="Normal 4 11 5 6 3" xfId="14014"/>
    <cellStyle name="Normal 4 11 5 7" xfId="14015"/>
    <cellStyle name="Normal 4 11 5 7 2" xfId="14016"/>
    <cellStyle name="Normal 4 11 5 8" xfId="14017"/>
    <cellStyle name="Normal 4 11 5 9" xfId="14018"/>
    <cellStyle name="Normal 4 11 6" xfId="14019"/>
    <cellStyle name="Normal 4 11 6 2" xfId="14020"/>
    <cellStyle name="Normal 4 11 6 2 2" xfId="14021"/>
    <cellStyle name="Normal 4 11 6 2 2 2" xfId="14022"/>
    <cellStyle name="Normal 4 11 6 2 2 3" xfId="14023"/>
    <cellStyle name="Normal 4 11 6 2 3" xfId="14024"/>
    <cellStyle name="Normal 4 11 6 2 4" xfId="14025"/>
    <cellStyle name="Normal 4 11 6 2 5" xfId="14026"/>
    <cellStyle name="Normal 4 11 6 3" xfId="14027"/>
    <cellStyle name="Normal 4 11 6 3 2" xfId="14028"/>
    <cellStyle name="Normal 4 11 6 3 3" xfId="14029"/>
    <cellStyle name="Normal 4 11 6 4" xfId="14030"/>
    <cellStyle name="Normal 4 11 6 5" xfId="14031"/>
    <cellStyle name="Normal 4 11 6 6" xfId="14032"/>
    <cellStyle name="Normal 4 11 7" xfId="14033"/>
    <cellStyle name="Normal 4 11 7 2" xfId="14034"/>
    <cellStyle name="Normal 4 11 7 2 2" xfId="14035"/>
    <cellStyle name="Normal 4 11 7 2 2 2" xfId="14036"/>
    <cellStyle name="Normal 4 11 7 2 2 3" xfId="14037"/>
    <cellStyle name="Normal 4 11 7 2 3" xfId="14038"/>
    <cellStyle name="Normal 4 11 7 2 4" xfId="14039"/>
    <cellStyle name="Normal 4 11 7 3" xfId="14040"/>
    <cellStyle name="Normal 4 11 7 3 2" xfId="14041"/>
    <cellStyle name="Normal 4 11 7 3 3" xfId="14042"/>
    <cellStyle name="Normal 4 11 7 4" xfId="14043"/>
    <cellStyle name="Normal 4 11 7 5" xfId="14044"/>
    <cellStyle name="Normal 4 11 7 6" xfId="14045"/>
    <cellStyle name="Normal 4 11 8" xfId="14046"/>
    <cellStyle name="Normal 4 11 8 2" xfId="14047"/>
    <cellStyle name="Normal 4 11 8 2 2" xfId="14048"/>
    <cellStyle name="Normal 4 11 8 2 2 2" xfId="14049"/>
    <cellStyle name="Normal 4 11 8 2 2 3" xfId="14050"/>
    <cellStyle name="Normal 4 11 8 2 3" xfId="14051"/>
    <cellStyle name="Normal 4 11 8 2 4" xfId="14052"/>
    <cellStyle name="Normal 4 11 8 3" xfId="14053"/>
    <cellStyle name="Normal 4 11 8 3 2" xfId="14054"/>
    <cellStyle name="Normal 4 11 8 3 3" xfId="14055"/>
    <cellStyle name="Normal 4 11 8 4" xfId="14056"/>
    <cellStyle name="Normal 4 11 8 5" xfId="14057"/>
    <cellStyle name="Normal 4 11 8 6" xfId="14058"/>
    <cellStyle name="Normal 4 11 9" xfId="14059"/>
    <cellStyle name="Normal 4 11 9 2" xfId="14060"/>
    <cellStyle name="Normal 4 11 9 2 2" xfId="14061"/>
    <cellStyle name="Normal 4 11 9 2 3" xfId="14062"/>
    <cellStyle name="Normal 4 11 9 3" xfId="14063"/>
    <cellStyle name="Normal 4 11 9 4" xfId="14064"/>
    <cellStyle name="Normal 4 11_Consolidation" xfId="14065"/>
    <cellStyle name="Normal 4 12" xfId="1872"/>
    <cellStyle name="Normal 4 12 2" xfId="14066"/>
    <cellStyle name="Normal 4 12 2 2" xfId="14067"/>
    <cellStyle name="Normal 4 12 2 3" xfId="14068"/>
    <cellStyle name="Normal 4 12 2 4" xfId="14069"/>
    <cellStyle name="Normal 4 12 3" xfId="14070"/>
    <cellStyle name="Normal 4 12 3 2" xfId="14071"/>
    <cellStyle name="Normal 4 12 3 3" xfId="14072"/>
    <cellStyle name="Normal 4 12 3 4" xfId="14073"/>
    <cellStyle name="Normal 4 12 4" xfId="14074"/>
    <cellStyle name="Normal 4 12 5" xfId="14075"/>
    <cellStyle name="Normal 4 13" xfId="1873"/>
    <cellStyle name="Normal 4 13 2" xfId="14076"/>
    <cellStyle name="Normal 4 13 2 2" xfId="14077"/>
    <cellStyle name="Normal 4 13 2 3" xfId="14078"/>
    <cellStyle name="Normal 4 13 3" xfId="14079"/>
    <cellStyle name="Normal 4 13 3 2" xfId="14080"/>
    <cellStyle name="Normal 4 13 4" xfId="14081"/>
    <cellStyle name="Normal 4 13 5" xfId="14082"/>
    <cellStyle name="Normal 4 14" xfId="14083"/>
    <cellStyle name="Normal 4 14 10" xfId="14084"/>
    <cellStyle name="Normal 4 14 10 2" xfId="14085"/>
    <cellStyle name="Normal 4 14 11" xfId="14086"/>
    <cellStyle name="Normal 4 14 12" xfId="14087"/>
    <cellStyle name="Normal 4 14 13" xfId="14088"/>
    <cellStyle name="Normal 4 14 2" xfId="14089"/>
    <cellStyle name="Normal 4 14 2 2" xfId="14090"/>
    <cellStyle name="Normal 4 14 2 2 2" xfId="14091"/>
    <cellStyle name="Normal 4 14 2 2 2 2" xfId="14092"/>
    <cellStyle name="Normal 4 14 2 2 2 3" xfId="14093"/>
    <cellStyle name="Normal 4 14 2 2 3" xfId="14094"/>
    <cellStyle name="Normal 4 14 2 2 4" xfId="14095"/>
    <cellStyle name="Normal 4 14 2 3" xfId="14096"/>
    <cellStyle name="Normal 4 14 2 3 2" xfId="14097"/>
    <cellStyle name="Normal 4 14 2 3 3" xfId="14098"/>
    <cellStyle name="Normal 4 14 2 4" xfId="14099"/>
    <cellStyle name="Normal 4 14 2 5" xfId="14100"/>
    <cellStyle name="Normal 4 14 2 6" xfId="14101"/>
    <cellStyle name="Normal 4 14 2 7" xfId="14102"/>
    <cellStyle name="Normal 4 14 3" xfId="14103"/>
    <cellStyle name="Normal 4 14 3 2" xfId="14104"/>
    <cellStyle name="Normal 4 14 3 2 2" xfId="14105"/>
    <cellStyle name="Normal 4 14 3 2 2 2" xfId="14106"/>
    <cellStyle name="Normal 4 14 3 2 2 3" xfId="14107"/>
    <cellStyle name="Normal 4 14 3 2 3" xfId="14108"/>
    <cellStyle name="Normal 4 14 3 2 4" xfId="14109"/>
    <cellStyle name="Normal 4 14 3 3" xfId="14110"/>
    <cellStyle name="Normal 4 14 3 3 2" xfId="14111"/>
    <cellStyle name="Normal 4 14 3 3 3" xfId="14112"/>
    <cellStyle name="Normal 4 14 3 4" xfId="14113"/>
    <cellStyle name="Normal 4 14 3 5" xfId="14114"/>
    <cellStyle name="Normal 4 14 4" xfId="14115"/>
    <cellStyle name="Normal 4 14 4 2" xfId="14116"/>
    <cellStyle name="Normal 4 14 4 2 2" xfId="14117"/>
    <cellStyle name="Normal 4 14 4 2 3" xfId="14118"/>
    <cellStyle name="Normal 4 14 4 3" xfId="14119"/>
    <cellStyle name="Normal 4 14 4 4" xfId="14120"/>
    <cellStyle name="Normal 4 14 5" xfId="14121"/>
    <cellStyle name="Normal 4 14 5 2" xfId="14122"/>
    <cellStyle name="Normal 4 14 5 2 2" xfId="14123"/>
    <cellStyle name="Normal 4 14 5 2 3" xfId="14124"/>
    <cellStyle name="Normal 4 14 5 3" xfId="14125"/>
    <cellStyle name="Normal 4 14 5 4" xfId="14126"/>
    <cellStyle name="Normal 4 14 6" xfId="14127"/>
    <cellStyle name="Normal 4 14 6 2" xfId="14128"/>
    <cellStyle name="Normal 4 14 6 3" xfId="14129"/>
    <cellStyle name="Normal 4 14 7" xfId="14130"/>
    <cellStyle name="Normal 4 14 7 2" xfId="14131"/>
    <cellStyle name="Normal 4 14 8" xfId="14132"/>
    <cellStyle name="Normal 4 14 9" xfId="14133"/>
    <cellStyle name="Normal 4 15" xfId="14134"/>
    <cellStyle name="Normal 4 15 2" xfId="14135"/>
    <cellStyle name="Normal 4 15 2 2" xfId="14136"/>
    <cellStyle name="Normal 4 15 2 2 2" xfId="14137"/>
    <cellStyle name="Normal 4 15 2 2 3" xfId="14138"/>
    <cellStyle name="Normal 4 15 2 3" xfId="14139"/>
    <cellStyle name="Normal 4 15 2 4" xfId="14140"/>
    <cellStyle name="Normal 4 15 2 5" xfId="14141"/>
    <cellStyle name="Normal 4 15 3" xfId="14142"/>
    <cellStyle name="Normal 4 15 3 2" xfId="14143"/>
    <cellStyle name="Normal 4 15 3 3" xfId="14144"/>
    <cellStyle name="Normal 4 15 4" xfId="14145"/>
    <cellStyle name="Normal 4 15 5" xfId="14146"/>
    <cellStyle name="Normal 4 15 6" xfId="14147"/>
    <cellStyle name="Normal 4 15 6 2" xfId="14148"/>
    <cellStyle name="Normal 4 15 7" xfId="14149"/>
    <cellStyle name="Normal 4 15 8" xfId="14150"/>
    <cellStyle name="Normal 4 16" xfId="14151"/>
    <cellStyle name="Normal 4 16 2" xfId="14152"/>
    <cellStyle name="Normal 4 16 2 2" xfId="14153"/>
    <cellStyle name="Normal 4 16 2 2 2" xfId="14154"/>
    <cellStyle name="Normal 4 16 2 2 3" xfId="14155"/>
    <cellStyle name="Normal 4 16 2 3" xfId="14156"/>
    <cellStyle name="Normal 4 16 2 4" xfId="14157"/>
    <cellStyle name="Normal 4 16 3" xfId="14158"/>
    <cellStyle name="Normal 4 16 3 2" xfId="14159"/>
    <cellStyle name="Normal 4 16 3 3" xfId="14160"/>
    <cellStyle name="Normal 4 16 4" xfId="14161"/>
    <cellStyle name="Normal 4 16 5" xfId="14162"/>
    <cellStyle name="Normal 4 16 6" xfId="14163"/>
    <cellStyle name="Normal 4 17" xfId="14164"/>
    <cellStyle name="Normal 4 17 2" xfId="14165"/>
    <cellStyle name="Normal 4 17 2 2" xfId="14166"/>
    <cellStyle name="Normal 4 17 2 3" xfId="14167"/>
    <cellStyle name="Normal 4 17 3" xfId="14168"/>
    <cellStyle name="Normal 4 17 4" xfId="14169"/>
    <cellStyle name="Normal 4 18" xfId="14170"/>
    <cellStyle name="Normal 4 18 2" xfId="14171"/>
    <cellStyle name="Normal 4 18 3" xfId="14172"/>
    <cellStyle name="Normal 4 18 4" xfId="14173"/>
    <cellStyle name="Normal 4 19" xfId="14174"/>
    <cellStyle name="Normal 4 2" xfId="28"/>
    <cellStyle name="Normal 4 2 10" xfId="14175"/>
    <cellStyle name="Normal 4 2 11" xfId="14176"/>
    <cellStyle name="Normal 4 2 11 2" xfId="14177"/>
    <cellStyle name="Normal 4 2 12" xfId="14178"/>
    <cellStyle name="Normal 4 2 12 2" xfId="14179"/>
    <cellStyle name="Normal 4 2 2" xfId="1874"/>
    <cellStyle name="Normal 4 2 2 2" xfId="1875"/>
    <cellStyle name="Normal 4 2 2 2 10" xfId="14180"/>
    <cellStyle name="Normal 4 2 2 2 11" xfId="14181"/>
    <cellStyle name="Normal 4 2 2 2 12" xfId="14182"/>
    <cellStyle name="Normal 4 2 2 2 12 2" xfId="14183"/>
    <cellStyle name="Normal 4 2 2 2 13" xfId="14184"/>
    <cellStyle name="Normal 4 2 2 2 13 2" xfId="14185"/>
    <cellStyle name="Normal 4 2 2 2 2" xfId="14186"/>
    <cellStyle name="Normal 4 2 2 2 2 10" xfId="14187"/>
    <cellStyle name="Normal 4 2 2 2 2 10 2" xfId="14188"/>
    <cellStyle name="Normal 4 2 2 2 2 11" xfId="14189"/>
    <cellStyle name="Normal 4 2 2 2 2 12" xfId="14190"/>
    <cellStyle name="Normal 4 2 2 2 2 2" xfId="14191"/>
    <cellStyle name="Normal 4 2 2 2 2 2 2" xfId="14192"/>
    <cellStyle name="Normal 4 2 2 2 2 2 2 2" xfId="14193"/>
    <cellStyle name="Normal 4 2 2 2 2 2 2 2 2" xfId="14194"/>
    <cellStyle name="Normal 4 2 2 2 2 2 2 2 3" xfId="14195"/>
    <cellStyle name="Normal 4 2 2 2 2 2 2 3" xfId="14196"/>
    <cellStyle name="Normal 4 2 2 2 2 2 2 4" xfId="14197"/>
    <cellStyle name="Normal 4 2 2 2 2 2 3" xfId="14198"/>
    <cellStyle name="Normal 4 2 2 2 2 2 3 2" xfId="14199"/>
    <cellStyle name="Normal 4 2 2 2 2 2 3 3" xfId="14200"/>
    <cellStyle name="Normal 4 2 2 2 2 2 4" xfId="14201"/>
    <cellStyle name="Normal 4 2 2 2 2 2 5" xfId="14202"/>
    <cellStyle name="Normal 4 2 2 2 2 2 6" xfId="14203"/>
    <cellStyle name="Normal 4 2 2 2 2 3" xfId="14204"/>
    <cellStyle name="Normal 4 2 2 2 2 3 2" xfId="14205"/>
    <cellStyle name="Normal 4 2 2 2 2 3 2 2" xfId="14206"/>
    <cellStyle name="Normal 4 2 2 2 2 3 2 2 2" xfId="14207"/>
    <cellStyle name="Normal 4 2 2 2 2 3 2 2 3" xfId="14208"/>
    <cellStyle name="Normal 4 2 2 2 2 3 2 3" xfId="14209"/>
    <cellStyle name="Normal 4 2 2 2 2 3 2 4" xfId="14210"/>
    <cellStyle name="Normal 4 2 2 2 2 3 3" xfId="14211"/>
    <cellStyle name="Normal 4 2 2 2 2 3 3 2" xfId="14212"/>
    <cellStyle name="Normal 4 2 2 2 2 3 3 3" xfId="14213"/>
    <cellStyle name="Normal 4 2 2 2 2 3 4" xfId="14214"/>
    <cellStyle name="Normal 4 2 2 2 2 3 5" xfId="14215"/>
    <cellStyle name="Normal 4 2 2 2 2 4" xfId="14216"/>
    <cellStyle name="Normal 4 2 2 2 2 4 2" xfId="14217"/>
    <cellStyle name="Normal 4 2 2 2 2 4 2 2" xfId="14218"/>
    <cellStyle name="Normal 4 2 2 2 2 4 2 3" xfId="14219"/>
    <cellStyle name="Normal 4 2 2 2 2 4 3" xfId="14220"/>
    <cellStyle name="Normal 4 2 2 2 2 4 4" xfId="14221"/>
    <cellStyle name="Normal 4 2 2 2 2 5" xfId="14222"/>
    <cellStyle name="Normal 4 2 2 2 2 5 2" xfId="14223"/>
    <cellStyle name="Normal 4 2 2 2 2 5 2 2" xfId="14224"/>
    <cellStyle name="Normal 4 2 2 2 2 5 2 3" xfId="14225"/>
    <cellStyle name="Normal 4 2 2 2 2 5 3" xfId="14226"/>
    <cellStyle name="Normal 4 2 2 2 2 5 4" xfId="14227"/>
    <cellStyle name="Normal 4 2 2 2 2 6" xfId="14228"/>
    <cellStyle name="Normal 4 2 2 2 2 6 2" xfId="14229"/>
    <cellStyle name="Normal 4 2 2 2 2 6 3" xfId="14230"/>
    <cellStyle name="Normal 4 2 2 2 2 7" xfId="14231"/>
    <cellStyle name="Normal 4 2 2 2 2 7 2" xfId="14232"/>
    <cellStyle name="Normal 4 2 2 2 2 8" xfId="14233"/>
    <cellStyle name="Normal 4 2 2 2 2 9" xfId="14234"/>
    <cellStyle name="Normal 4 2 2 2 3" xfId="14235"/>
    <cellStyle name="Normal 4 2 2 2 3 10" xfId="14236"/>
    <cellStyle name="Normal 4 2 2 2 3 2" xfId="14237"/>
    <cellStyle name="Normal 4 2 2 2 3 2 2" xfId="14238"/>
    <cellStyle name="Normal 4 2 2 2 3 2 2 2" xfId="14239"/>
    <cellStyle name="Normal 4 2 2 2 3 2 2 2 2" xfId="14240"/>
    <cellStyle name="Normal 4 2 2 2 3 2 2 2 3" xfId="14241"/>
    <cellStyle name="Normal 4 2 2 2 3 2 2 3" xfId="14242"/>
    <cellStyle name="Normal 4 2 2 2 3 2 2 4" xfId="14243"/>
    <cellStyle name="Normal 4 2 2 2 3 2 3" xfId="14244"/>
    <cellStyle name="Normal 4 2 2 2 3 2 3 2" xfId="14245"/>
    <cellStyle name="Normal 4 2 2 2 3 2 3 3" xfId="14246"/>
    <cellStyle name="Normal 4 2 2 2 3 2 4" xfId="14247"/>
    <cellStyle name="Normal 4 2 2 2 3 2 5" xfId="14248"/>
    <cellStyle name="Normal 4 2 2 2 3 2 6" xfId="14249"/>
    <cellStyle name="Normal 4 2 2 2 3 3" xfId="14250"/>
    <cellStyle name="Normal 4 2 2 2 3 3 2" xfId="14251"/>
    <cellStyle name="Normal 4 2 2 2 3 3 2 2" xfId="14252"/>
    <cellStyle name="Normal 4 2 2 2 3 3 2 3" xfId="14253"/>
    <cellStyle name="Normal 4 2 2 2 3 3 3" xfId="14254"/>
    <cellStyle name="Normal 4 2 2 2 3 3 4" xfId="14255"/>
    <cellStyle name="Normal 4 2 2 2 3 4" xfId="14256"/>
    <cellStyle name="Normal 4 2 2 2 3 4 2" xfId="14257"/>
    <cellStyle name="Normal 4 2 2 2 3 4 2 2" xfId="14258"/>
    <cellStyle name="Normal 4 2 2 2 3 4 2 3" xfId="14259"/>
    <cellStyle name="Normal 4 2 2 2 3 4 3" xfId="14260"/>
    <cellStyle name="Normal 4 2 2 2 3 4 4" xfId="14261"/>
    <cellStyle name="Normal 4 2 2 2 3 5" xfId="14262"/>
    <cellStyle name="Normal 4 2 2 2 3 5 2" xfId="14263"/>
    <cellStyle name="Normal 4 2 2 2 3 5 3" xfId="14264"/>
    <cellStyle name="Normal 4 2 2 2 3 6" xfId="14265"/>
    <cellStyle name="Normal 4 2 2 2 3 6 2" xfId="14266"/>
    <cellStyle name="Normal 4 2 2 2 3 7" xfId="14267"/>
    <cellStyle name="Normal 4 2 2 2 3 8" xfId="14268"/>
    <cellStyle name="Normal 4 2 2 2 3 9" xfId="14269"/>
    <cellStyle name="Normal 4 2 2 2 3 9 2" xfId="14270"/>
    <cellStyle name="Normal 4 2 2 2 4" xfId="14271"/>
    <cellStyle name="Normal 4 2 2 2 4 2" xfId="14272"/>
    <cellStyle name="Normal 4 2 2 2 4 2 2" xfId="14273"/>
    <cellStyle name="Normal 4 2 2 2 4 2 2 2" xfId="14274"/>
    <cellStyle name="Normal 4 2 2 2 4 2 2 3" xfId="14275"/>
    <cellStyle name="Normal 4 2 2 2 4 2 3" xfId="14276"/>
    <cellStyle name="Normal 4 2 2 2 4 2 4" xfId="14277"/>
    <cellStyle name="Normal 4 2 2 2 4 3" xfId="14278"/>
    <cellStyle name="Normal 4 2 2 2 4 3 2" xfId="14279"/>
    <cellStyle name="Normal 4 2 2 2 4 3 3" xfId="14280"/>
    <cellStyle name="Normal 4 2 2 2 4 4" xfId="14281"/>
    <cellStyle name="Normal 4 2 2 2 4 5" xfId="14282"/>
    <cellStyle name="Normal 4 2 2 2 4 6" xfId="14283"/>
    <cellStyle name="Normal 4 2 2 2 4 6 2" xfId="14284"/>
    <cellStyle name="Normal 4 2 2 2 4 7" xfId="14285"/>
    <cellStyle name="Normal 4 2 2 2 5" xfId="14286"/>
    <cellStyle name="Normal 4 2 2 2 5 2" xfId="14287"/>
    <cellStyle name="Normal 4 2 2 2 5 2 2" xfId="14288"/>
    <cellStyle name="Normal 4 2 2 2 5 2 2 2" xfId="14289"/>
    <cellStyle name="Normal 4 2 2 2 5 2 2 3" xfId="14290"/>
    <cellStyle name="Normal 4 2 2 2 5 2 3" xfId="14291"/>
    <cellStyle name="Normal 4 2 2 2 5 2 4" xfId="14292"/>
    <cellStyle name="Normal 4 2 2 2 5 3" xfId="14293"/>
    <cellStyle name="Normal 4 2 2 2 5 3 2" xfId="14294"/>
    <cellStyle name="Normal 4 2 2 2 5 3 3" xfId="14295"/>
    <cellStyle name="Normal 4 2 2 2 5 4" xfId="14296"/>
    <cellStyle name="Normal 4 2 2 2 5 5" xfId="14297"/>
    <cellStyle name="Normal 4 2 2 2 5 5 2" xfId="14298"/>
    <cellStyle name="Normal 4 2 2 2 5 6" xfId="14299"/>
    <cellStyle name="Normal 4 2 2 2 6" xfId="14300"/>
    <cellStyle name="Normal 4 2 2 2 6 2" xfId="14301"/>
    <cellStyle name="Normal 4 2 2 2 6 2 2" xfId="14302"/>
    <cellStyle name="Normal 4 2 2 2 6 2 3" xfId="14303"/>
    <cellStyle name="Normal 4 2 2 2 6 3" xfId="14304"/>
    <cellStyle name="Normal 4 2 2 2 6 4" xfId="14305"/>
    <cellStyle name="Normal 4 2 2 2 7" xfId="14306"/>
    <cellStyle name="Normal 4 2 2 2 7 2" xfId="14307"/>
    <cellStyle name="Normal 4 2 2 2 7 2 2" xfId="14308"/>
    <cellStyle name="Normal 4 2 2 2 7 2 3" xfId="14309"/>
    <cellStyle name="Normal 4 2 2 2 7 3" xfId="14310"/>
    <cellStyle name="Normal 4 2 2 2 7 4" xfId="14311"/>
    <cellStyle name="Normal 4 2 2 2 8" xfId="14312"/>
    <cellStyle name="Normal 4 2 2 2 8 2" xfId="14313"/>
    <cellStyle name="Normal 4 2 2 2 8 3" xfId="14314"/>
    <cellStyle name="Normal 4 2 2 2 9" xfId="14315"/>
    <cellStyle name="Normal 4 2 2 2 9 2" xfId="14316"/>
    <cellStyle name="Normal 4 2 2 3" xfId="1876"/>
    <cellStyle name="Normal 4 2 2 3 10" xfId="14317"/>
    <cellStyle name="Normal 4 2 2 3 10 2" xfId="14318"/>
    <cellStyle name="Normal 4 2 2 3 11" xfId="14319"/>
    <cellStyle name="Normal 4 2 2 3 2" xfId="1877"/>
    <cellStyle name="Normal 4 2 2 3 2 2" xfId="14320"/>
    <cellStyle name="Normal 4 2 2 3 2 2 2" xfId="14321"/>
    <cellStyle name="Normal 4 2 2 3 2 2 2 2" xfId="14322"/>
    <cellStyle name="Normal 4 2 2 3 2 2 2 3" xfId="14323"/>
    <cellStyle name="Normal 4 2 2 3 2 2 3" xfId="14324"/>
    <cellStyle name="Normal 4 2 2 3 2 2 4" xfId="14325"/>
    <cellStyle name="Normal 4 2 2 3 2 2 4 2" xfId="14326"/>
    <cellStyle name="Normal 4 2 2 3 2 2 5" xfId="14327"/>
    <cellStyle name="Normal 4 2 2 3 2 3" xfId="14328"/>
    <cellStyle name="Normal 4 2 2 3 2 3 2" xfId="14329"/>
    <cellStyle name="Normal 4 2 2 3 2 3 3" xfId="14330"/>
    <cellStyle name="Normal 4 2 2 3 2 4" xfId="14331"/>
    <cellStyle name="Normal 4 2 2 3 2 5" xfId="14332"/>
    <cellStyle name="Normal 4 2 2 3 2 6" xfId="14333"/>
    <cellStyle name="Normal 4 2 2 3 2 7" xfId="14334"/>
    <cellStyle name="Normal 4 2 2 3 3" xfId="29"/>
    <cellStyle name="Normal 4 2 2 3 3 2" xfId="14335"/>
    <cellStyle name="Normal 4 2 2 3 3 2 2" xfId="14336"/>
    <cellStyle name="Normal 4 2 2 3 3 2 2 2" xfId="14337"/>
    <cellStyle name="Normal 4 2 2 3 3 2 2 3" xfId="14338"/>
    <cellStyle name="Normal 4 2 2 3 3 2 3" xfId="14339"/>
    <cellStyle name="Normal 4 2 2 3 3 2 4" xfId="14340"/>
    <cellStyle name="Normal 4 2 2 3 3 2 4 2" xfId="14341"/>
    <cellStyle name="Normal 4 2 2 3 3 2 5" xfId="14342"/>
    <cellStyle name="Normal 4 2 2 3 3 3" xfId="14343"/>
    <cellStyle name="Normal 4 2 2 3 3 3 2" xfId="14344"/>
    <cellStyle name="Normal 4 2 2 3 3 3 3" xfId="14345"/>
    <cellStyle name="Normal 4 2 2 3 3 4" xfId="14346"/>
    <cellStyle name="Normal 4 2 2 3 3 4 2" xfId="14347"/>
    <cellStyle name="Normal 4 2 2 3 3 5" xfId="14348"/>
    <cellStyle name="Normal 4 2 2 3 3 6" xfId="14349"/>
    <cellStyle name="Normal 4 2 2 3 3 7" xfId="14350"/>
    <cellStyle name="Normal 4 2 2 3 4" xfId="14351"/>
    <cellStyle name="Normal 4 2 2 3 4 2" xfId="14352"/>
    <cellStyle name="Normal 4 2 2 3 4 2 2" xfId="14353"/>
    <cellStyle name="Normal 4 2 2 3 4 2 3" xfId="14354"/>
    <cellStyle name="Normal 4 2 2 3 4 3" xfId="14355"/>
    <cellStyle name="Normal 4 2 2 3 4 4" xfId="14356"/>
    <cellStyle name="Normal 4 2 2 3 4 4 2" xfId="14357"/>
    <cellStyle name="Normal 4 2 2 3 4 5" xfId="14358"/>
    <cellStyle name="Normal 4 2 2 3 5" xfId="14359"/>
    <cellStyle name="Normal 4 2 2 3 5 2" xfId="14360"/>
    <cellStyle name="Normal 4 2 2 3 5 2 2" xfId="14361"/>
    <cellStyle name="Normal 4 2 2 3 5 2 3" xfId="14362"/>
    <cellStyle name="Normal 4 2 2 3 5 3" xfId="14363"/>
    <cellStyle name="Normal 4 2 2 3 5 4" xfId="14364"/>
    <cellStyle name="Normal 4 2 2 3 5 4 2" xfId="14365"/>
    <cellStyle name="Normal 4 2 2 3 5 5" xfId="14366"/>
    <cellStyle name="Normal 4 2 2 3 6" xfId="14367"/>
    <cellStyle name="Normal 4 2 2 3 6 2" xfId="14368"/>
    <cellStyle name="Normal 4 2 2 3 6 3" xfId="14369"/>
    <cellStyle name="Normal 4 2 2 3 6 3 2" xfId="14370"/>
    <cellStyle name="Normal 4 2 2 3 6 4" xfId="14371"/>
    <cellStyle name="Normal 4 2 2 3 7" xfId="14372"/>
    <cellStyle name="Normal 4 2 2 3 7 2" xfId="14373"/>
    <cellStyle name="Normal 4 2 2 3 8" xfId="14374"/>
    <cellStyle name="Normal 4 2 2 3 9" xfId="14375"/>
    <cellStyle name="Normal 4 2 2 4" xfId="1878"/>
    <cellStyle name="Normal 4 2 2 4 2" xfId="14376"/>
    <cellStyle name="Normal 4 2 2 4 2 2" xfId="14377"/>
    <cellStyle name="Normal 4 2 2 4 2 2 2" xfId="14378"/>
    <cellStyle name="Normal 4 2 2 4 2 2 3" xfId="14379"/>
    <cellStyle name="Normal 4 2 2 4 2 2 3 2" xfId="14380"/>
    <cellStyle name="Normal 4 2 2 4 2 2 4" xfId="14381"/>
    <cellStyle name="Normal 4 2 2 4 2 2 5" xfId="14382"/>
    <cellStyle name="Normal 4 2 2 4 2 3" xfId="14383"/>
    <cellStyle name="Normal 4 2 2 4 2 4" xfId="14384"/>
    <cellStyle name="Normal 4 2 2 4 2 4 2" xfId="14385"/>
    <cellStyle name="Normal 4 2 2 4 2 5" xfId="14386"/>
    <cellStyle name="Normal 4 2 2 4 2 6" xfId="14387"/>
    <cellStyle name="Normal 4 2 2 4 3" xfId="14388"/>
    <cellStyle name="Normal 4 2 2 4 3 2" xfId="14389"/>
    <cellStyle name="Normal 4 2 2 4 3 3" xfId="14390"/>
    <cellStyle name="Normal 4 2 2 4 4" xfId="14391"/>
    <cellStyle name="Normal 4 2 2 4 5" xfId="14392"/>
    <cellStyle name="Normal 4 2 2 4 6" xfId="14393"/>
    <cellStyle name="Normal 4 2 2 4 6 2" xfId="14394"/>
    <cellStyle name="Normal 4 2 2 4_Consolidation" xfId="14395"/>
    <cellStyle name="Normal 4 2 2 5" xfId="14396"/>
    <cellStyle name="Normal 4 2 2 5 2" xfId="14397"/>
    <cellStyle name="Normal 4 2 2 5 2 2" xfId="14398"/>
    <cellStyle name="Normal 4 2 2 5 3" xfId="14399"/>
    <cellStyle name="Normal 4 2 2 5 4" xfId="14400"/>
    <cellStyle name="Normal 4 2 2 6" xfId="14401"/>
    <cellStyle name="Normal 4 2 2 6 2" xfId="14402"/>
    <cellStyle name="Normal 4 2 2 6 2 2" xfId="14403"/>
    <cellStyle name="Normal 4 2 2 6 3" xfId="14404"/>
    <cellStyle name="Normal 4 2 2 7" xfId="14405"/>
    <cellStyle name="Normal 4 2 2 7 2" xfId="14406"/>
    <cellStyle name="Normal 4 2 2 8" xfId="14407"/>
    <cellStyle name="Normal 4 2 2 9" xfId="14408"/>
    <cellStyle name="Normal 4 2 2_Consolidation" xfId="14409"/>
    <cellStyle name="Normal 4 2 3" xfId="1879"/>
    <cellStyle name="Normal 4 2 3 10" xfId="14410"/>
    <cellStyle name="Normal 4 2 3 11" xfId="14411"/>
    <cellStyle name="Normal 4 2 3 12" xfId="14412"/>
    <cellStyle name="Normal 4 2 3 13" xfId="14413"/>
    <cellStyle name="Normal 4 2 3 14" xfId="14414"/>
    <cellStyle name="Normal 4 2 3 2" xfId="1880"/>
    <cellStyle name="Normal 4 2 3 2 10" xfId="14415"/>
    <cellStyle name="Normal 4 2 3 2 11" xfId="14416"/>
    <cellStyle name="Normal 4 2 3 2 12" xfId="14417"/>
    <cellStyle name="Normal 4 2 3 2 13" xfId="14418"/>
    <cellStyle name="Normal 4 2 3 2 2" xfId="1881"/>
    <cellStyle name="Normal 4 2 3 2 2 2" xfId="14419"/>
    <cellStyle name="Normal 4 2 3 2 2 2 2" xfId="14420"/>
    <cellStyle name="Normal 4 2 3 2 2 2 2 2" xfId="14421"/>
    <cellStyle name="Normal 4 2 3 2 2 2 2 3" xfId="14422"/>
    <cellStyle name="Normal 4 2 3 2 2 2 3" xfId="14423"/>
    <cellStyle name="Normal 4 2 3 2 2 2 4" xfId="14424"/>
    <cellStyle name="Normal 4 2 3 2 2 2 4 2" xfId="14425"/>
    <cellStyle name="Normal 4 2 3 2 2 2 5" xfId="14426"/>
    <cellStyle name="Normal 4 2 3 2 2 3" xfId="14427"/>
    <cellStyle name="Normal 4 2 3 2 2 3 2" xfId="14428"/>
    <cellStyle name="Normal 4 2 3 2 2 3 3" xfId="14429"/>
    <cellStyle name="Normal 4 2 3 2 2 4" xfId="14430"/>
    <cellStyle name="Normal 4 2 3 2 2 5" xfId="14431"/>
    <cellStyle name="Normal 4 2 3 2 2 6" xfId="14432"/>
    <cellStyle name="Normal 4 2 3 2 2 7" xfId="14433"/>
    <cellStyle name="Normal 4 2 3 2 3" xfId="30"/>
    <cellStyle name="Normal 4 2 3 2 3 2" xfId="14434"/>
    <cellStyle name="Normal 4 2 3 2 3 2 2" xfId="14435"/>
    <cellStyle name="Normal 4 2 3 2 3 2 2 2" xfId="14436"/>
    <cellStyle name="Normal 4 2 3 2 3 2 2 3" xfId="14437"/>
    <cellStyle name="Normal 4 2 3 2 3 2 3" xfId="14438"/>
    <cellStyle name="Normal 4 2 3 2 3 2 4" xfId="14439"/>
    <cellStyle name="Normal 4 2 3 2 3 2 4 2" xfId="14440"/>
    <cellStyle name="Normal 4 2 3 2 3 2 5" xfId="14441"/>
    <cellStyle name="Normal 4 2 3 2 3 3" xfId="14442"/>
    <cellStyle name="Normal 4 2 3 2 3 3 2" xfId="14443"/>
    <cellStyle name="Normal 4 2 3 2 3 3 3" xfId="14444"/>
    <cellStyle name="Normal 4 2 3 2 3 4" xfId="14445"/>
    <cellStyle name="Normal 4 2 3 2 3 4 2" xfId="14446"/>
    <cellStyle name="Normal 4 2 3 2 3 5" xfId="14447"/>
    <cellStyle name="Normal 4 2 3 2 3 6" xfId="14448"/>
    <cellStyle name="Normal 4 2 3 2 3 7" xfId="14449"/>
    <cellStyle name="Normal 4 2 3 2 4" xfId="14450"/>
    <cellStyle name="Normal 4 2 3 2 4 2" xfId="14451"/>
    <cellStyle name="Normal 4 2 3 2 4 2 2" xfId="14452"/>
    <cellStyle name="Normal 4 2 3 2 4 2 3" xfId="14453"/>
    <cellStyle name="Normal 4 2 3 2 4 3" xfId="14454"/>
    <cellStyle name="Normal 4 2 3 2 4 4" xfId="14455"/>
    <cellStyle name="Normal 4 2 3 2 4 4 2" xfId="14456"/>
    <cellStyle name="Normal 4 2 3 2 4 5" xfId="14457"/>
    <cellStyle name="Normal 4 2 3 2 4 6" xfId="14458"/>
    <cellStyle name="Normal 4 2 3 2 5" xfId="14459"/>
    <cellStyle name="Normal 4 2 3 2 5 2" xfId="14460"/>
    <cellStyle name="Normal 4 2 3 2 5 2 2" xfId="14461"/>
    <cellStyle name="Normal 4 2 3 2 5 2 3" xfId="14462"/>
    <cellStyle name="Normal 4 2 3 2 5 3" xfId="14463"/>
    <cellStyle name="Normal 4 2 3 2 5 4" xfId="14464"/>
    <cellStyle name="Normal 4 2 3 2 6" xfId="14465"/>
    <cellStyle name="Normal 4 2 3 2 6 2" xfId="14466"/>
    <cellStyle name="Normal 4 2 3 2 6 3" xfId="14467"/>
    <cellStyle name="Normal 4 2 3 2 7" xfId="14468"/>
    <cellStyle name="Normal 4 2 3 2 7 2" xfId="14469"/>
    <cellStyle name="Normal 4 2 3 2 8" xfId="14470"/>
    <cellStyle name="Normal 4 2 3 2 9" xfId="14471"/>
    <cellStyle name="Normal 4 2 3 3" xfId="1882"/>
    <cellStyle name="Normal 4 2 3 3 10" xfId="14472"/>
    <cellStyle name="Normal 4 2 3 3 2" xfId="14473"/>
    <cellStyle name="Normal 4 2 3 3 2 2" xfId="14474"/>
    <cellStyle name="Normal 4 2 3 3 2 2 2" xfId="14475"/>
    <cellStyle name="Normal 4 2 3 3 2 2 2 2" xfId="14476"/>
    <cellStyle name="Normal 4 2 3 3 2 2 2 3" xfId="14477"/>
    <cellStyle name="Normal 4 2 3 3 2 2 3" xfId="14478"/>
    <cellStyle name="Normal 4 2 3 3 2 2 4" xfId="14479"/>
    <cellStyle name="Normal 4 2 3 3 2 3" xfId="14480"/>
    <cellStyle name="Normal 4 2 3 3 2 3 2" xfId="14481"/>
    <cellStyle name="Normal 4 2 3 3 2 3 3" xfId="14482"/>
    <cellStyle name="Normal 4 2 3 3 2 4" xfId="14483"/>
    <cellStyle name="Normal 4 2 3 3 2 5" xfId="14484"/>
    <cellStyle name="Normal 4 2 3 3 2 6" xfId="14485"/>
    <cellStyle name="Normal 4 2 3 3 2 6 2" xfId="14486"/>
    <cellStyle name="Normal 4 2 3 3 2 7" xfId="14487"/>
    <cellStyle name="Normal 4 2 3 3 3" xfId="14488"/>
    <cellStyle name="Normal 4 2 3 3 3 2" xfId="14489"/>
    <cellStyle name="Normal 4 2 3 3 3 2 2" xfId="14490"/>
    <cellStyle name="Normal 4 2 3 3 3 2 3" xfId="14491"/>
    <cellStyle name="Normal 4 2 3 3 3 3" xfId="14492"/>
    <cellStyle name="Normal 4 2 3 3 3 4" xfId="14493"/>
    <cellStyle name="Normal 4 2 3 3 4" xfId="14494"/>
    <cellStyle name="Normal 4 2 3 3 4 2" xfId="14495"/>
    <cellStyle name="Normal 4 2 3 3 4 2 2" xfId="14496"/>
    <cellStyle name="Normal 4 2 3 3 4 2 3" xfId="14497"/>
    <cellStyle name="Normal 4 2 3 3 4 3" xfId="14498"/>
    <cellStyle name="Normal 4 2 3 3 4 4" xfId="14499"/>
    <cellStyle name="Normal 4 2 3 3 5" xfId="14500"/>
    <cellStyle name="Normal 4 2 3 3 5 2" xfId="14501"/>
    <cellStyle name="Normal 4 2 3 3 5 3" xfId="14502"/>
    <cellStyle name="Normal 4 2 3 3 6" xfId="14503"/>
    <cellStyle name="Normal 4 2 3 3 6 2" xfId="14504"/>
    <cellStyle name="Normal 4 2 3 3 7" xfId="14505"/>
    <cellStyle name="Normal 4 2 3 3 8" xfId="14506"/>
    <cellStyle name="Normal 4 2 3 3 9" xfId="14507"/>
    <cellStyle name="Normal 4 2 3 4" xfId="1883"/>
    <cellStyle name="Normal 4 2 3 4 2" xfId="14508"/>
    <cellStyle name="Normal 4 2 3 4 2 2" xfId="14509"/>
    <cellStyle name="Normal 4 2 3 4 2 2 2" xfId="14510"/>
    <cellStyle name="Normal 4 2 3 4 2 2 3" xfId="14511"/>
    <cellStyle name="Normal 4 2 3 4 2 3" xfId="14512"/>
    <cellStyle name="Normal 4 2 3 4 2 4" xfId="14513"/>
    <cellStyle name="Normal 4 2 3 4 2 4 2" xfId="14514"/>
    <cellStyle name="Normal 4 2 3 4 2 5" xfId="14515"/>
    <cellStyle name="Normal 4 2 3 4 2 6" xfId="14516"/>
    <cellStyle name="Normal 4 2 3 4 3" xfId="14517"/>
    <cellStyle name="Normal 4 2 3 4 3 2" xfId="14518"/>
    <cellStyle name="Normal 4 2 3 4 3 3" xfId="14519"/>
    <cellStyle name="Normal 4 2 3 4 4" xfId="14520"/>
    <cellStyle name="Normal 4 2 3 4 5" xfId="14521"/>
    <cellStyle name="Normal 4 2 3 4 6" xfId="14522"/>
    <cellStyle name="Normal 4 2 3 4 7" xfId="14523"/>
    <cellStyle name="Normal 4 2 3 5" xfId="14524"/>
    <cellStyle name="Normal 4 2 3 5 2" xfId="14525"/>
    <cellStyle name="Normal 4 2 3 5 2 2" xfId="14526"/>
    <cellStyle name="Normal 4 2 3 5 2 2 2" xfId="14527"/>
    <cellStyle name="Normal 4 2 3 5 2 2 3" xfId="14528"/>
    <cellStyle name="Normal 4 2 3 5 2 3" xfId="14529"/>
    <cellStyle name="Normal 4 2 3 5 2 4" xfId="14530"/>
    <cellStyle name="Normal 4 2 3 5 3" xfId="14531"/>
    <cellStyle name="Normal 4 2 3 5 3 2" xfId="14532"/>
    <cellStyle name="Normal 4 2 3 5 3 3" xfId="14533"/>
    <cellStyle name="Normal 4 2 3 5 4" xfId="14534"/>
    <cellStyle name="Normal 4 2 3 5 5" xfId="14535"/>
    <cellStyle name="Normal 4 2 3 5 6" xfId="14536"/>
    <cellStyle name="Normal 4 2 3 5 6 2" xfId="14537"/>
    <cellStyle name="Normal 4 2 3 5 7" xfId="14538"/>
    <cellStyle name="Normal 4 2 3 6" xfId="14539"/>
    <cellStyle name="Normal 4 2 3 6 2" xfId="14540"/>
    <cellStyle name="Normal 4 2 3 6 2 2" xfId="14541"/>
    <cellStyle name="Normal 4 2 3 6 2 3" xfId="14542"/>
    <cellStyle name="Normal 4 2 3 6 3" xfId="14543"/>
    <cellStyle name="Normal 4 2 3 6 4" xfId="14544"/>
    <cellStyle name="Normal 4 2 3 6 4 2" xfId="14545"/>
    <cellStyle name="Normal 4 2 3 6 5" xfId="14546"/>
    <cellStyle name="Normal 4 2 3 7" xfId="14547"/>
    <cellStyle name="Normal 4 2 3 7 2" xfId="14548"/>
    <cellStyle name="Normal 4 2 3 7 2 2" xfId="14549"/>
    <cellStyle name="Normal 4 2 3 7 2 3" xfId="14550"/>
    <cellStyle name="Normal 4 2 3 7 3" xfId="14551"/>
    <cellStyle name="Normal 4 2 3 7 4" xfId="14552"/>
    <cellStyle name="Normal 4 2 3 7 4 2" xfId="14553"/>
    <cellStyle name="Normal 4 2 3 7 5" xfId="14554"/>
    <cellStyle name="Normal 4 2 3 8" xfId="14555"/>
    <cellStyle name="Normal 4 2 3 8 2" xfId="14556"/>
    <cellStyle name="Normal 4 2 3 8 3" xfId="14557"/>
    <cellStyle name="Normal 4 2 3 9" xfId="14558"/>
    <cellStyle name="Normal 4 2 3 9 2" xfId="14559"/>
    <cellStyle name="Normal 4 2 4" xfId="1884"/>
    <cellStyle name="Normal 4 2 4 10" xfId="14560"/>
    <cellStyle name="Normal 4 2 4 10 2" xfId="14561"/>
    <cellStyle name="Normal 4 2 4 11" xfId="14562"/>
    <cellStyle name="Normal 4 2 4 12" xfId="14563"/>
    <cellStyle name="Normal 4 2 4 13" xfId="14564"/>
    <cellStyle name="Normal 4 2 4 2" xfId="1885"/>
    <cellStyle name="Normal 4 2 4 2 2" xfId="14565"/>
    <cellStyle name="Normal 4 2 4 2 2 2" xfId="14566"/>
    <cellStyle name="Normal 4 2 4 2 2 2 2" xfId="14567"/>
    <cellStyle name="Normal 4 2 4 2 2 2 3" xfId="14568"/>
    <cellStyle name="Normal 4 2 4 2 2 3" xfId="14569"/>
    <cellStyle name="Normal 4 2 4 2 2 4" xfId="14570"/>
    <cellStyle name="Normal 4 2 4 2 2 4 2" xfId="14571"/>
    <cellStyle name="Normal 4 2 4 2 2 5" xfId="14572"/>
    <cellStyle name="Normal 4 2 4 2 3" xfId="14573"/>
    <cellStyle name="Normal 4 2 4 2 3 2" xfId="14574"/>
    <cellStyle name="Normal 4 2 4 2 3 3" xfId="14575"/>
    <cellStyle name="Normal 4 2 4 2 4" xfId="14576"/>
    <cellStyle name="Normal 4 2 4 2 5" xfId="14577"/>
    <cellStyle name="Normal 4 2 4 2 6" xfId="14578"/>
    <cellStyle name="Normal 4 2 4 2 7" xfId="14579"/>
    <cellStyle name="Normal 4 2 4 2 8" xfId="14580"/>
    <cellStyle name="Normal 4 2 4 3" xfId="31"/>
    <cellStyle name="Normal 4 2 4 3 2" xfId="14581"/>
    <cellStyle name="Normal 4 2 4 3 2 2" xfId="14582"/>
    <cellStyle name="Normal 4 2 4 3 2 2 2" xfId="14583"/>
    <cellStyle name="Normal 4 2 4 3 2 2 3" xfId="14584"/>
    <cellStyle name="Normal 4 2 4 3 2 3" xfId="14585"/>
    <cellStyle name="Normal 4 2 4 3 2 4" xfId="14586"/>
    <cellStyle name="Normal 4 2 4 3 2 4 2" xfId="14587"/>
    <cellStyle name="Normal 4 2 4 3 2 5" xfId="14588"/>
    <cellStyle name="Normal 4 2 4 3 3" xfId="14589"/>
    <cellStyle name="Normal 4 2 4 3 3 2" xfId="14590"/>
    <cellStyle name="Normal 4 2 4 3 3 3" xfId="14591"/>
    <cellStyle name="Normal 4 2 4 3 4" xfId="14592"/>
    <cellStyle name="Normal 4 2 4 3 4 2" xfId="14593"/>
    <cellStyle name="Normal 4 2 4 3 5" xfId="14594"/>
    <cellStyle name="Normal 4 2 4 3 6" xfId="14595"/>
    <cellStyle name="Normal 4 2 4 3 7" xfId="14596"/>
    <cellStyle name="Normal 4 2 4 4" xfId="14597"/>
    <cellStyle name="Normal 4 2 4 4 2" xfId="14598"/>
    <cellStyle name="Normal 4 2 4 4 2 2" xfId="14599"/>
    <cellStyle name="Normal 4 2 4 4 2 3" xfId="14600"/>
    <cellStyle name="Normal 4 2 4 4 3" xfId="14601"/>
    <cellStyle name="Normal 4 2 4 4 4" xfId="14602"/>
    <cellStyle name="Normal 4 2 4 4 4 2" xfId="14603"/>
    <cellStyle name="Normal 4 2 4 4 5" xfId="14604"/>
    <cellStyle name="Normal 4 2 4 5" xfId="14605"/>
    <cellStyle name="Normal 4 2 4 5 2" xfId="14606"/>
    <cellStyle name="Normal 4 2 4 5 2 2" xfId="14607"/>
    <cellStyle name="Normal 4 2 4 5 2 3" xfId="14608"/>
    <cellStyle name="Normal 4 2 4 5 3" xfId="14609"/>
    <cellStyle name="Normal 4 2 4 5 4" xfId="14610"/>
    <cellStyle name="Normal 4 2 4 5 4 2" xfId="14611"/>
    <cellStyle name="Normal 4 2 4 5 5" xfId="14612"/>
    <cellStyle name="Normal 4 2 4 6" xfId="14613"/>
    <cellStyle name="Normal 4 2 4 6 2" xfId="14614"/>
    <cellStyle name="Normal 4 2 4 6 3" xfId="14615"/>
    <cellStyle name="Normal 4 2 4 6 3 2" xfId="14616"/>
    <cellStyle name="Normal 4 2 4 6 4" xfId="14617"/>
    <cellStyle name="Normal 4 2 4 7" xfId="14618"/>
    <cellStyle name="Normal 4 2 4 7 2" xfId="14619"/>
    <cellStyle name="Normal 4 2 4 8" xfId="14620"/>
    <cellStyle name="Normal 4 2 4 9" xfId="14621"/>
    <cellStyle name="Normal 4 2 5" xfId="1886"/>
    <cellStyle name="Normal 4 2 5 2" xfId="14622"/>
    <cellStyle name="Normal 4 2 5 2 2" xfId="14623"/>
    <cellStyle name="Normal 4 2 5 2 2 2" xfId="14624"/>
    <cellStyle name="Normal 4 2 5 2 2 3" xfId="14625"/>
    <cellStyle name="Normal 4 2 5 2 3" xfId="14626"/>
    <cellStyle name="Normal 4 2 5 2 4" xfId="14627"/>
    <cellStyle name="Normal 4 2 5 2 4 2" xfId="14628"/>
    <cellStyle name="Normal 4 2 5 2 5" xfId="14629"/>
    <cellStyle name="Normal 4 2 5 2 6" xfId="14630"/>
    <cellStyle name="Normal 4 2 5 3" xfId="14631"/>
    <cellStyle name="Normal 4 2 5 3 2" xfId="14632"/>
    <cellStyle name="Normal 4 2 5 3 3" xfId="14633"/>
    <cellStyle name="Normal 4 2 5 3 3 2" xfId="14634"/>
    <cellStyle name="Normal 4 2 5 3 4" xfId="14635"/>
    <cellStyle name="Normal 4 2 5 4" xfId="14636"/>
    <cellStyle name="Normal 4 2 5 4 2" xfId="14637"/>
    <cellStyle name="Normal 4 2 5 5" xfId="14638"/>
    <cellStyle name="Normal 4 2 5 6" xfId="14639"/>
    <cellStyle name="Normal 4 2 6" xfId="1887"/>
    <cellStyle name="Normal 4 2 6 2" xfId="14640"/>
    <cellStyle name="Normal 4 2 6 3" xfId="14641"/>
    <cellStyle name="Normal 4 2 6 3 2" xfId="14642"/>
    <cellStyle name="Normal 4 2 6 4" xfId="14643"/>
    <cellStyle name="Normal 4 2 6 5" xfId="14644"/>
    <cellStyle name="Normal 4 2 7" xfId="1888"/>
    <cellStyle name="Normal 4 2 7 2" xfId="14645"/>
    <cellStyle name="Normal 4 2 7 2 2" xfId="14646"/>
    <cellStyle name="Normal 4 2 7 3" xfId="14647"/>
    <cellStyle name="Normal 4 2 8" xfId="14648"/>
    <cellStyle name="Normal 4 2 8 2" xfId="14649"/>
    <cellStyle name="Normal 4 2 8 2 2" xfId="14650"/>
    <cellStyle name="Normal 4 2 8 3" xfId="14651"/>
    <cellStyle name="Normal 4 2 8 4" xfId="14652"/>
    <cellStyle name="Normal 4 2 9" xfId="14653"/>
    <cellStyle name="Normal 4 2 9 2" xfId="14654"/>
    <cellStyle name="Normal 4 2_Consolidation" xfId="14655"/>
    <cellStyle name="Normal 4 20" xfId="14656"/>
    <cellStyle name="Normal 4 3" xfId="1889"/>
    <cellStyle name="Normal 4 3 2" xfId="14657"/>
    <cellStyle name="Normal 4 3 2 2" xfId="14658"/>
    <cellStyle name="Normal 4 3 2 2 2" xfId="14659"/>
    <cellStyle name="Normal 4 3 2 2 2 2" xfId="14660"/>
    <cellStyle name="Normal 4 3 2 2 3" xfId="14661"/>
    <cellStyle name="Normal 4 3 2 3" xfId="14662"/>
    <cellStyle name="Normal 4 3 2 3 2" xfId="14663"/>
    <cellStyle name="Normal 4 3 2 4" xfId="14664"/>
    <cellStyle name="Normal 4 3 3" xfId="14665"/>
    <cellStyle name="Normal 4 3 3 2" xfId="14666"/>
    <cellStyle name="Normal 4 3 3 2 2" xfId="14667"/>
    <cellStyle name="Normal 4 3 3 3" xfId="14668"/>
    <cellStyle name="Normal 4 3 4" xfId="14669"/>
    <cellStyle name="Normal 4 3 4 2" xfId="14670"/>
    <cellStyle name="Normal 4 3 4 3" xfId="14671"/>
    <cellStyle name="Normal 4 3 5" xfId="14672"/>
    <cellStyle name="Normal 4 3 5 2" xfId="14673"/>
    <cellStyle name="Normal 4 4" xfId="1890"/>
    <cellStyle name="Normal 4 4 2" xfId="14674"/>
    <cellStyle name="Normal 4 4 2 2" xfId="14675"/>
    <cellStyle name="Normal 4 4 2 2 2" xfId="14676"/>
    <cellStyle name="Normal 4 4 2 3" xfId="14677"/>
    <cellStyle name="Normal 4 4 2 4" xfId="14678"/>
    <cellStyle name="Normal 4 4 3" xfId="14679"/>
    <cellStyle name="Normal 4 4 3 2" xfId="14680"/>
    <cellStyle name="Normal 4 4 3 3" xfId="14681"/>
    <cellStyle name="Normal 4 4 3 4" xfId="14682"/>
    <cellStyle name="Normal 4 4 3 5" xfId="14683"/>
    <cellStyle name="Normal 4 4 4" xfId="14684"/>
    <cellStyle name="Normal 4 4 4 2" xfId="14685"/>
    <cellStyle name="Normal 4 4 4 2 2" xfId="14686"/>
    <cellStyle name="Normal 4 4 4 3" xfId="14687"/>
    <cellStyle name="Normal 4 4 5" xfId="14688"/>
    <cellStyle name="Normal 4 4 6" xfId="14689"/>
    <cellStyle name="Normal 4 4 6 2" xfId="14690"/>
    <cellStyle name="Normal 4 5" xfId="1891"/>
    <cellStyle name="Normal 4 5 2" xfId="14691"/>
    <cellStyle name="Normal 4 5 2 2" xfId="14692"/>
    <cellStyle name="Normal 4 5 2 2 2" xfId="14693"/>
    <cellStyle name="Normal 4 5 2 2 2 2" xfId="14694"/>
    <cellStyle name="Normal 4 5 2 2 3" xfId="14695"/>
    <cellStyle name="Normal 4 5 2 3" xfId="14696"/>
    <cellStyle name="Normal 4 5 2 4" xfId="14697"/>
    <cellStyle name="Normal 4 5 2 4 2" xfId="14698"/>
    <cellStyle name="Normal 4 5 2 5" xfId="14699"/>
    <cellStyle name="Normal 4 5 3" xfId="14700"/>
    <cellStyle name="Normal 4 5 3 2" xfId="14701"/>
    <cellStyle name="Normal 4 5 4" xfId="14702"/>
    <cellStyle name="Normal 4 5 4 2" xfId="14703"/>
    <cellStyle name="Normal 4 5 4 2 2" xfId="14704"/>
    <cellStyle name="Normal 4 5 4 3" xfId="14705"/>
    <cellStyle name="Normal 4 5 5" xfId="14706"/>
    <cellStyle name="Normal 4 6" xfId="1892"/>
    <cellStyle name="Normal 4 6 2" xfId="14707"/>
    <cellStyle name="Normal 4 6 2 2" xfId="14708"/>
    <cellStyle name="Normal 4 6 2 2 2" xfId="14709"/>
    <cellStyle name="Normal 4 6 2 3" xfId="14710"/>
    <cellStyle name="Normal 4 6 2 4" xfId="14711"/>
    <cellStyle name="Normal 4 6 3" xfId="14712"/>
    <cellStyle name="Normal 4 6 3 2" xfId="14713"/>
    <cellStyle name="Normal 4 6 3 3" xfId="14714"/>
    <cellStyle name="Normal 4 6 4" xfId="14715"/>
    <cellStyle name="Normal 4 6 4 2" xfId="14716"/>
    <cellStyle name="Normal 4 6 5" xfId="14717"/>
    <cellStyle name="Normal 4 7" xfId="1893"/>
    <cellStyle name="Normal 4 7 2" xfId="14718"/>
    <cellStyle name="Normal 4 7 2 2" xfId="14719"/>
    <cellStyle name="Normal 4 7 2 2 2" xfId="14720"/>
    <cellStyle name="Normal 4 7 2 3" xfId="14721"/>
    <cellStyle name="Normal 4 7 2 4" xfId="14722"/>
    <cellStyle name="Normal 4 7 3" xfId="14723"/>
    <cellStyle name="Normal 4 7 3 2" xfId="14724"/>
    <cellStyle name="Normal 4 7 4" xfId="14725"/>
    <cellStyle name="Normal 4 7 4 2" xfId="14726"/>
    <cellStyle name="Normal 4 7 5" xfId="14727"/>
    <cellStyle name="Normal 4 8" xfId="1894"/>
    <cellStyle name="Normal 4 8 2" xfId="14728"/>
    <cellStyle name="Normal 4 8 2 2" xfId="14729"/>
    <cellStyle name="Normal 4 8 2 2 2" xfId="14730"/>
    <cellStyle name="Normal 4 8 2 3" xfId="14731"/>
    <cellStyle name="Normal 4 8 2 4" xfId="14732"/>
    <cellStyle name="Normal 4 8 3" xfId="14733"/>
    <cellStyle name="Normal 4 8 3 2" xfId="14734"/>
    <cellStyle name="Normal 4 8 4" xfId="14735"/>
    <cellStyle name="Normal 4 8 4 2" xfId="14736"/>
    <cellStyle name="Normal 4 8 5" xfId="14737"/>
    <cellStyle name="Normal 4 9" xfId="1895"/>
    <cellStyle name="Normal 4 9 2" xfId="14738"/>
    <cellStyle name="Normal 4 9 2 2" xfId="14739"/>
    <cellStyle name="Normal 4 9 2 2 2" xfId="14740"/>
    <cellStyle name="Normal 4 9 2 3" xfId="14741"/>
    <cellStyle name="Normal 4 9 2 4" xfId="14742"/>
    <cellStyle name="Normal 4 9 3" xfId="14743"/>
    <cellStyle name="Normal 4 9 3 2" xfId="14744"/>
    <cellStyle name="Normal 4 9 4" xfId="14745"/>
    <cellStyle name="Normal 4 9 4 2" xfId="14746"/>
    <cellStyle name="Normal 4 9 5" xfId="14747"/>
    <cellStyle name="Normal 4_13 A" xfId="1896"/>
    <cellStyle name="Normal 40" xfId="1897"/>
    <cellStyle name="Normal 40 2" xfId="1898"/>
    <cellStyle name="Normal 40 2 2" xfId="14748"/>
    <cellStyle name="Normal 40 2 2 2" xfId="14749"/>
    <cellStyle name="Normal 40 2 2 2 2" xfId="14750"/>
    <cellStyle name="Normal 40 2 2 3" xfId="14751"/>
    <cellStyle name="Normal 40 2 2 3 2" xfId="14752"/>
    <cellStyle name="Normal 40 2 2 4" xfId="14753"/>
    <cellStyle name="Normal 40 2 2 4 2" xfId="14754"/>
    <cellStyle name="Normal 40 2 2 5" xfId="14755"/>
    <cellStyle name="Normal 40 2 2 5 2" xfId="14756"/>
    <cellStyle name="Normal 40 2 2 6" xfId="14757"/>
    <cellStyle name="Normal 40 2 2 6 2" xfId="14758"/>
    <cellStyle name="Normal 40 2 2 7" xfId="14759"/>
    <cellStyle name="Normal 40 2 3" xfId="14760"/>
    <cellStyle name="Normal 40 2 3 2" xfId="14761"/>
    <cellStyle name="Normal 40 3" xfId="14762"/>
    <cellStyle name="Normal 40 3 2" xfId="14763"/>
    <cellStyle name="Normal 40 3 2 2" xfId="14764"/>
    <cellStyle name="Normal 40 3 2 3" xfId="14765"/>
    <cellStyle name="Normal 40 3 3" xfId="14766"/>
    <cellStyle name="Normal 40 3 4" xfId="14767"/>
    <cellStyle name="Normal 40 4" xfId="14768"/>
    <cellStyle name="Normal 40 4 2" xfId="14769"/>
    <cellStyle name="Normal 40 4 3" xfId="14770"/>
    <cellStyle name="Normal 40 5" xfId="14771"/>
    <cellStyle name="Normal 40 5 2" xfId="14772"/>
    <cellStyle name="Normal 40 5 2 2" xfId="14773"/>
    <cellStyle name="Normal 40 5 3" xfId="14774"/>
    <cellStyle name="Normal 40 6" xfId="14775"/>
    <cellStyle name="Normal 40 6 2" xfId="14776"/>
    <cellStyle name="Normal 40 6 3" xfId="14777"/>
    <cellStyle name="Normal 40 6 4" xfId="14778"/>
    <cellStyle name="Normal 40 7" xfId="14779"/>
    <cellStyle name="Normal 40 7 2" xfId="14780"/>
    <cellStyle name="Normal 40 7 2 2" xfId="14781"/>
    <cellStyle name="Normal 40 7 3" xfId="14782"/>
    <cellStyle name="Normal 40 7 3 2" xfId="14783"/>
    <cellStyle name="Normal 40 8" xfId="14784"/>
    <cellStyle name="Normal 41" xfId="1899"/>
    <cellStyle name="Normal 41 10" xfId="14785"/>
    <cellStyle name="Normal 41 10 2" xfId="14786"/>
    <cellStyle name="Normal 41 11" xfId="14787"/>
    <cellStyle name="Normal 41 11 2" xfId="14788"/>
    <cellStyle name="Normal 41 12" xfId="14789"/>
    <cellStyle name="Normal 41 13" xfId="14790"/>
    <cellStyle name="Normal 41 2" xfId="14791"/>
    <cellStyle name="Normal 41 2 10" xfId="14792"/>
    <cellStyle name="Normal 41 2 11" xfId="14793"/>
    <cellStyle name="Normal 41 2 12" xfId="14794"/>
    <cellStyle name="Normal 41 2 12 2" xfId="14795"/>
    <cellStyle name="Normal 41 2 13" xfId="14796"/>
    <cellStyle name="Normal 41 2 2" xfId="14797"/>
    <cellStyle name="Normal 41 2 2 10" xfId="14798"/>
    <cellStyle name="Normal 41 2 2 10 2" xfId="14799"/>
    <cellStyle name="Normal 41 2 2 11" xfId="14800"/>
    <cellStyle name="Normal 41 2 2 11 2" xfId="14801"/>
    <cellStyle name="Normal 41 2 2 12" xfId="14802"/>
    <cellStyle name="Normal 41 2 2 2" xfId="14803"/>
    <cellStyle name="Normal 41 2 2 2 2" xfId="14804"/>
    <cellStyle name="Normal 41 2 2 2 2 2" xfId="14805"/>
    <cellStyle name="Normal 41 2 2 2 2 2 2" xfId="14806"/>
    <cellStyle name="Normal 41 2 2 2 2 2 3" xfId="14807"/>
    <cellStyle name="Normal 41 2 2 2 2 3" xfId="14808"/>
    <cellStyle name="Normal 41 2 2 2 2 4" xfId="14809"/>
    <cellStyle name="Normal 41 2 2 2 3" xfId="14810"/>
    <cellStyle name="Normal 41 2 2 2 3 2" xfId="14811"/>
    <cellStyle name="Normal 41 2 2 2 3 3" xfId="14812"/>
    <cellStyle name="Normal 41 2 2 2 4" xfId="14813"/>
    <cellStyle name="Normal 41 2 2 2 5" xfId="14814"/>
    <cellStyle name="Normal 41 2 2 2 6" xfId="14815"/>
    <cellStyle name="Normal 41 2 2 2 7" xfId="14816"/>
    <cellStyle name="Normal 41 2 2 3" xfId="14817"/>
    <cellStyle name="Normal 41 2 2 3 2" xfId="14818"/>
    <cellStyle name="Normal 41 2 2 3 2 2" xfId="14819"/>
    <cellStyle name="Normal 41 2 2 3 2 2 2" xfId="14820"/>
    <cellStyle name="Normal 41 2 2 3 2 2 3" xfId="14821"/>
    <cellStyle name="Normal 41 2 2 3 2 3" xfId="14822"/>
    <cellStyle name="Normal 41 2 2 3 2 4" xfId="14823"/>
    <cellStyle name="Normal 41 2 2 3 3" xfId="14824"/>
    <cellStyle name="Normal 41 2 2 3 3 2" xfId="14825"/>
    <cellStyle name="Normal 41 2 2 3 3 3" xfId="14826"/>
    <cellStyle name="Normal 41 2 2 3 4" xfId="14827"/>
    <cellStyle name="Normal 41 2 2 3 5" xfId="14828"/>
    <cellStyle name="Normal 41 2 2 4" xfId="14829"/>
    <cellStyle name="Normal 41 2 2 4 2" xfId="14830"/>
    <cellStyle name="Normal 41 2 2 4 2 2" xfId="14831"/>
    <cellStyle name="Normal 41 2 2 4 2 3" xfId="14832"/>
    <cellStyle name="Normal 41 2 2 4 3" xfId="14833"/>
    <cellStyle name="Normal 41 2 2 4 4" xfId="14834"/>
    <cellStyle name="Normal 41 2 2 5" xfId="14835"/>
    <cellStyle name="Normal 41 2 2 5 2" xfId="14836"/>
    <cellStyle name="Normal 41 2 2 5 2 2" xfId="14837"/>
    <cellStyle name="Normal 41 2 2 5 2 3" xfId="14838"/>
    <cellStyle name="Normal 41 2 2 5 3" xfId="14839"/>
    <cellStyle name="Normal 41 2 2 5 4" xfId="14840"/>
    <cellStyle name="Normal 41 2 2 6" xfId="14841"/>
    <cellStyle name="Normal 41 2 2 6 2" xfId="14842"/>
    <cellStyle name="Normal 41 2 2 6 3" xfId="14843"/>
    <cellStyle name="Normal 41 2 2 7" xfId="14844"/>
    <cellStyle name="Normal 41 2 2 7 2" xfId="14845"/>
    <cellStyle name="Normal 41 2 2 8" xfId="14846"/>
    <cellStyle name="Normal 41 2 2 9" xfId="14847"/>
    <cellStyle name="Normal 41 2 3" xfId="14848"/>
    <cellStyle name="Normal 41 2 3 10" xfId="14849"/>
    <cellStyle name="Normal 41 2 3 11" xfId="14850"/>
    <cellStyle name="Normal 41 2 3 2" xfId="14851"/>
    <cellStyle name="Normal 41 2 3 2 2" xfId="14852"/>
    <cellStyle name="Normal 41 2 3 2 2 2" xfId="14853"/>
    <cellStyle name="Normal 41 2 3 2 2 2 2" xfId="14854"/>
    <cellStyle name="Normal 41 2 3 2 2 2 3" xfId="14855"/>
    <cellStyle name="Normal 41 2 3 2 2 3" xfId="14856"/>
    <cellStyle name="Normal 41 2 3 2 2 4" xfId="14857"/>
    <cellStyle name="Normal 41 2 3 2 3" xfId="14858"/>
    <cellStyle name="Normal 41 2 3 2 3 2" xfId="14859"/>
    <cellStyle name="Normal 41 2 3 2 3 3" xfId="14860"/>
    <cellStyle name="Normal 41 2 3 2 4" xfId="14861"/>
    <cellStyle name="Normal 41 2 3 2 5" xfId="14862"/>
    <cellStyle name="Normal 41 2 3 2 6" xfId="14863"/>
    <cellStyle name="Normal 41 2 3 3" xfId="14864"/>
    <cellStyle name="Normal 41 2 3 3 2" xfId="14865"/>
    <cellStyle name="Normal 41 2 3 3 2 2" xfId="14866"/>
    <cellStyle name="Normal 41 2 3 3 2 3" xfId="14867"/>
    <cellStyle name="Normal 41 2 3 3 3" xfId="14868"/>
    <cellStyle name="Normal 41 2 3 3 4" xfId="14869"/>
    <cellStyle name="Normal 41 2 3 4" xfId="14870"/>
    <cellStyle name="Normal 41 2 3 4 2" xfId="14871"/>
    <cellStyle name="Normal 41 2 3 4 2 2" xfId="14872"/>
    <cellStyle name="Normal 41 2 3 4 2 3" xfId="14873"/>
    <cellStyle name="Normal 41 2 3 4 3" xfId="14874"/>
    <cellStyle name="Normal 41 2 3 4 4" xfId="14875"/>
    <cellStyle name="Normal 41 2 3 5" xfId="14876"/>
    <cellStyle name="Normal 41 2 3 5 2" xfId="14877"/>
    <cellStyle name="Normal 41 2 3 5 3" xfId="14878"/>
    <cellStyle name="Normal 41 2 3 6" xfId="14879"/>
    <cellStyle name="Normal 41 2 3 6 2" xfId="14880"/>
    <cellStyle name="Normal 41 2 3 7" xfId="14881"/>
    <cellStyle name="Normal 41 2 3 8" xfId="14882"/>
    <cellStyle name="Normal 41 2 3 9" xfId="14883"/>
    <cellStyle name="Normal 41 2 3 9 2" xfId="14884"/>
    <cellStyle name="Normal 41 2 4" xfId="14885"/>
    <cellStyle name="Normal 41 2 4 2" xfId="14886"/>
    <cellStyle name="Normal 41 2 4 2 2" xfId="14887"/>
    <cellStyle name="Normal 41 2 4 2 2 2" xfId="14888"/>
    <cellStyle name="Normal 41 2 4 2 2 3" xfId="14889"/>
    <cellStyle name="Normal 41 2 4 2 3" xfId="14890"/>
    <cellStyle name="Normal 41 2 4 2 4" xfId="14891"/>
    <cellStyle name="Normal 41 2 4 2 5" xfId="14892"/>
    <cellStyle name="Normal 41 2 4 3" xfId="14893"/>
    <cellStyle name="Normal 41 2 4 3 2" xfId="14894"/>
    <cellStyle name="Normal 41 2 4 3 3" xfId="14895"/>
    <cellStyle name="Normal 41 2 4 4" xfId="14896"/>
    <cellStyle name="Normal 41 2 4 5" xfId="14897"/>
    <cellStyle name="Normal 41 2 4 6" xfId="14898"/>
    <cellStyle name="Normal 41 2 5" xfId="14899"/>
    <cellStyle name="Normal 41 2 5 2" xfId="14900"/>
    <cellStyle name="Normal 41 2 5 2 2" xfId="14901"/>
    <cellStyle name="Normal 41 2 5 2 2 2" xfId="14902"/>
    <cellStyle name="Normal 41 2 5 2 2 3" xfId="14903"/>
    <cellStyle name="Normal 41 2 5 2 3" xfId="14904"/>
    <cellStyle name="Normal 41 2 5 2 4" xfId="14905"/>
    <cellStyle name="Normal 41 2 5 3" xfId="14906"/>
    <cellStyle name="Normal 41 2 5 3 2" xfId="14907"/>
    <cellStyle name="Normal 41 2 5 3 3" xfId="14908"/>
    <cellStyle name="Normal 41 2 5 4" xfId="14909"/>
    <cellStyle name="Normal 41 2 5 5" xfId="14910"/>
    <cellStyle name="Normal 41 2 5 6" xfId="14911"/>
    <cellStyle name="Normal 41 2 6" xfId="14912"/>
    <cellStyle name="Normal 41 2 6 2" xfId="14913"/>
    <cellStyle name="Normal 41 2 6 2 2" xfId="14914"/>
    <cellStyle name="Normal 41 2 6 2 3" xfId="14915"/>
    <cellStyle name="Normal 41 2 6 3" xfId="14916"/>
    <cellStyle name="Normal 41 2 6 4" xfId="14917"/>
    <cellStyle name="Normal 41 2 7" xfId="14918"/>
    <cellStyle name="Normal 41 2 7 2" xfId="14919"/>
    <cellStyle name="Normal 41 2 7 2 2" xfId="14920"/>
    <cellStyle name="Normal 41 2 7 2 3" xfId="14921"/>
    <cellStyle name="Normal 41 2 7 3" xfId="14922"/>
    <cellStyle name="Normal 41 2 7 4" xfId="14923"/>
    <cellStyle name="Normal 41 2 8" xfId="14924"/>
    <cellStyle name="Normal 41 2 8 2" xfId="14925"/>
    <cellStyle name="Normal 41 2 8 3" xfId="14926"/>
    <cellStyle name="Normal 41 2 9" xfId="14927"/>
    <cellStyle name="Normal 41 2 9 2" xfId="14928"/>
    <cellStyle name="Normal 41 2 9 3" xfId="14929"/>
    <cellStyle name="Normal 41 3" xfId="14930"/>
    <cellStyle name="Normal 41 3 10" xfId="14931"/>
    <cellStyle name="Normal 41 3 2" xfId="14932"/>
    <cellStyle name="Normal 41 3 2 2" xfId="14933"/>
    <cellStyle name="Normal 41 3 2 3" xfId="14934"/>
    <cellStyle name="Normal 41 3 2 3 2" xfId="14935"/>
    <cellStyle name="Normal 41 3 2 4" xfId="14936"/>
    <cellStyle name="Normal 41 3 3" xfId="14937"/>
    <cellStyle name="Normal 41 3 3 2" xfId="14938"/>
    <cellStyle name="Normal 41 3 3 2 2" xfId="14939"/>
    <cellStyle name="Normal 41 3 3 3" xfId="14940"/>
    <cellStyle name="Normal 41 3 4" xfId="14941"/>
    <cellStyle name="Normal 41 3 4 2" xfId="14942"/>
    <cellStyle name="Normal 41 3 5" xfId="14943"/>
    <cellStyle name="Normal 41 3 5 2" xfId="14944"/>
    <cellStyle name="Normal 41 3 6" xfId="14945"/>
    <cellStyle name="Normal 41 3 6 2" xfId="14946"/>
    <cellStyle name="Normal 41 3 7" xfId="14947"/>
    <cellStyle name="Normal 41 3 7 2" xfId="14948"/>
    <cellStyle name="Normal 41 3 8" xfId="14949"/>
    <cellStyle name="Normal 41 3 8 2" xfId="14950"/>
    <cellStyle name="Normal 41 3 9" xfId="14951"/>
    <cellStyle name="Normal 41 3_Consolidation" xfId="14952"/>
    <cellStyle name="Normal 41 4" xfId="14953"/>
    <cellStyle name="Normal 41 4 2" xfId="14954"/>
    <cellStyle name="Normal 41 4 2 2" xfId="14955"/>
    <cellStyle name="Normal 41 4 2 2 2" xfId="14956"/>
    <cellStyle name="Normal 41 4 2 3" xfId="14957"/>
    <cellStyle name="Normal 41 4 3" xfId="14958"/>
    <cellStyle name="Normal 41 4 3 2" xfId="14959"/>
    <cellStyle name="Normal 41 4 4" xfId="14960"/>
    <cellStyle name="Normal 41 4 4 2" xfId="14961"/>
    <cellStyle name="Normal 41 4 5" xfId="14962"/>
    <cellStyle name="Normal 41 4 5 2" xfId="14963"/>
    <cellStyle name="Normal 41 4 6" xfId="14964"/>
    <cellStyle name="Normal 41 4 6 2" xfId="14965"/>
    <cellStyle name="Normal 41 4 7" xfId="14966"/>
    <cellStyle name="Normal 41 4 8" xfId="14967"/>
    <cellStyle name="Normal 41 5" xfId="14968"/>
    <cellStyle name="Normal 41 5 10" xfId="14969"/>
    <cellStyle name="Normal 41 5 11" xfId="14970"/>
    <cellStyle name="Normal 41 5 2" xfId="14971"/>
    <cellStyle name="Normal 41 5 2 2" xfId="14972"/>
    <cellStyle name="Normal 41 5 2 2 2" xfId="14973"/>
    <cellStyle name="Normal 41 5 2 2 2 2" xfId="14974"/>
    <cellStyle name="Normal 41 5 2 2 2 3" xfId="14975"/>
    <cellStyle name="Normal 41 5 2 2 3" xfId="14976"/>
    <cellStyle name="Normal 41 5 2 2 4" xfId="14977"/>
    <cellStyle name="Normal 41 5 2 3" xfId="14978"/>
    <cellStyle name="Normal 41 5 2 3 2" xfId="14979"/>
    <cellStyle name="Normal 41 5 2 3 3" xfId="14980"/>
    <cellStyle name="Normal 41 5 2 4" xfId="14981"/>
    <cellStyle name="Normal 41 5 2 5" xfId="14982"/>
    <cellStyle name="Normal 41 5 2 6" xfId="14983"/>
    <cellStyle name="Normal 41 5 3" xfId="14984"/>
    <cellStyle name="Normal 41 5 3 2" xfId="14985"/>
    <cellStyle name="Normal 41 5 3 2 2" xfId="14986"/>
    <cellStyle name="Normal 41 5 3 2 2 2" xfId="14987"/>
    <cellStyle name="Normal 41 5 3 2 2 3" xfId="14988"/>
    <cellStyle name="Normal 41 5 3 2 3" xfId="14989"/>
    <cellStyle name="Normal 41 5 3 2 4" xfId="14990"/>
    <cellStyle name="Normal 41 5 3 3" xfId="14991"/>
    <cellStyle name="Normal 41 5 3 3 2" xfId="14992"/>
    <cellStyle name="Normal 41 5 3 3 3" xfId="14993"/>
    <cellStyle name="Normal 41 5 3 4" xfId="14994"/>
    <cellStyle name="Normal 41 5 3 5" xfId="14995"/>
    <cellStyle name="Normal 41 5 4" xfId="14996"/>
    <cellStyle name="Normal 41 5 4 2" xfId="14997"/>
    <cellStyle name="Normal 41 5 4 2 2" xfId="14998"/>
    <cellStyle name="Normal 41 5 4 2 3" xfId="14999"/>
    <cellStyle name="Normal 41 5 4 3" xfId="15000"/>
    <cellStyle name="Normal 41 5 4 4" xfId="15001"/>
    <cellStyle name="Normal 41 5 5" xfId="15002"/>
    <cellStyle name="Normal 41 5 5 2" xfId="15003"/>
    <cellStyle name="Normal 41 5 5 2 2" xfId="15004"/>
    <cellStyle name="Normal 41 5 5 2 3" xfId="15005"/>
    <cellStyle name="Normal 41 5 5 3" xfId="15006"/>
    <cellStyle name="Normal 41 5 5 4" xfId="15007"/>
    <cellStyle name="Normal 41 5 6" xfId="15008"/>
    <cellStyle name="Normal 41 5 6 2" xfId="15009"/>
    <cellStyle name="Normal 41 5 6 3" xfId="15010"/>
    <cellStyle name="Normal 41 5 7" xfId="15011"/>
    <cellStyle name="Normal 41 5 7 2" xfId="15012"/>
    <cellStyle name="Normal 41 5 8" xfId="15013"/>
    <cellStyle name="Normal 41 5 9" xfId="15014"/>
    <cellStyle name="Normal 41 6" xfId="15015"/>
    <cellStyle name="Normal 41 6 2" xfId="15016"/>
    <cellStyle name="Normal 41 6 2 2" xfId="15017"/>
    <cellStyle name="Normal 41 6 2 2 2" xfId="15018"/>
    <cellStyle name="Normal 41 6 2 2 3" xfId="15019"/>
    <cellStyle name="Normal 41 6 2 3" xfId="15020"/>
    <cellStyle name="Normal 41 6 2 4" xfId="15021"/>
    <cellStyle name="Normal 41 6 3" xfId="15022"/>
    <cellStyle name="Normal 41 6 3 2" xfId="15023"/>
    <cellStyle name="Normal 41 6 3 3" xfId="15024"/>
    <cellStyle name="Normal 41 6 4" xfId="15025"/>
    <cellStyle name="Normal 41 6 5" xfId="15026"/>
    <cellStyle name="Normal 41 6 6" xfId="15027"/>
    <cellStyle name="Normal 41 7" xfId="15028"/>
    <cellStyle name="Normal 41 7 2" xfId="15029"/>
    <cellStyle name="Normal 41 8" xfId="15030"/>
    <cellStyle name="Normal 41 8 2" xfId="15031"/>
    <cellStyle name="Normal 41 9" xfId="15032"/>
    <cellStyle name="Normal 41 9 2" xfId="15033"/>
    <cellStyle name="Normal 41_Consolidation" xfId="15034"/>
    <cellStyle name="Normal 42" xfId="32"/>
    <cellStyle name="Normal 42 2" xfId="1900"/>
    <cellStyle name="Normal 42 2 2" xfId="15035"/>
    <cellStyle name="Normal 42 2 2 2" xfId="15036"/>
    <cellStyle name="Normal 42 2 2 2 2" xfId="15037"/>
    <cellStyle name="Normal 42 2 2 3" xfId="15038"/>
    <cellStyle name="Normal 42 2 2 3 2" xfId="15039"/>
    <cellStyle name="Normal 42 2 2 4" xfId="15040"/>
    <cellStyle name="Normal 42 2 2 5" xfId="15041"/>
    <cellStyle name="Normal 42 2 3" xfId="15042"/>
    <cellStyle name="Normal 42 3" xfId="15043"/>
    <cellStyle name="Normal 42 3 2" xfId="15044"/>
    <cellStyle name="Normal 42 3 2 2" xfId="15045"/>
    <cellStyle name="Normal 42 3 2 2 2" xfId="15046"/>
    <cellStyle name="Normal 42 3 2 3" xfId="15047"/>
    <cellStyle name="Normal 42 3 2 3 2" xfId="15048"/>
    <cellStyle name="Normal 42 3 2 4" xfId="15049"/>
    <cellStyle name="Normal 42 3 3" xfId="15050"/>
    <cellStyle name="Normal 42 3 3 2" xfId="15051"/>
    <cellStyle name="Normal 42 3 3 3" xfId="15052"/>
    <cellStyle name="Normal 42 3 4" xfId="15053"/>
    <cellStyle name="Normal 42 3 5" xfId="15054"/>
    <cellStyle name="Normal 42 4" xfId="15055"/>
    <cellStyle name="Normal 42 4 2" xfId="15056"/>
    <cellStyle name="Normal 42 4 2 2" xfId="15057"/>
    <cellStyle name="Normal 42 4 2 3" xfId="15058"/>
    <cellStyle name="Normal 42 4 3" xfId="15059"/>
    <cellStyle name="Normal 42 4 4" xfId="15060"/>
    <cellStyle name="Normal 42 5" xfId="15061"/>
    <cellStyle name="Normal 42 5 2" xfId="15062"/>
    <cellStyle name="Normal 42 5 2 2" xfId="15063"/>
    <cellStyle name="Normal 42 5 2 3" xfId="15064"/>
    <cellStyle name="Normal 42 5 3" xfId="15065"/>
    <cellStyle name="Normal 42 5 3 2" xfId="15066"/>
    <cellStyle name="Normal 42 5 4" xfId="15067"/>
    <cellStyle name="Normal 42 5 5" xfId="15068"/>
    <cellStyle name="Normal 42 5 6" xfId="15069"/>
    <cellStyle name="Normal 42 6" xfId="15070"/>
    <cellStyle name="Normal 42 6 2" xfId="15071"/>
    <cellStyle name="Normal 42 6 3" xfId="15072"/>
    <cellStyle name="Normal 42 7" xfId="15073"/>
    <cellStyle name="Normal 43" xfId="1901"/>
    <cellStyle name="Normal 43 2" xfId="15074"/>
    <cellStyle name="Normal 43 2 10" xfId="15075"/>
    <cellStyle name="Normal 43 2 11" xfId="15076"/>
    <cellStyle name="Normal 43 2 12" xfId="15077"/>
    <cellStyle name="Normal 43 2 12 2" xfId="15078"/>
    <cellStyle name="Normal 43 2 13" xfId="15079"/>
    <cellStyle name="Normal 43 2 14" xfId="15080"/>
    <cellStyle name="Normal 43 2 2" xfId="15081"/>
    <cellStyle name="Normal 43 2 2 10" xfId="15082"/>
    <cellStyle name="Normal 43 2 2 10 2" xfId="15083"/>
    <cellStyle name="Normal 43 2 2 11" xfId="15084"/>
    <cellStyle name="Normal 43 2 2 12" xfId="15085"/>
    <cellStyle name="Normal 43 2 2 2" xfId="15086"/>
    <cellStyle name="Normal 43 2 2 2 2" xfId="15087"/>
    <cellStyle name="Normal 43 2 2 2 2 2" xfId="15088"/>
    <cellStyle name="Normal 43 2 2 2 2 2 2" xfId="15089"/>
    <cellStyle name="Normal 43 2 2 2 2 2 3" xfId="15090"/>
    <cellStyle name="Normal 43 2 2 2 2 3" xfId="15091"/>
    <cellStyle name="Normal 43 2 2 2 2 4" xfId="15092"/>
    <cellStyle name="Normal 43 2 2 2 3" xfId="15093"/>
    <cellStyle name="Normal 43 2 2 2 3 2" xfId="15094"/>
    <cellStyle name="Normal 43 2 2 2 3 3" xfId="15095"/>
    <cellStyle name="Normal 43 2 2 2 4" xfId="15096"/>
    <cellStyle name="Normal 43 2 2 2 5" xfId="15097"/>
    <cellStyle name="Normal 43 2 2 2 6" xfId="15098"/>
    <cellStyle name="Normal 43 2 2 2 6 2" xfId="15099"/>
    <cellStyle name="Normal 43 2 2 2 7" xfId="15100"/>
    <cellStyle name="Normal 43 2 2 3" xfId="15101"/>
    <cellStyle name="Normal 43 2 2 3 2" xfId="15102"/>
    <cellStyle name="Normal 43 2 2 3 2 2" xfId="15103"/>
    <cellStyle name="Normal 43 2 2 3 2 2 2" xfId="15104"/>
    <cellStyle name="Normal 43 2 2 3 2 2 3" xfId="15105"/>
    <cellStyle name="Normal 43 2 2 3 2 3" xfId="15106"/>
    <cellStyle name="Normal 43 2 2 3 2 4" xfId="15107"/>
    <cellStyle name="Normal 43 2 2 3 3" xfId="15108"/>
    <cellStyle name="Normal 43 2 2 3 3 2" xfId="15109"/>
    <cellStyle name="Normal 43 2 2 3 3 3" xfId="15110"/>
    <cellStyle name="Normal 43 2 2 3 4" xfId="15111"/>
    <cellStyle name="Normal 43 2 2 3 5" xfId="15112"/>
    <cellStyle name="Normal 43 2 2 4" xfId="15113"/>
    <cellStyle name="Normal 43 2 2 4 2" xfId="15114"/>
    <cellStyle name="Normal 43 2 2 4 2 2" xfId="15115"/>
    <cellStyle name="Normal 43 2 2 4 2 3" xfId="15116"/>
    <cellStyle name="Normal 43 2 2 4 3" xfId="15117"/>
    <cellStyle name="Normal 43 2 2 4 4" xfId="15118"/>
    <cellStyle name="Normal 43 2 2 5" xfId="15119"/>
    <cellStyle name="Normal 43 2 2 5 2" xfId="15120"/>
    <cellStyle name="Normal 43 2 2 5 2 2" xfId="15121"/>
    <cellStyle name="Normal 43 2 2 5 2 3" xfId="15122"/>
    <cellStyle name="Normal 43 2 2 5 3" xfId="15123"/>
    <cellStyle name="Normal 43 2 2 5 4" xfId="15124"/>
    <cellStyle name="Normal 43 2 2 6" xfId="15125"/>
    <cellStyle name="Normal 43 2 2 6 2" xfId="15126"/>
    <cellStyle name="Normal 43 2 2 6 3" xfId="15127"/>
    <cellStyle name="Normal 43 2 2 7" xfId="15128"/>
    <cellStyle name="Normal 43 2 2 7 2" xfId="15129"/>
    <cellStyle name="Normal 43 2 2 8" xfId="15130"/>
    <cellStyle name="Normal 43 2 2 9" xfId="15131"/>
    <cellStyle name="Normal 43 2 3" xfId="15132"/>
    <cellStyle name="Normal 43 2 3 10" xfId="15133"/>
    <cellStyle name="Normal 43 2 3 2" xfId="15134"/>
    <cellStyle name="Normal 43 2 3 2 2" xfId="15135"/>
    <cellStyle name="Normal 43 2 3 2 2 2" xfId="15136"/>
    <cellStyle name="Normal 43 2 3 2 2 2 2" xfId="15137"/>
    <cellStyle name="Normal 43 2 3 2 2 2 3" xfId="15138"/>
    <cellStyle name="Normal 43 2 3 2 2 3" xfId="15139"/>
    <cellStyle name="Normal 43 2 3 2 2 4" xfId="15140"/>
    <cellStyle name="Normal 43 2 3 2 3" xfId="15141"/>
    <cellStyle name="Normal 43 2 3 2 3 2" xfId="15142"/>
    <cellStyle name="Normal 43 2 3 2 3 3" xfId="15143"/>
    <cellStyle name="Normal 43 2 3 2 4" xfId="15144"/>
    <cellStyle name="Normal 43 2 3 2 5" xfId="15145"/>
    <cellStyle name="Normal 43 2 3 2 6" xfId="15146"/>
    <cellStyle name="Normal 43 2 3 3" xfId="15147"/>
    <cellStyle name="Normal 43 2 3 3 2" xfId="15148"/>
    <cellStyle name="Normal 43 2 3 3 2 2" xfId="15149"/>
    <cellStyle name="Normal 43 2 3 3 2 3" xfId="15150"/>
    <cellStyle name="Normal 43 2 3 3 3" xfId="15151"/>
    <cellStyle name="Normal 43 2 3 3 4" xfId="15152"/>
    <cellStyle name="Normal 43 2 3 4" xfId="15153"/>
    <cellStyle name="Normal 43 2 3 4 2" xfId="15154"/>
    <cellStyle name="Normal 43 2 3 4 2 2" xfId="15155"/>
    <cellStyle name="Normal 43 2 3 4 2 3" xfId="15156"/>
    <cellStyle name="Normal 43 2 3 4 3" xfId="15157"/>
    <cellStyle name="Normal 43 2 3 4 4" xfId="15158"/>
    <cellStyle name="Normal 43 2 3 5" xfId="15159"/>
    <cellStyle name="Normal 43 2 3 5 2" xfId="15160"/>
    <cellStyle name="Normal 43 2 3 5 3" xfId="15161"/>
    <cellStyle name="Normal 43 2 3 6" xfId="15162"/>
    <cellStyle name="Normal 43 2 3 6 2" xfId="15163"/>
    <cellStyle name="Normal 43 2 3 7" xfId="15164"/>
    <cellStyle name="Normal 43 2 3 8" xfId="15165"/>
    <cellStyle name="Normal 43 2 3 9" xfId="15166"/>
    <cellStyle name="Normal 43 2 3 9 2" xfId="15167"/>
    <cellStyle name="Normal 43 2 4" xfId="15168"/>
    <cellStyle name="Normal 43 2 4 2" xfId="15169"/>
    <cellStyle name="Normal 43 2 4 2 2" xfId="15170"/>
    <cellStyle name="Normal 43 2 4 2 2 2" xfId="15171"/>
    <cellStyle name="Normal 43 2 4 2 2 3" xfId="15172"/>
    <cellStyle name="Normal 43 2 4 2 3" xfId="15173"/>
    <cellStyle name="Normal 43 2 4 2 4" xfId="15174"/>
    <cellStyle name="Normal 43 2 4 2 5" xfId="15175"/>
    <cellStyle name="Normal 43 2 4 3" xfId="15176"/>
    <cellStyle name="Normal 43 2 4 3 2" xfId="15177"/>
    <cellStyle name="Normal 43 2 4 3 3" xfId="15178"/>
    <cellStyle name="Normal 43 2 4 4" xfId="15179"/>
    <cellStyle name="Normal 43 2 4 5" xfId="15180"/>
    <cellStyle name="Normal 43 2 4 6" xfId="15181"/>
    <cellStyle name="Normal 43 2 5" xfId="15182"/>
    <cellStyle name="Normal 43 2 5 2" xfId="15183"/>
    <cellStyle name="Normal 43 2 5 2 2" xfId="15184"/>
    <cellStyle name="Normal 43 2 5 2 2 2" xfId="15185"/>
    <cellStyle name="Normal 43 2 5 2 2 3" xfId="15186"/>
    <cellStyle name="Normal 43 2 5 2 3" xfId="15187"/>
    <cellStyle name="Normal 43 2 5 2 4" xfId="15188"/>
    <cellStyle name="Normal 43 2 5 3" xfId="15189"/>
    <cellStyle name="Normal 43 2 5 3 2" xfId="15190"/>
    <cellStyle name="Normal 43 2 5 3 3" xfId="15191"/>
    <cellStyle name="Normal 43 2 5 4" xfId="15192"/>
    <cellStyle name="Normal 43 2 5 5" xfId="15193"/>
    <cellStyle name="Normal 43 2 5 6" xfId="15194"/>
    <cellStyle name="Normal 43 2 6" xfId="15195"/>
    <cellStyle name="Normal 43 2 6 2" xfId="15196"/>
    <cellStyle name="Normal 43 2 6 2 2" xfId="15197"/>
    <cellStyle name="Normal 43 2 6 2 3" xfId="15198"/>
    <cellStyle name="Normal 43 2 6 3" xfId="15199"/>
    <cellStyle name="Normal 43 2 6 4" xfId="15200"/>
    <cellStyle name="Normal 43 2 7" xfId="15201"/>
    <cellStyle name="Normal 43 2 7 2" xfId="15202"/>
    <cellStyle name="Normal 43 2 7 2 2" xfId="15203"/>
    <cellStyle name="Normal 43 2 7 2 3" xfId="15204"/>
    <cellStyle name="Normal 43 2 7 3" xfId="15205"/>
    <cellStyle name="Normal 43 2 7 4" xfId="15206"/>
    <cellStyle name="Normal 43 2 8" xfId="15207"/>
    <cellStyle name="Normal 43 2 8 2" xfId="15208"/>
    <cellStyle name="Normal 43 2 8 3" xfId="15209"/>
    <cellStyle name="Normal 43 2 9" xfId="15210"/>
    <cellStyle name="Normal 43 2 9 2" xfId="15211"/>
    <cellStyle name="Normal 43 2 9 3" xfId="15212"/>
    <cellStyle name="Normal 43 3" xfId="15213"/>
    <cellStyle name="Normal 43 3 2" xfId="15214"/>
    <cellStyle name="Normal 43 3 2 2" xfId="15215"/>
    <cellStyle name="Normal 43 3 3" xfId="15216"/>
    <cellStyle name="Normal 43 3 3 2" xfId="15217"/>
    <cellStyle name="Normal 43 3 4" xfId="15218"/>
    <cellStyle name="Normal 43 3 5" xfId="15219"/>
    <cellStyle name="Normal 43 4" xfId="15220"/>
    <cellStyle name="Normal 43 4 2" xfId="15221"/>
    <cellStyle name="Normal 43 4 2 2" xfId="15222"/>
    <cellStyle name="Normal 43 4 3" xfId="15223"/>
    <cellStyle name="Normal 43 4 3 2" xfId="15224"/>
    <cellStyle name="Normal 43 4 4" xfId="15225"/>
    <cellStyle name="Normal 43 4 5" xfId="15226"/>
    <cellStyle name="Normal 43 5" xfId="15227"/>
    <cellStyle name="Normal 43 5 10" xfId="15228"/>
    <cellStyle name="Normal 43 5 2" xfId="15229"/>
    <cellStyle name="Normal 43 5 2 2" xfId="15230"/>
    <cellStyle name="Normal 43 5 2 2 2" xfId="15231"/>
    <cellStyle name="Normal 43 5 2 2 2 2" xfId="15232"/>
    <cellStyle name="Normal 43 5 2 2 2 3" xfId="15233"/>
    <cellStyle name="Normal 43 5 2 2 3" xfId="15234"/>
    <cellStyle name="Normal 43 5 2 2 4" xfId="15235"/>
    <cellStyle name="Normal 43 5 2 3" xfId="15236"/>
    <cellStyle name="Normal 43 5 2 3 2" xfId="15237"/>
    <cellStyle name="Normal 43 5 2 3 3" xfId="15238"/>
    <cellStyle name="Normal 43 5 2 4" xfId="15239"/>
    <cellStyle name="Normal 43 5 2 5" xfId="15240"/>
    <cellStyle name="Normal 43 5 2 6" xfId="15241"/>
    <cellStyle name="Normal 43 5 3" xfId="15242"/>
    <cellStyle name="Normal 43 5 3 2" xfId="15243"/>
    <cellStyle name="Normal 43 5 3 2 2" xfId="15244"/>
    <cellStyle name="Normal 43 5 3 2 2 2" xfId="15245"/>
    <cellStyle name="Normal 43 5 3 2 2 3" xfId="15246"/>
    <cellStyle name="Normal 43 5 3 2 3" xfId="15247"/>
    <cellStyle name="Normal 43 5 3 2 4" xfId="15248"/>
    <cellStyle name="Normal 43 5 3 3" xfId="15249"/>
    <cellStyle name="Normal 43 5 3 3 2" xfId="15250"/>
    <cellStyle name="Normal 43 5 3 3 3" xfId="15251"/>
    <cellStyle name="Normal 43 5 3 4" xfId="15252"/>
    <cellStyle name="Normal 43 5 3 5" xfId="15253"/>
    <cellStyle name="Normal 43 5 4" xfId="15254"/>
    <cellStyle name="Normal 43 5 4 2" xfId="15255"/>
    <cellStyle name="Normal 43 5 4 2 2" xfId="15256"/>
    <cellStyle name="Normal 43 5 4 2 3" xfId="15257"/>
    <cellStyle name="Normal 43 5 4 3" xfId="15258"/>
    <cellStyle name="Normal 43 5 4 4" xfId="15259"/>
    <cellStyle name="Normal 43 5 5" xfId="15260"/>
    <cellStyle name="Normal 43 5 5 2" xfId="15261"/>
    <cellStyle name="Normal 43 5 5 2 2" xfId="15262"/>
    <cellStyle name="Normal 43 5 5 2 3" xfId="15263"/>
    <cellStyle name="Normal 43 5 5 3" xfId="15264"/>
    <cellStyle name="Normal 43 5 5 4" xfId="15265"/>
    <cellStyle name="Normal 43 5 6" xfId="15266"/>
    <cellStyle name="Normal 43 5 6 2" xfId="15267"/>
    <cellStyle name="Normal 43 5 6 3" xfId="15268"/>
    <cellStyle name="Normal 43 5 7" xfId="15269"/>
    <cellStyle name="Normal 43 5 7 2" xfId="15270"/>
    <cellStyle name="Normal 43 5 8" xfId="15271"/>
    <cellStyle name="Normal 43 5 9" xfId="15272"/>
    <cellStyle name="Normal 43 6" xfId="15273"/>
    <cellStyle name="Normal 43 6 2" xfId="15274"/>
    <cellStyle name="Normal 43 6 2 2" xfId="15275"/>
    <cellStyle name="Normal 43 6 2 2 2" xfId="15276"/>
    <cellStyle name="Normal 43 6 2 2 3" xfId="15277"/>
    <cellStyle name="Normal 43 6 2 3" xfId="15278"/>
    <cellStyle name="Normal 43 6 2 4" xfId="15279"/>
    <cellStyle name="Normal 43 6 3" xfId="15280"/>
    <cellStyle name="Normal 43 6 3 2" xfId="15281"/>
    <cellStyle name="Normal 43 6 3 3" xfId="15282"/>
    <cellStyle name="Normal 43 6 4" xfId="15283"/>
    <cellStyle name="Normal 43 6 5" xfId="15284"/>
    <cellStyle name="Normal 43 6 5 2" xfId="15285"/>
    <cellStyle name="Normal 43 6 6" xfId="15286"/>
    <cellStyle name="Normal 43 6 7" xfId="15287"/>
    <cellStyle name="Normal 43 7" xfId="15288"/>
    <cellStyle name="Normal 43 7 2" xfId="15289"/>
    <cellStyle name="Normal 43 8" xfId="15290"/>
    <cellStyle name="Normal 43 9" xfId="15291"/>
    <cellStyle name="Normal 43 9 2" xfId="15292"/>
    <cellStyle name="Normal 43_Consolidation" xfId="15293"/>
    <cellStyle name="Normal 44" xfId="1902"/>
    <cellStyle name="Normal 44 2" xfId="1903"/>
    <cellStyle name="Normal 44 2 2" xfId="15294"/>
    <cellStyle name="Normal 44 2 2 2" xfId="15295"/>
    <cellStyle name="Normal 44 2 2 2 2" xfId="15296"/>
    <cellStyle name="Normal 44 2 2 3" xfId="15297"/>
    <cellStyle name="Normal 44 2 2 3 2" xfId="15298"/>
    <cellStyle name="Normal 44 2 2 3 3" xfId="15299"/>
    <cellStyle name="Normal 44 2 2 4" xfId="15300"/>
    <cellStyle name="Normal 44 2 3" xfId="15301"/>
    <cellStyle name="Normal 44 2 3 2" xfId="15302"/>
    <cellStyle name="Normal 44 2 4" xfId="15303"/>
    <cellStyle name="Normal 44 2 4 2" xfId="15304"/>
    <cellStyle name="Normal 44 3" xfId="15305"/>
    <cellStyle name="Normal 44 3 2" xfId="15306"/>
    <cellStyle name="Normal 44 3 2 2" xfId="15307"/>
    <cellStyle name="Normal 44 3 2 2 2" xfId="15308"/>
    <cellStyle name="Normal 44 3 2 2 3" xfId="15309"/>
    <cellStyle name="Normal 44 3 3" xfId="15310"/>
    <cellStyle name="Normal 44 3 3 2" xfId="15311"/>
    <cellStyle name="Normal 44 3 4" xfId="15312"/>
    <cellStyle name="Normal 44 3 4 2" xfId="15313"/>
    <cellStyle name="Normal 44 3 5" xfId="15314"/>
    <cellStyle name="Normal 44 3 6" xfId="15315"/>
    <cellStyle name="Normal 44 3_Consolidation" xfId="15316"/>
    <cellStyle name="Normal 44 4" xfId="15317"/>
    <cellStyle name="Normal 44 4 2" xfId="15318"/>
    <cellStyle name="Normal 44 4 3" xfId="15319"/>
    <cellStyle name="Normal 44 5" xfId="15320"/>
    <cellStyle name="Normal 44 5 2" xfId="15321"/>
    <cellStyle name="Normal 44 5 2 2" xfId="15322"/>
    <cellStyle name="Normal 44 5 3" xfId="15323"/>
    <cellStyle name="Normal 44 5 4" xfId="15324"/>
    <cellStyle name="Normal 44 6" xfId="15325"/>
    <cellStyle name="Normal 44 6 2" xfId="15326"/>
    <cellStyle name="Normal 44 6 3" xfId="15327"/>
    <cellStyle name="Normal 44 6 4" xfId="15328"/>
    <cellStyle name="Normal 44 7" xfId="15329"/>
    <cellStyle name="Normal 44 7 2" xfId="15330"/>
    <cellStyle name="Normal 44 7 3" xfId="15331"/>
    <cellStyle name="Normal 44 8" xfId="15332"/>
    <cellStyle name="Normal 45" xfId="1904"/>
    <cellStyle name="Normal 45 10" xfId="15333"/>
    <cellStyle name="Normal 45 2" xfId="15334"/>
    <cellStyle name="Normal 45 2 10" xfId="15335"/>
    <cellStyle name="Normal 45 2 11" xfId="15336"/>
    <cellStyle name="Normal 45 2 12" xfId="15337"/>
    <cellStyle name="Normal 45 2 12 2" xfId="15338"/>
    <cellStyle name="Normal 45 2 13" xfId="15339"/>
    <cellStyle name="Normal 45 2 14" xfId="15340"/>
    <cellStyle name="Normal 45 2 2" xfId="15341"/>
    <cellStyle name="Normal 45 2 2 10" xfId="15342"/>
    <cellStyle name="Normal 45 2 2 11" xfId="15343"/>
    <cellStyle name="Normal 45 2 2 2" xfId="15344"/>
    <cellStyle name="Normal 45 2 2 2 2" xfId="15345"/>
    <cellStyle name="Normal 45 2 2 2 2 2" xfId="15346"/>
    <cellStyle name="Normal 45 2 2 2 2 2 2" xfId="15347"/>
    <cellStyle name="Normal 45 2 2 2 2 2 3" xfId="15348"/>
    <cellStyle name="Normal 45 2 2 2 2 3" xfId="15349"/>
    <cellStyle name="Normal 45 2 2 2 2 4" xfId="15350"/>
    <cellStyle name="Normal 45 2 2 2 3" xfId="15351"/>
    <cellStyle name="Normal 45 2 2 2 3 2" xfId="15352"/>
    <cellStyle name="Normal 45 2 2 2 3 3" xfId="15353"/>
    <cellStyle name="Normal 45 2 2 2 4" xfId="15354"/>
    <cellStyle name="Normal 45 2 2 2 5" xfId="15355"/>
    <cellStyle name="Normal 45 2 2 2 6" xfId="15356"/>
    <cellStyle name="Normal 45 2 2 2 7" xfId="15357"/>
    <cellStyle name="Normal 45 2 2 3" xfId="15358"/>
    <cellStyle name="Normal 45 2 2 3 2" xfId="15359"/>
    <cellStyle name="Normal 45 2 2 3 2 2" xfId="15360"/>
    <cellStyle name="Normal 45 2 2 3 2 2 2" xfId="15361"/>
    <cellStyle name="Normal 45 2 2 3 2 2 3" xfId="15362"/>
    <cellStyle name="Normal 45 2 2 3 2 3" xfId="15363"/>
    <cellStyle name="Normal 45 2 2 3 2 4" xfId="15364"/>
    <cellStyle name="Normal 45 2 2 3 3" xfId="15365"/>
    <cellStyle name="Normal 45 2 2 3 3 2" xfId="15366"/>
    <cellStyle name="Normal 45 2 2 3 3 3" xfId="15367"/>
    <cellStyle name="Normal 45 2 2 3 4" xfId="15368"/>
    <cellStyle name="Normal 45 2 2 3 5" xfId="15369"/>
    <cellStyle name="Normal 45 2 2 4" xfId="15370"/>
    <cellStyle name="Normal 45 2 2 4 2" xfId="15371"/>
    <cellStyle name="Normal 45 2 2 4 2 2" xfId="15372"/>
    <cellStyle name="Normal 45 2 2 4 2 3" xfId="15373"/>
    <cellStyle name="Normal 45 2 2 4 3" xfId="15374"/>
    <cellStyle name="Normal 45 2 2 4 4" xfId="15375"/>
    <cellStyle name="Normal 45 2 2 5" xfId="15376"/>
    <cellStyle name="Normal 45 2 2 5 2" xfId="15377"/>
    <cellStyle name="Normal 45 2 2 5 2 2" xfId="15378"/>
    <cellStyle name="Normal 45 2 2 5 2 3" xfId="15379"/>
    <cellStyle name="Normal 45 2 2 5 3" xfId="15380"/>
    <cellStyle name="Normal 45 2 2 5 4" xfId="15381"/>
    <cellStyle name="Normal 45 2 2 6" xfId="15382"/>
    <cellStyle name="Normal 45 2 2 6 2" xfId="15383"/>
    <cellStyle name="Normal 45 2 2 6 3" xfId="15384"/>
    <cellStyle name="Normal 45 2 2 7" xfId="15385"/>
    <cellStyle name="Normal 45 2 2 7 2" xfId="15386"/>
    <cellStyle name="Normal 45 2 2 8" xfId="15387"/>
    <cellStyle name="Normal 45 2 2 9" xfId="15388"/>
    <cellStyle name="Normal 45 2 3" xfId="15389"/>
    <cellStyle name="Normal 45 2 3 10" xfId="15390"/>
    <cellStyle name="Normal 45 2 3 11" xfId="15391"/>
    <cellStyle name="Normal 45 2 3 2" xfId="15392"/>
    <cellStyle name="Normal 45 2 3 2 2" xfId="15393"/>
    <cellStyle name="Normal 45 2 3 2 2 2" xfId="15394"/>
    <cellStyle name="Normal 45 2 3 2 2 2 2" xfId="15395"/>
    <cellStyle name="Normal 45 2 3 2 2 2 3" xfId="15396"/>
    <cellStyle name="Normal 45 2 3 2 2 3" xfId="15397"/>
    <cellStyle name="Normal 45 2 3 2 2 4" xfId="15398"/>
    <cellStyle name="Normal 45 2 3 2 3" xfId="15399"/>
    <cellStyle name="Normal 45 2 3 2 3 2" xfId="15400"/>
    <cellStyle name="Normal 45 2 3 2 3 3" xfId="15401"/>
    <cellStyle name="Normal 45 2 3 2 4" xfId="15402"/>
    <cellStyle name="Normal 45 2 3 2 5" xfId="15403"/>
    <cellStyle name="Normal 45 2 3 2 6" xfId="15404"/>
    <cellStyle name="Normal 45 2 3 3" xfId="15405"/>
    <cellStyle name="Normal 45 2 3 3 2" xfId="15406"/>
    <cellStyle name="Normal 45 2 3 3 2 2" xfId="15407"/>
    <cellStyle name="Normal 45 2 3 3 2 3" xfId="15408"/>
    <cellStyle name="Normal 45 2 3 3 3" xfId="15409"/>
    <cellStyle name="Normal 45 2 3 3 4" xfId="15410"/>
    <cellStyle name="Normal 45 2 3 4" xfId="15411"/>
    <cellStyle name="Normal 45 2 3 4 2" xfId="15412"/>
    <cellStyle name="Normal 45 2 3 4 2 2" xfId="15413"/>
    <cellStyle name="Normal 45 2 3 4 2 3" xfId="15414"/>
    <cellStyle name="Normal 45 2 3 4 3" xfId="15415"/>
    <cellStyle name="Normal 45 2 3 4 4" xfId="15416"/>
    <cellStyle name="Normal 45 2 3 5" xfId="15417"/>
    <cellStyle name="Normal 45 2 3 5 2" xfId="15418"/>
    <cellStyle name="Normal 45 2 3 5 3" xfId="15419"/>
    <cellStyle name="Normal 45 2 3 6" xfId="15420"/>
    <cellStyle name="Normal 45 2 3 6 2" xfId="15421"/>
    <cellStyle name="Normal 45 2 3 7" xfId="15422"/>
    <cellStyle name="Normal 45 2 3 8" xfId="15423"/>
    <cellStyle name="Normal 45 2 3 9" xfId="15424"/>
    <cellStyle name="Normal 45 2 4" xfId="15425"/>
    <cellStyle name="Normal 45 2 4 2" xfId="15426"/>
    <cellStyle name="Normal 45 2 4 2 2" xfId="15427"/>
    <cellStyle name="Normal 45 2 4 2 2 2" xfId="15428"/>
    <cellStyle name="Normal 45 2 4 2 2 3" xfId="15429"/>
    <cellStyle name="Normal 45 2 4 2 3" xfId="15430"/>
    <cellStyle name="Normal 45 2 4 2 4" xfId="15431"/>
    <cellStyle name="Normal 45 2 4 3" xfId="15432"/>
    <cellStyle name="Normal 45 2 4 3 2" xfId="15433"/>
    <cellStyle name="Normal 45 2 4 3 3" xfId="15434"/>
    <cellStyle name="Normal 45 2 4 4" xfId="15435"/>
    <cellStyle name="Normal 45 2 4 5" xfId="15436"/>
    <cellStyle name="Normal 45 2 4 6" xfId="15437"/>
    <cellStyle name="Normal 45 2 4 6 2" xfId="15438"/>
    <cellStyle name="Normal 45 2 4 7" xfId="15439"/>
    <cellStyle name="Normal 45 2 5" xfId="15440"/>
    <cellStyle name="Normal 45 2 5 2" xfId="15441"/>
    <cellStyle name="Normal 45 2 5 2 2" xfId="15442"/>
    <cellStyle name="Normal 45 2 5 2 2 2" xfId="15443"/>
    <cellStyle name="Normal 45 2 5 2 2 3" xfId="15444"/>
    <cellStyle name="Normal 45 2 5 2 3" xfId="15445"/>
    <cellStyle name="Normal 45 2 5 2 4" xfId="15446"/>
    <cellStyle name="Normal 45 2 5 3" xfId="15447"/>
    <cellStyle name="Normal 45 2 5 3 2" xfId="15448"/>
    <cellStyle name="Normal 45 2 5 3 3" xfId="15449"/>
    <cellStyle name="Normal 45 2 5 4" xfId="15450"/>
    <cellStyle name="Normal 45 2 5 5" xfId="15451"/>
    <cellStyle name="Normal 45 2 5 5 2" xfId="15452"/>
    <cellStyle name="Normal 45 2 5 6" xfId="15453"/>
    <cellStyle name="Normal 45 2 6" xfId="15454"/>
    <cellStyle name="Normal 45 2 6 2" xfId="15455"/>
    <cellStyle name="Normal 45 2 6 2 2" xfId="15456"/>
    <cellStyle name="Normal 45 2 6 2 3" xfId="15457"/>
    <cellStyle name="Normal 45 2 6 3" xfId="15458"/>
    <cellStyle name="Normal 45 2 6 4" xfId="15459"/>
    <cellStyle name="Normal 45 2 7" xfId="15460"/>
    <cellStyle name="Normal 45 2 7 2" xfId="15461"/>
    <cellStyle name="Normal 45 2 7 2 2" xfId="15462"/>
    <cellStyle name="Normal 45 2 7 2 3" xfId="15463"/>
    <cellStyle name="Normal 45 2 7 3" xfId="15464"/>
    <cellStyle name="Normal 45 2 7 4" xfId="15465"/>
    <cellStyle name="Normal 45 2 8" xfId="15466"/>
    <cellStyle name="Normal 45 2 8 2" xfId="15467"/>
    <cellStyle name="Normal 45 2 8 3" xfId="15468"/>
    <cellStyle name="Normal 45 2 9" xfId="15469"/>
    <cellStyle name="Normal 45 2 9 2" xfId="15470"/>
    <cellStyle name="Normal 45 3" xfId="15471"/>
    <cellStyle name="Normal 45 3 2" xfId="15472"/>
    <cellStyle name="Normal 45 3 2 2" xfId="15473"/>
    <cellStyle name="Normal 45 3 2 2 2" xfId="15474"/>
    <cellStyle name="Normal 45 3 2 3" xfId="15475"/>
    <cellStyle name="Normal 45 3 3" xfId="15476"/>
    <cellStyle name="Normal 45 3 4" xfId="15477"/>
    <cellStyle name="Normal 45 3 5" xfId="15478"/>
    <cellStyle name="Normal 45 3 6" xfId="15479"/>
    <cellStyle name="Normal 45 3 6 2" xfId="15480"/>
    <cellStyle name="Normal 45 3 7" xfId="15481"/>
    <cellStyle name="Normal 45 3_Consolidation" xfId="15482"/>
    <cellStyle name="Normal 45 4" xfId="15483"/>
    <cellStyle name="Normal 45 4 2" xfId="15484"/>
    <cellStyle name="Normal 45 4 2 2" xfId="15485"/>
    <cellStyle name="Normal 45 4 3" xfId="15486"/>
    <cellStyle name="Normal 45 4 3 2" xfId="15487"/>
    <cellStyle name="Normal 45 4 4" xfId="15488"/>
    <cellStyle name="Normal 45 4 5" xfId="15489"/>
    <cellStyle name="Normal 45 5" xfId="15490"/>
    <cellStyle name="Normal 45 5 10" xfId="15491"/>
    <cellStyle name="Normal 45 5 10 2" xfId="15492"/>
    <cellStyle name="Normal 45 5 11" xfId="15493"/>
    <cellStyle name="Normal 45 5 2" xfId="15494"/>
    <cellStyle name="Normal 45 5 2 2" xfId="15495"/>
    <cellStyle name="Normal 45 5 2 2 2" xfId="15496"/>
    <cellStyle name="Normal 45 5 2 2 2 2" xfId="15497"/>
    <cellStyle name="Normal 45 5 2 2 2 3" xfId="15498"/>
    <cellStyle name="Normal 45 5 2 2 3" xfId="15499"/>
    <cellStyle name="Normal 45 5 2 2 4" xfId="15500"/>
    <cellStyle name="Normal 45 5 2 3" xfId="15501"/>
    <cellStyle name="Normal 45 5 2 3 2" xfId="15502"/>
    <cellStyle name="Normal 45 5 2 3 3" xfId="15503"/>
    <cellStyle name="Normal 45 5 2 4" xfId="15504"/>
    <cellStyle name="Normal 45 5 2 5" xfId="15505"/>
    <cellStyle name="Normal 45 5 2 6" xfId="15506"/>
    <cellStyle name="Normal 45 5 3" xfId="15507"/>
    <cellStyle name="Normal 45 5 3 2" xfId="15508"/>
    <cellStyle name="Normal 45 5 3 2 2" xfId="15509"/>
    <cellStyle name="Normal 45 5 3 2 2 2" xfId="15510"/>
    <cellStyle name="Normal 45 5 3 2 2 3" xfId="15511"/>
    <cellStyle name="Normal 45 5 3 2 2 4" xfId="15512"/>
    <cellStyle name="Normal 45 5 3 2 3" xfId="15513"/>
    <cellStyle name="Normal 45 5 3 2 4" xfId="15514"/>
    <cellStyle name="Normal 45 5 3 3" xfId="15515"/>
    <cellStyle name="Normal 45 5 3 3 2" xfId="15516"/>
    <cellStyle name="Normal 45 5 3 3 3" xfId="15517"/>
    <cellStyle name="Normal 45 5 3 3 4" xfId="15518"/>
    <cellStyle name="Normal 45 5 3 4" xfId="15519"/>
    <cellStyle name="Normal 45 5 3 5" xfId="15520"/>
    <cellStyle name="Normal 45 5 4" xfId="15521"/>
    <cellStyle name="Normal 45 5 4 2" xfId="15522"/>
    <cellStyle name="Normal 45 5 4 2 2" xfId="15523"/>
    <cellStyle name="Normal 45 5 4 2 3" xfId="15524"/>
    <cellStyle name="Normal 45 5 4 2 4" xfId="15525"/>
    <cellStyle name="Normal 45 5 4 3" xfId="15526"/>
    <cellStyle name="Normal 45 5 4 4" xfId="15527"/>
    <cellStyle name="Normal 45 5 4 5" xfId="15528"/>
    <cellStyle name="Normal 45 5 5" xfId="15529"/>
    <cellStyle name="Normal 45 5 5 2" xfId="15530"/>
    <cellStyle name="Normal 45 5 5 2 2" xfId="15531"/>
    <cellStyle name="Normal 45 5 5 2 3" xfId="15532"/>
    <cellStyle name="Normal 45 5 5 2 4" xfId="15533"/>
    <cellStyle name="Normal 45 5 5 3" xfId="15534"/>
    <cellStyle name="Normal 45 5 5 4" xfId="15535"/>
    <cellStyle name="Normal 45 5 5 5" xfId="15536"/>
    <cellStyle name="Normal 45 5 6" xfId="15537"/>
    <cellStyle name="Normal 45 5 6 2" xfId="15538"/>
    <cellStyle name="Normal 45 5 6 3" xfId="15539"/>
    <cellStyle name="Normal 45 5 6 4" xfId="15540"/>
    <cellStyle name="Normal 45 5 7" xfId="15541"/>
    <cellStyle name="Normal 45 5 7 2" xfId="15542"/>
    <cellStyle name="Normal 45 5 8" xfId="15543"/>
    <cellStyle name="Normal 45 5 9" xfId="15544"/>
    <cellStyle name="Normal 45 6" xfId="15545"/>
    <cellStyle name="Normal 45 6 2" xfId="15546"/>
    <cellStyle name="Normal 45 6 2 2" xfId="15547"/>
    <cellStyle name="Normal 45 6 2 2 2" xfId="15548"/>
    <cellStyle name="Normal 45 6 2 2 3" xfId="15549"/>
    <cellStyle name="Normal 45 6 2 2 4" xfId="15550"/>
    <cellStyle name="Normal 45 6 2 3" xfId="15551"/>
    <cellStyle name="Normal 45 6 2 4" xfId="15552"/>
    <cellStyle name="Normal 45 6 2 5" xfId="15553"/>
    <cellStyle name="Normal 45 6 3" xfId="15554"/>
    <cellStyle name="Normal 45 6 3 2" xfId="15555"/>
    <cellStyle name="Normal 45 6 3 3" xfId="15556"/>
    <cellStyle name="Normal 45 6 3 4" xfId="15557"/>
    <cellStyle name="Normal 45 6 4" xfId="15558"/>
    <cellStyle name="Normal 45 6 5" xfId="15559"/>
    <cellStyle name="Normal 45 6 6" xfId="15560"/>
    <cellStyle name="Normal 45 6 7" xfId="15561"/>
    <cellStyle name="Normal 45 7" xfId="15562"/>
    <cellStyle name="Normal 45 7 2" xfId="15563"/>
    <cellStyle name="Normal 45 7 2 2" xfId="15564"/>
    <cellStyle name="Normal 45 7 3" xfId="15565"/>
    <cellStyle name="Normal 45 8" xfId="15566"/>
    <cellStyle name="Normal 45 8 2" xfId="15567"/>
    <cellStyle name="Normal 45 9" xfId="15568"/>
    <cellStyle name="Normal 45 9 2" xfId="15569"/>
    <cellStyle name="Normal 45_Consolidation" xfId="15570"/>
    <cellStyle name="Normal 46" xfId="1905"/>
    <cellStyle name="Normal 46 2" xfId="15571"/>
    <cellStyle name="Normal 46 2 10" xfId="15572"/>
    <cellStyle name="Normal 46 2 11" xfId="15573"/>
    <cellStyle name="Normal 46 2 12" xfId="15574"/>
    <cellStyle name="Normal 46 2 13" xfId="15575"/>
    <cellStyle name="Normal 46 2 2" xfId="15576"/>
    <cellStyle name="Normal 46 2 2 10" xfId="15577"/>
    <cellStyle name="Normal 46 2 2 10 2" xfId="15578"/>
    <cellStyle name="Normal 46 2 2 11" xfId="15579"/>
    <cellStyle name="Normal 46 2 2 12" xfId="15580"/>
    <cellStyle name="Normal 46 2 2 2" xfId="15581"/>
    <cellStyle name="Normal 46 2 2 2 2" xfId="15582"/>
    <cellStyle name="Normal 46 2 2 2 2 2" xfId="15583"/>
    <cellStyle name="Normal 46 2 2 2 2 2 2" xfId="15584"/>
    <cellStyle name="Normal 46 2 2 2 2 2 3" xfId="15585"/>
    <cellStyle name="Normal 46 2 2 2 2 2 4" xfId="15586"/>
    <cellStyle name="Normal 46 2 2 2 2 3" xfId="15587"/>
    <cellStyle name="Normal 46 2 2 2 2 4" xfId="15588"/>
    <cellStyle name="Normal 46 2 2 2 2 5" xfId="15589"/>
    <cellStyle name="Normal 46 2 2 2 3" xfId="15590"/>
    <cellStyle name="Normal 46 2 2 2 3 2" xfId="15591"/>
    <cellStyle name="Normal 46 2 2 2 3 3" xfId="15592"/>
    <cellStyle name="Normal 46 2 2 2 3 4" xfId="15593"/>
    <cellStyle name="Normal 46 2 2 2 4" xfId="15594"/>
    <cellStyle name="Normal 46 2 2 2 5" xfId="15595"/>
    <cellStyle name="Normal 46 2 2 2 6" xfId="15596"/>
    <cellStyle name="Normal 46 2 2 2 7" xfId="15597"/>
    <cellStyle name="Normal 46 2 2 3" xfId="15598"/>
    <cellStyle name="Normal 46 2 2 3 2" xfId="15599"/>
    <cellStyle name="Normal 46 2 2 3 2 2" xfId="15600"/>
    <cellStyle name="Normal 46 2 2 3 2 2 2" xfId="15601"/>
    <cellStyle name="Normal 46 2 2 3 2 2 3" xfId="15602"/>
    <cellStyle name="Normal 46 2 2 3 2 2 4" xfId="15603"/>
    <cellStyle name="Normal 46 2 2 3 2 3" xfId="15604"/>
    <cellStyle name="Normal 46 2 2 3 2 4" xfId="15605"/>
    <cellStyle name="Normal 46 2 2 3 2 5" xfId="15606"/>
    <cellStyle name="Normal 46 2 2 3 3" xfId="15607"/>
    <cellStyle name="Normal 46 2 2 3 3 2" xfId="15608"/>
    <cellStyle name="Normal 46 2 2 3 3 3" xfId="15609"/>
    <cellStyle name="Normal 46 2 2 3 3 4" xfId="15610"/>
    <cellStyle name="Normal 46 2 2 3 4" xfId="15611"/>
    <cellStyle name="Normal 46 2 2 3 5" xfId="15612"/>
    <cellStyle name="Normal 46 2 2 3 6" xfId="15613"/>
    <cellStyle name="Normal 46 2 2 4" xfId="15614"/>
    <cellStyle name="Normal 46 2 2 4 2" xfId="15615"/>
    <cellStyle name="Normal 46 2 2 4 2 2" xfId="15616"/>
    <cellStyle name="Normal 46 2 2 4 2 3" xfId="15617"/>
    <cellStyle name="Normal 46 2 2 4 2 4" xfId="15618"/>
    <cellStyle name="Normal 46 2 2 4 3" xfId="15619"/>
    <cellStyle name="Normal 46 2 2 4 4" xfId="15620"/>
    <cellStyle name="Normal 46 2 2 4 5" xfId="15621"/>
    <cellStyle name="Normal 46 2 2 5" xfId="15622"/>
    <cellStyle name="Normal 46 2 2 5 2" xfId="15623"/>
    <cellStyle name="Normal 46 2 2 5 2 2" xfId="15624"/>
    <cellStyle name="Normal 46 2 2 5 2 3" xfId="15625"/>
    <cellStyle name="Normal 46 2 2 5 2 4" xfId="15626"/>
    <cellStyle name="Normal 46 2 2 5 3" xfId="15627"/>
    <cellStyle name="Normal 46 2 2 5 4" xfId="15628"/>
    <cellStyle name="Normal 46 2 2 5 5" xfId="15629"/>
    <cellStyle name="Normal 46 2 2 6" xfId="15630"/>
    <cellStyle name="Normal 46 2 2 6 2" xfId="15631"/>
    <cellStyle name="Normal 46 2 2 6 3" xfId="15632"/>
    <cellStyle name="Normal 46 2 2 6 4" xfId="15633"/>
    <cellStyle name="Normal 46 2 2 7" xfId="15634"/>
    <cellStyle name="Normal 46 2 2 7 2" xfId="15635"/>
    <cellStyle name="Normal 46 2 2 8" xfId="15636"/>
    <cellStyle name="Normal 46 2 2 9" xfId="15637"/>
    <cellStyle name="Normal 46 2 3" xfId="15638"/>
    <cellStyle name="Normal 46 2 3 10" xfId="15639"/>
    <cellStyle name="Normal 46 2 3 11" xfId="15640"/>
    <cellStyle name="Normal 46 2 3 2" xfId="15641"/>
    <cellStyle name="Normal 46 2 3 2 2" xfId="15642"/>
    <cellStyle name="Normal 46 2 3 2 2 2" xfId="15643"/>
    <cellStyle name="Normal 46 2 3 2 2 2 2" xfId="15644"/>
    <cellStyle name="Normal 46 2 3 2 2 2 3" xfId="15645"/>
    <cellStyle name="Normal 46 2 3 2 2 2 4" xfId="15646"/>
    <cellStyle name="Normal 46 2 3 2 2 3" xfId="15647"/>
    <cellStyle name="Normal 46 2 3 2 2 4" xfId="15648"/>
    <cellStyle name="Normal 46 2 3 2 2 5" xfId="15649"/>
    <cellStyle name="Normal 46 2 3 2 3" xfId="15650"/>
    <cellStyle name="Normal 46 2 3 2 3 2" xfId="15651"/>
    <cellStyle name="Normal 46 2 3 2 3 3" xfId="15652"/>
    <cellStyle name="Normal 46 2 3 2 3 4" xfId="15653"/>
    <cellStyle name="Normal 46 2 3 2 4" xfId="15654"/>
    <cellStyle name="Normal 46 2 3 2 5" xfId="15655"/>
    <cellStyle name="Normal 46 2 3 2 6" xfId="15656"/>
    <cellStyle name="Normal 46 2 3 2 7" xfId="15657"/>
    <cellStyle name="Normal 46 2 3 3" xfId="15658"/>
    <cellStyle name="Normal 46 2 3 3 2" xfId="15659"/>
    <cellStyle name="Normal 46 2 3 3 2 2" xfId="15660"/>
    <cellStyle name="Normal 46 2 3 3 2 3" xfId="15661"/>
    <cellStyle name="Normal 46 2 3 3 2 4" xfId="15662"/>
    <cellStyle name="Normal 46 2 3 3 3" xfId="15663"/>
    <cellStyle name="Normal 46 2 3 3 4" xfId="15664"/>
    <cellStyle name="Normal 46 2 3 3 5" xfId="15665"/>
    <cellStyle name="Normal 46 2 3 4" xfId="15666"/>
    <cellStyle name="Normal 46 2 3 4 2" xfId="15667"/>
    <cellStyle name="Normal 46 2 3 4 2 2" xfId="15668"/>
    <cellStyle name="Normal 46 2 3 4 2 3" xfId="15669"/>
    <cellStyle name="Normal 46 2 3 4 2 4" xfId="15670"/>
    <cellStyle name="Normal 46 2 3 4 3" xfId="15671"/>
    <cellStyle name="Normal 46 2 3 4 4" xfId="15672"/>
    <cellStyle name="Normal 46 2 3 4 5" xfId="15673"/>
    <cellStyle name="Normal 46 2 3 5" xfId="15674"/>
    <cellStyle name="Normal 46 2 3 5 2" xfId="15675"/>
    <cellStyle name="Normal 46 2 3 5 3" xfId="15676"/>
    <cellStyle name="Normal 46 2 3 5 4" xfId="15677"/>
    <cellStyle name="Normal 46 2 3 6" xfId="15678"/>
    <cellStyle name="Normal 46 2 3 6 2" xfId="15679"/>
    <cellStyle name="Normal 46 2 3 7" xfId="15680"/>
    <cellStyle name="Normal 46 2 3 8" xfId="15681"/>
    <cellStyle name="Normal 46 2 3 9" xfId="15682"/>
    <cellStyle name="Normal 46 2 4" xfId="15683"/>
    <cellStyle name="Normal 46 2 4 2" xfId="15684"/>
    <cellStyle name="Normal 46 2 4 2 2" xfId="15685"/>
    <cellStyle name="Normal 46 2 4 2 2 2" xfId="15686"/>
    <cellStyle name="Normal 46 2 4 2 2 3" xfId="15687"/>
    <cellStyle name="Normal 46 2 4 2 2 4" xfId="15688"/>
    <cellStyle name="Normal 46 2 4 2 3" xfId="15689"/>
    <cellStyle name="Normal 46 2 4 2 4" xfId="15690"/>
    <cellStyle name="Normal 46 2 4 2 5" xfId="15691"/>
    <cellStyle name="Normal 46 2 4 2 6" xfId="15692"/>
    <cellStyle name="Normal 46 2 4 3" xfId="15693"/>
    <cellStyle name="Normal 46 2 4 3 2" xfId="15694"/>
    <cellStyle name="Normal 46 2 4 3 3" xfId="15695"/>
    <cellStyle name="Normal 46 2 4 3 4" xfId="15696"/>
    <cellStyle name="Normal 46 2 4 4" xfId="15697"/>
    <cellStyle name="Normal 46 2 4 5" xfId="15698"/>
    <cellStyle name="Normal 46 2 4 6" xfId="15699"/>
    <cellStyle name="Normal 46 2 4 7" xfId="15700"/>
    <cellStyle name="Normal 46 2 5" xfId="15701"/>
    <cellStyle name="Normal 46 2 5 2" xfId="15702"/>
    <cellStyle name="Normal 46 2 5 2 2" xfId="15703"/>
    <cellStyle name="Normal 46 2 5 2 2 2" xfId="15704"/>
    <cellStyle name="Normal 46 2 5 2 2 3" xfId="15705"/>
    <cellStyle name="Normal 46 2 5 2 2 4" xfId="15706"/>
    <cellStyle name="Normal 46 2 5 2 3" xfId="15707"/>
    <cellStyle name="Normal 46 2 5 2 4" xfId="15708"/>
    <cellStyle name="Normal 46 2 5 2 5" xfId="15709"/>
    <cellStyle name="Normal 46 2 5 3" xfId="15710"/>
    <cellStyle name="Normal 46 2 5 3 2" xfId="15711"/>
    <cellStyle name="Normal 46 2 5 3 3" xfId="15712"/>
    <cellStyle name="Normal 46 2 5 3 4" xfId="15713"/>
    <cellStyle name="Normal 46 2 5 4" xfId="15714"/>
    <cellStyle name="Normal 46 2 5 5" xfId="15715"/>
    <cellStyle name="Normal 46 2 5 6" xfId="15716"/>
    <cellStyle name="Normal 46 2 5 7" xfId="15717"/>
    <cellStyle name="Normal 46 2 6" xfId="15718"/>
    <cellStyle name="Normal 46 2 6 2" xfId="15719"/>
    <cellStyle name="Normal 46 2 6 2 2" xfId="15720"/>
    <cellStyle name="Normal 46 2 6 2 3" xfId="15721"/>
    <cellStyle name="Normal 46 2 6 2 4" xfId="15722"/>
    <cellStyle name="Normal 46 2 6 3" xfId="15723"/>
    <cellStyle name="Normal 46 2 6 4" xfId="15724"/>
    <cellStyle name="Normal 46 2 6 5" xfId="15725"/>
    <cellStyle name="Normal 46 2 7" xfId="15726"/>
    <cellStyle name="Normal 46 2 7 2" xfId="15727"/>
    <cellStyle name="Normal 46 2 7 2 2" xfId="15728"/>
    <cellStyle name="Normal 46 2 7 2 3" xfId="15729"/>
    <cellStyle name="Normal 46 2 7 2 4" xfId="15730"/>
    <cellStyle name="Normal 46 2 7 3" xfId="15731"/>
    <cellStyle name="Normal 46 2 7 4" xfId="15732"/>
    <cellStyle name="Normal 46 2 7 5" xfId="15733"/>
    <cellStyle name="Normal 46 2 8" xfId="15734"/>
    <cellStyle name="Normal 46 2 8 2" xfId="15735"/>
    <cellStyle name="Normal 46 2 8 3" xfId="15736"/>
    <cellStyle name="Normal 46 2 8 4" xfId="15737"/>
    <cellStyle name="Normal 46 2 9" xfId="15738"/>
    <cellStyle name="Normal 46 2 9 2" xfId="15739"/>
    <cellStyle name="Normal 46 3" xfId="15740"/>
    <cellStyle name="Normal 46 3 2" xfId="15741"/>
    <cellStyle name="Normal 46 3 2 2" xfId="15742"/>
    <cellStyle name="Normal 46 3 3" xfId="15743"/>
    <cellStyle name="Normal 46 3 3 2" xfId="15744"/>
    <cellStyle name="Normal 46 3 4" xfId="15745"/>
    <cellStyle name="Normal 46 4" xfId="15746"/>
    <cellStyle name="Normal 46 4 2" xfId="15747"/>
    <cellStyle name="Normal 46 4 2 2" xfId="15748"/>
    <cellStyle name="Normal 46 4 3" xfId="15749"/>
    <cellStyle name="Normal 46 4 3 2" xfId="15750"/>
    <cellStyle name="Normal 46 4 4" xfId="15751"/>
    <cellStyle name="Normal 46 4 5" xfId="15752"/>
    <cellStyle name="Normal 46 5" xfId="15753"/>
    <cellStyle name="Normal 46 5 10" xfId="15754"/>
    <cellStyle name="Normal 46 5 11" xfId="15755"/>
    <cellStyle name="Normal 46 5 2" xfId="15756"/>
    <cellStyle name="Normal 46 5 2 2" xfId="15757"/>
    <cellStyle name="Normal 46 5 2 2 2" xfId="15758"/>
    <cellStyle name="Normal 46 5 2 2 2 2" xfId="15759"/>
    <cellStyle name="Normal 46 5 2 2 2 3" xfId="15760"/>
    <cellStyle name="Normal 46 5 2 2 2 4" xfId="15761"/>
    <cellStyle name="Normal 46 5 2 2 3" xfId="15762"/>
    <cellStyle name="Normal 46 5 2 2 4" xfId="15763"/>
    <cellStyle name="Normal 46 5 2 2 5" xfId="15764"/>
    <cellStyle name="Normal 46 5 2 3" xfId="15765"/>
    <cellStyle name="Normal 46 5 2 3 2" xfId="15766"/>
    <cellStyle name="Normal 46 5 2 3 3" xfId="15767"/>
    <cellStyle name="Normal 46 5 2 3 4" xfId="15768"/>
    <cellStyle name="Normal 46 5 2 4" xfId="15769"/>
    <cellStyle name="Normal 46 5 2 5" xfId="15770"/>
    <cellStyle name="Normal 46 5 2 6" xfId="15771"/>
    <cellStyle name="Normal 46 5 2 7" xfId="15772"/>
    <cellStyle name="Normal 46 5 3" xfId="15773"/>
    <cellStyle name="Normal 46 5 3 2" xfId="15774"/>
    <cellStyle name="Normal 46 5 3 2 2" xfId="15775"/>
    <cellStyle name="Normal 46 5 3 2 2 2" xfId="15776"/>
    <cellStyle name="Normal 46 5 3 2 2 3" xfId="15777"/>
    <cellStyle name="Normal 46 5 3 2 2 4" xfId="15778"/>
    <cellStyle name="Normal 46 5 3 2 3" xfId="15779"/>
    <cellStyle name="Normal 46 5 3 2 4" xfId="15780"/>
    <cellStyle name="Normal 46 5 3 2 5" xfId="15781"/>
    <cellStyle name="Normal 46 5 3 3" xfId="15782"/>
    <cellStyle name="Normal 46 5 3 3 2" xfId="15783"/>
    <cellStyle name="Normal 46 5 3 3 3" xfId="15784"/>
    <cellStyle name="Normal 46 5 3 3 4" xfId="15785"/>
    <cellStyle name="Normal 46 5 3 4" xfId="15786"/>
    <cellStyle name="Normal 46 5 3 5" xfId="15787"/>
    <cellStyle name="Normal 46 5 3 6" xfId="15788"/>
    <cellStyle name="Normal 46 5 4" xfId="15789"/>
    <cellStyle name="Normal 46 5 4 2" xfId="15790"/>
    <cellStyle name="Normal 46 5 4 2 2" xfId="15791"/>
    <cellStyle name="Normal 46 5 4 2 3" xfId="15792"/>
    <cellStyle name="Normal 46 5 4 2 4" xfId="15793"/>
    <cellStyle name="Normal 46 5 4 3" xfId="15794"/>
    <cellStyle name="Normal 46 5 4 4" xfId="15795"/>
    <cellStyle name="Normal 46 5 4 5" xfId="15796"/>
    <cellStyle name="Normal 46 5 5" xfId="15797"/>
    <cellStyle name="Normal 46 5 5 2" xfId="15798"/>
    <cellStyle name="Normal 46 5 5 2 2" xfId="15799"/>
    <cellStyle name="Normal 46 5 5 2 3" xfId="15800"/>
    <cellStyle name="Normal 46 5 5 2 4" xfId="15801"/>
    <cellStyle name="Normal 46 5 5 3" xfId="15802"/>
    <cellStyle name="Normal 46 5 5 4" xfId="15803"/>
    <cellStyle name="Normal 46 5 5 5" xfId="15804"/>
    <cellStyle name="Normal 46 5 6" xfId="15805"/>
    <cellStyle name="Normal 46 5 6 2" xfId="15806"/>
    <cellStyle name="Normal 46 5 6 3" xfId="15807"/>
    <cellStyle name="Normal 46 5 6 4" xfId="15808"/>
    <cellStyle name="Normal 46 5 7" xfId="15809"/>
    <cellStyle name="Normal 46 5 7 2" xfId="15810"/>
    <cellStyle name="Normal 46 5 8" xfId="15811"/>
    <cellStyle name="Normal 46 5 9" xfId="15812"/>
    <cellStyle name="Normal 46 6" xfId="15813"/>
    <cellStyle name="Normal 46 6 2" xfId="15814"/>
    <cellStyle name="Normal 46 6 2 2" xfId="15815"/>
    <cellStyle name="Normal 46 6 2 2 2" xfId="15816"/>
    <cellStyle name="Normal 46 6 2 2 3" xfId="15817"/>
    <cellStyle name="Normal 46 6 2 2 4" xfId="15818"/>
    <cellStyle name="Normal 46 6 2 3" xfId="15819"/>
    <cellStyle name="Normal 46 6 2 4" xfId="15820"/>
    <cellStyle name="Normal 46 6 2 5" xfId="15821"/>
    <cellStyle name="Normal 46 6 3" xfId="15822"/>
    <cellStyle name="Normal 46 6 3 2" xfId="15823"/>
    <cellStyle name="Normal 46 6 3 3" xfId="15824"/>
    <cellStyle name="Normal 46 6 3 4" xfId="15825"/>
    <cellStyle name="Normal 46 6 4" xfId="15826"/>
    <cellStyle name="Normal 46 6 5" xfId="15827"/>
    <cellStyle name="Normal 46 6 5 2" xfId="15828"/>
    <cellStyle name="Normal 46 6 6" xfId="15829"/>
    <cellStyle name="Normal 46 6 7" xfId="15830"/>
    <cellStyle name="Normal 46 6 8" xfId="15831"/>
    <cellStyle name="Normal 46 7" xfId="15832"/>
    <cellStyle name="Normal 46 7 2" xfId="15833"/>
    <cellStyle name="Normal 46 7 2 2" xfId="15834"/>
    <cellStyle name="Normal 46 7 3" xfId="15835"/>
    <cellStyle name="Normal 46 8" xfId="15836"/>
    <cellStyle name="Normal 46 8 2" xfId="15837"/>
    <cellStyle name="Normal 46 9" xfId="15838"/>
    <cellStyle name="Normal 46 9 2" xfId="15839"/>
    <cellStyle name="Normal 46_Consolidation" xfId="15840"/>
    <cellStyle name="Normal 47" xfId="1906"/>
    <cellStyle name="Normal 47 2" xfId="15841"/>
    <cellStyle name="Normal 47 2 10" xfId="15842"/>
    <cellStyle name="Normal 47 2 11" xfId="15843"/>
    <cellStyle name="Normal 47 2 12" xfId="15844"/>
    <cellStyle name="Normal 47 2 12 2" xfId="15845"/>
    <cellStyle name="Normal 47 2 13" xfId="15846"/>
    <cellStyle name="Normal 47 2 14" xfId="15847"/>
    <cellStyle name="Normal 47 2 2" xfId="15848"/>
    <cellStyle name="Normal 47 2 2 10" xfId="15849"/>
    <cellStyle name="Normal 47 2 2 11" xfId="15850"/>
    <cellStyle name="Normal 47 2 2 2" xfId="15851"/>
    <cellStyle name="Normal 47 2 2 2 2" xfId="15852"/>
    <cellStyle name="Normal 47 2 2 2 2 2" xfId="15853"/>
    <cellStyle name="Normal 47 2 2 2 2 2 2" xfId="15854"/>
    <cellStyle name="Normal 47 2 2 2 2 2 3" xfId="15855"/>
    <cellStyle name="Normal 47 2 2 2 2 2 4" xfId="15856"/>
    <cellStyle name="Normal 47 2 2 2 2 3" xfId="15857"/>
    <cellStyle name="Normal 47 2 2 2 2 4" xfId="15858"/>
    <cellStyle name="Normal 47 2 2 2 2 5" xfId="15859"/>
    <cellStyle name="Normal 47 2 2 2 3" xfId="15860"/>
    <cellStyle name="Normal 47 2 2 2 3 2" xfId="15861"/>
    <cellStyle name="Normal 47 2 2 2 3 3" xfId="15862"/>
    <cellStyle name="Normal 47 2 2 2 3 4" xfId="15863"/>
    <cellStyle name="Normal 47 2 2 2 4" xfId="15864"/>
    <cellStyle name="Normal 47 2 2 2 5" xfId="15865"/>
    <cellStyle name="Normal 47 2 2 2 6" xfId="15866"/>
    <cellStyle name="Normal 47 2 2 2 6 2" xfId="15867"/>
    <cellStyle name="Normal 47 2 2 2 7" xfId="15868"/>
    <cellStyle name="Normal 47 2 2 2 8" xfId="15869"/>
    <cellStyle name="Normal 47 2 2 3" xfId="15870"/>
    <cellStyle name="Normal 47 2 2 3 2" xfId="15871"/>
    <cellStyle name="Normal 47 2 2 3 2 2" xfId="15872"/>
    <cellStyle name="Normal 47 2 2 3 2 2 2" xfId="15873"/>
    <cellStyle name="Normal 47 2 2 3 2 2 3" xfId="15874"/>
    <cellStyle name="Normal 47 2 2 3 2 2 4" xfId="15875"/>
    <cellStyle name="Normal 47 2 2 3 2 3" xfId="15876"/>
    <cellStyle name="Normal 47 2 2 3 2 4" xfId="15877"/>
    <cellStyle name="Normal 47 2 2 3 2 5" xfId="15878"/>
    <cellStyle name="Normal 47 2 2 3 3" xfId="15879"/>
    <cellStyle name="Normal 47 2 2 3 3 2" xfId="15880"/>
    <cellStyle name="Normal 47 2 2 3 3 3" xfId="15881"/>
    <cellStyle name="Normal 47 2 2 3 3 4" xfId="15882"/>
    <cellStyle name="Normal 47 2 2 3 4" xfId="15883"/>
    <cellStyle name="Normal 47 2 2 3 5" xfId="15884"/>
    <cellStyle name="Normal 47 2 2 3 5 2" xfId="15885"/>
    <cellStyle name="Normal 47 2 2 3 6" xfId="15886"/>
    <cellStyle name="Normal 47 2 2 4" xfId="15887"/>
    <cellStyle name="Normal 47 2 2 4 2" xfId="15888"/>
    <cellStyle name="Normal 47 2 2 4 2 2" xfId="15889"/>
    <cellStyle name="Normal 47 2 2 4 2 3" xfId="15890"/>
    <cellStyle name="Normal 47 2 2 4 2 4" xfId="15891"/>
    <cellStyle name="Normal 47 2 2 4 3" xfId="15892"/>
    <cellStyle name="Normal 47 2 2 4 4" xfId="15893"/>
    <cellStyle name="Normal 47 2 2 4 5" xfId="15894"/>
    <cellStyle name="Normal 47 2 2 5" xfId="15895"/>
    <cellStyle name="Normal 47 2 2 5 2" xfId="15896"/>
    <cellStyle name="Normal 47 2 2 5 2 2" xfId="15897"/>
    <cellStyle name="Normal 47 2 2 5 2 3" xfId="15898"/>
    <cellStyle name="Normal 47 2 2 5 2 4" xfId="15899"/>
    <cellStyle name="Normal 47 2 2 5 3" xfId="15900"/>
    <cellStyle name="Normal 47 2 2 5 4" xfId="15901"/>
    <cellStyle name="Normal 47 2 2 5 5" xfId="15902"/>
    <cellStyle name="Normal 47 2 2 6" xfId="15903"/>
    <cellStyle name="Normal 47 2 2 6 2" xfId="15904"/>
    <cellStyle name="Normal 47 2 2 6 3" xfId="15905"/>
    <cellStyle name="Normal 47 2 2 6 4" xfId="15906"/>
    <cellStyle name="Normal 47 2 2 7" xfId="15907"/>
    <cellStyle name="Normal 47 2 2 7 2" xfId="15908"/>
    <cellStyle name="Normal 47 2 2 8" xfId="15909"/>
    <cellStyle name="Normal 47 2 2 9" xfId="15910"/>
    <cellStyle name="Normal 47 2 3" xfId="15911"/>
    <cellStyle name="Normal 47 2 3 10" xfId="15912"/>
    <cellStyle name="Normal 47 2 3 11" xfId="15913"/>
    <cellStyle name="Normal 47 2 3 2" xfId="15914"/>
    <cellStyle name="Normal 47 2 3 2 2" xfId="15915"/>
    <cellStyle name="Normal 47 2 3 2 2 2" xfId="15916"/>
    <cellStyle name="Normal 47 2 3 2 2 2 2" xfId="15917"/>
    <cellStyle name="Normal 47 2 3 2 2 2 3" xfId="15918"/>
    <cellStyle name="Normal 47 2 3 2 2 2 4" xfId="15919"/>
    <cellStyle name="Normal 47 2 3 2 2 3" xfId="15920"/>
    <cellStyle name="Normal 47 2 3 2 2 4" xfId="15921"/>
    <cellStyle name="Normal 47 2 3 2 2 5" xfId="15922"/>
    <cellStyle name="Normal 47 2 3 2 3" xfId="15923"/>
    <cellStyle name="Normal 47 2 3 2 3 2" xfId="15924"/>
    <cellStyle name="Normal 47 2 3 2 3 3" xfId="15925"/>
    <cellStyle name="Normal 47 2 3 2 3 4" xfId="15926"/>
    <cellStyle name="Normal 47 2 3 2 4" xfId="15927"/>
    <cellStyle name="Normal 47 2 3 2 5" xfId="15928"/>
    <cellStyle name="Normal 47 2 3 2 6" xfId="15929"/>
    <cellStyle name="Normal 47 2 3 2 7" xfId="15930"/>
    <cellStyle name="Normal 47 2 3 3" xfId="15931"/>
    <cellStyle name="Normal 47 2 3 3 2" xfId="15932"/>
    <cellStyle name="Normal 47 2 3 3 2 2" xfId="15933"/>
    <cellStyle name="Normal 47 2 3 3 2 3" xfId="15934"/>
    <cellStyle name="Normal 47 2 3 3 2 4" xfId="15935"/>
    <cellStyle name="Normal 47 2 3 3 3" xfId="15936"/>
    <cellStyle name="Normal 47 2 3 3 4" xfId="15937"/>
    <cellStyle name="Normal 47 2 3 3 5" xfId="15938"/>
    <cellStyle name="Normal 47 2 3 4" xfId="15939"/>
    <cellStyle name="Normal 47 2 3 4 2" xfId="15940"/>
    <cellStyle name="Normal 47 2 3 4 2 2" xfId="15941"/>
    <cellStyle name="Normal 47 2 3 4 2 3" xfId="15942"/>
    <cellStyle name="Normal 47 2 3 4 2 4" xfId="15943"/>
    <cellStyle name="Normal 47 2 3 4 3" xfId="15944"/>
    <cellStyle name="Normal 47 2 3 4 4" xfId="15945"/>
    <cellStyle name="Normal 47 2 3 4 5" xfId="15946"/>
    <cellStyle name="Normal 47 2 3 5" xfId="15947"/>
    <cellStyle name="Normal 47 2 3 5 2" xfId="15948"/>
    <cellStyle name="Normal 47 2 3 5 3" xfId="15949"/>
    <cellStyle name="Normal 47 2 3 5 4" xfId="15950"/>
    <cellStyle name="Normal 47 2 3 6" xfId="15951"/>
    <cellStyle name="Normal 47 2 3 6 2" xfId="15952"/>
    <cellStyle name="Normal 47 2 3 7" xfId="15953"/>
    <cellStyle name="Normal 47 2 3 8" xfId="15954"/>
    <cellStyle name="Normal 47 2 3 9" xfId="15955"/>
    <cellStyle name="Normal 47 2 3 9 2" xfId="15956"/>
    <cellStyle name="Normal 47 2 4" xfId="15957"/>
    <cellStyle name="Normal 47 2 4 2" xfId="15958"/>
    <cellStyle name="Normal 47 2 4 2 2" xfId="15959"/>
    <cellStyle name="Normal 47 2 4 2 2 2" xfId="15960"/>
    <cellStyle name="Normal 47 2 4 2 2 3" xfId="15961"/>
    <cellStyle name="Normal 47 2 4 2 2 4" xfId="15962"/>
    <cellStyle name="Normal 47 2 4 2 3" xfId="15963"/>
    <cellStyle name="Normal 47 2 4 2 4" xfId="15964"/>
    <cellStyle name="Normal 47 2 4 2 5" xfId="15965"/>
    <cellStyle name="Normal 47 2 4 2 6" xfId="15966"/>
    <cellStyle name="Normal 47 2 4 3" xfId="15967"/>
    <cellStyle name="Normal 47 2 4 3 2" xfId="15968"/>
    <cellStyle name="Normal 47 2 4 3 3" xfId="15969"/>
    <cellStyle name="Normal 47 2 4 3 4" xfId="15970"/>
    <cellStyle name="Normal 47 2 4 4" xfId="15971"/>
    <cellStyle name="Normal 47 2 4 5" xfId="15972"/>
    <cellStyle name="Normal 47 2 4 6" xfId="15973"/>
    <cellStyle name="Normal 47 2 4 6 2" xfId="15974"/>
    <cellStyle name="Normal 47 2 4 7" xfId="15975"/>
    <cellStyle name="Normal 47 2 5" xfId="15976"/>
    <cellStyle name="Normal 47 2 5 2" xfId="15977"/>
    <cellStyle name="Normal 47 2 5 2 2" xfId="15978"/>
    <cellStyle name="Normal 47 2 5 2 2 2" xfId="15979"/>
    <cellStyle name="Normal 47 2 5 2 2 3" xfId="15980"/>
    <cellStyle name="Normal 47 2 5 2 2 4" xfId="15981"/>
    <cellStyle name="Normal 47 2 5 2 3" xfId="15982"/>
    <cellStyle name="Normal 47 2 5 2 4" xfId="15983"/>
    <cellStyle name="Normal 47 2 5 2 5" xfId="15984"/>
    <cellStyle name="Normal 47 2 5 3" xfId="15985"/>
    <cellStyle name="Normal 47 2 5 3 2" xfId="15986"/>
    <cellStyle name="Normal 47 2 5 3 3" xfId="15987"/>
    <cellStyle name="Normal 47 2 5 3 4" xfId="15988"/>
    <cellStyle name="Normal 47 2 5 4" xfId="15989"/>
    <cellStyle name="Normal 47 2 5 5" xfId="15990"/>
    <cellStyle name="Normal 47 2 5 6" xfId="15991"/>
    <cellStyle name="Normal 47 2 5 7" xfId="15992"/>
    <cellStyle name="Normal 47 2 6" xfId="15993"/>
    <cellStyle name="Normal 47 2 6 2" xfId="15994"/>
    <cellStyle name="Normal 47 2 6 2 2" xfId="15995"/>
    <cellStyle name="Normal 47 2 6 2 3" xfId="15996"/>
    <cellStyle name="Normal 47 2 6 2 4" xfId="15997"/>
    <cellStyle name="Normal 47 2 6 3" xfId="15998"/>
    <cellStyle name="Normal 47 2 6 4" xfId="15999"/>
    <cellStyle name="Normal 47 2 6 5" xfId="16000"/>
    <cellStyle name="Normal 47 2 7" xfId="16001"/>
    <cellStyle name="Normal 47 2 7 2" xfId="16002"/>
    <cellStyle name="Normal 47 2 7 2 2" xfId="16003"/>
    <cellStyle name="Normal 47 2 7 2 3" xfId="16004"/>
    <cellStyle name="Normal 47 2 7 2 4" xfId="16005"/>
    <cellStyle name="Normal 47 2 7 3" xfId="16006"/>
    <cellStyle name="Normal 47 2 7 4" xfId="16007"/>
    <cellStyle name="Normal 47 2 7 5" xfId="16008"/>
    <cellStyle name="Normal 47 2 8" xfId="16009"/>
    <cellStyle name="Normal 47 2 8 2" xfId="16010"/>
    <cellStyle name="Normal 47 2 8 3" xfId="16011"/>
    <cellStyle name="Normal 47 2 8 4" xfId="16012"/>
    <cellStyle name="Normal 47 2 9" xfId="16013"/>
    <cellStyle name="Normal 47 2 9 2" xfId="16014"/>
    <cellStyle name="Normal 47 2 9 3" xfId="16015"/>
    <cellStyle name="Normal 47 2 9 4" xfId="16016"/>
    <cellStyle name="Normal 47 3" xfId="16017"/>
    <cellStyle name="Normal 47 3 2" xfId="16018"/>
    <cellStyle name="Normal 47 3 2 2" xfId="16019"/>
    <cellStyle name="Normal 47 3 3" xfId="16020"/>
    <cellStyle name="Normal 47 3 3 2" xfId="16021"/>
    <cellStyle name="Normal 47 3 4" xfId="16022"/>
    <cellStyle name="Normal 47 3 4 2" xfId="16023"/>
    <cellStyle name="Normal 47 3 5" xfId="16024"/>
    <cellStyle name="Normal 47 4" xfId="16025"/>
    <cellStyle name="Normal 47 4 2" xfId="16026"/>
    <cellStyle name="Normal 47 4 2 2" xfId="16027"/>
    <cellStyle name="Normal 47 4 3" xfId="16028"/>
    <cellStyle name="Normal 47 4 4" xfId="16029"/>
    <cellStyle name="Normal 47 5" xfId="16030"/>
    <cellStyle name="Normal 47 5 10" xfId="16031"/>
    <cellStyle name="Normal 47 5 10 2" xfId="16032"/>
    <cellStyle name="Normal 47 5 11" xfId="16033"/>
    <cellStyle name="Normal 47 5 12" xfId="16034"/>
    <cellStyle name="Normal 47 5 2" xfId="16035"/>
    <cellStyle name="Normal 47 5 2 2" xfId="16036"/>
    <cellStyle name="Normal 47 5 2 2 2" xfId="16037"/>
    <cellStyle name="Normal 47 5 2 2 2 2" xfId="16038"/>
    <cellStyle name="Normal 47 5 2 2 2 3" xfId="16039"/>
    <cellStyle name="Normal 47 5 2 2 2 4" xfId="16040"/>
    <cellStyle name="Normal 47 5 2 2 3" xfId="16041"/>
    <cellStyle name="Normal 47 5 2 2 4" xfId="16042"/>
    <cellStyle name="Normal 47 5 2 2 5" xfId="16043"/>
    <cellStyle name="Normal 47 5 2 3" xfId="16044"/>
    <cellStyle name="Normal 47 5 2 3 2" xfId="16045"/>
    <cellStyle name="Normal 47 5 2 3 3" xfId="16046"/>
    <cellStyle name="Normal 47 5 2 3 4" xfId="16047"/>
    <cellStyle name="Normal 47 5 2 4" xfId="16048"/>
    <cellStyle name="Normal 47 5 2 5" xfId="16049"/>
    <cellStyle name="Normal 47 5 2 6" xfId="16050"/>
    <cellStyle name="Normal 47 5 2 7" xfId="16051"/>
    <cellStyle name="Normal 47 5 3" xfId="16052"/>
    <cellStyle name="Normal 47 5 3 2" xfId="16053"/>
    <cellStyle name="Normal 47 5 3 2 2" xfId="16054"/>
    <cellStyle name="Normal 47 5 3 2 2 2" xfId="16055"/>
    <cellStyle name="Normal 47 5 3 2 2 3" xfId="16056"/>
    <cellStyle name="Normal 47 5 3 2 2 4" xfId="16057"/>
    <cellStyle name="Normal 47 5 3 2 3" xfId="16058"/>
    <cellStyle name="Normal 47 5 3 2 4" xfId="16059"/>
    <cellStyle name="Normal 47 5 3 2 5" xfId="16060"/>
    <cellStyle name="Normal 47 5 3 3" xfId="16061"/>
    <cellStyle name="Normal 47 5 3 3 2" xfId="16062"/>
    <cellStyle name="Normal 47 5 3 3 3" xfId="16063"/>
    <cellStyle name="Normal 47 5 3 3 4" xfId="16064"/>
    <cellStyle name="Normal 47 5 3 4" xfId="16065"/>
    <cellStyle name="Normal 47 5 3 5" xfId="16066"/>
    <cellStyle name="Normal 47 5 3 6" xfId="16067"/>
    <cellStyle name="Normal 47 5 4" xfId="16068"/>
    <cellStyle name="Normal 47 5 4 2" xfId="16069"/>
    <cellStyle name="Normal 47 5 4 2 2" xfId="16070"/>
    <cellStyle name="Normal 47 5 4 2 3" xfId="16071"/>
    <cellStyle name="Normal 47 5 4 2 4" xfId="16072"/>
    <cellStyle name="Normal 47 5 4 3" xfId="16073"/>
    <cellStyle name="Normal 47 5 4 4" xfId="16074"/>
    <cellStyle name="Normal 47 5 4 5" xfId="16075"/>
    <cellStyle name="Normal 47 5 5" xfId="16076"/>
    <cellStyle name="Normal 47 5 5 2" xfId="16077"/>
    <cellStyle name="Normal 47 5 5 2 2" xfId="16078"/>
    <cellStyle name="Normal 47 5 5 2 3" xfId="16079"/>
    <cellStyle name="Normal 47 5 5 2 4" xfId="16080"/>
    <cellStyle name="Normal 47 5 5 3" xfId="16081"/>
    <cellStyle name="Normal 47 5 5 4" xfId="16082"/>
    <cellStyle name="Normal 47 5 5 5" xfId="16083"/>
    <cellStyle name="Normal 47 5 6" xfId="16084"/>
    <cellStyle name="Normal 47 5 6 2" xfId="16085"/>
    <cellStyle name="Normal 47 5 6 3" xfId="16086"/>
    <cellStyle name="Normal 47 5 6 4" xfId="16087"/>
    <cellStyle name="Normal 47 5 7" xfId="16088"/>
    <cellStyle name="Normal 47 5 7 2" xfId="16089"/>
    <cellStyle name="Normal 47 5 8" xfId="16090"/>
    <cellStyle name="Normal 47 5 9" xfId="16091"/>
    <cellStyle name="Normal 47 6" xfId="16092"/>
    <cellStyle name="Normal 47 6 2" xfId="16093"/>
    <cellStyle name="Normal 47 6 2 2" xfId="16094"/>
    <cellStyle name="Normal 47 6 2 2 2" xfId="16095"/>
    <cellStyle name="Normal 47 6 2 2 3" xfId="16096"/>
    <cellStyle name="Normal 47 6 2 2 4" xfId="16097"/>
    <cellStyle name="Normal 47 6 2 3" xfId="16098"/>
    <cellStyle name="Normal 47 6 2 4" xfId="16099"/>
    <cellStyle name="Normal 47 6 2 5" xfId="16100"/>
    <cellStyle name="Normal 47 6 3" xfId="16101"/>
    <cellStyle name="Normal 47 6 3 2" xfId="16102"/>
    <cellStyle name="Normal 47 6 3 3" xfId="16103"/>
    <cellStyle name="Normal 47 6 3 4" xfId="16104"/>
    <cellStyle name="Normal 47 6 4" xfId="16105"/>
    <cellStyle name="Normal 47 6 5" xfId="16106"/>
    <cellStyle name="Normal 47 6 5 2" xfId="16107"/>
    <cellStyle name="Normal 47 6 6" xfId="16108"/>
    <cellStyle name="Normal 47 6 7" xfId="16109"/>
    <cellStyle name="Normal 47 6 8" xfId="16110"/>
    <cellStyle name="Normal 47 7" xfId="16111"/>
    <cellStyle name="Normal 47 7 2" xfId="16112"/>
    <cellStyle name="Normal 47 8" xfId="16113"/>
    <cellStyle name="Normal 47 9" xfId="16114"/>
    <cellStyle name="Normal 47_Consolidation" xfId="16115"/>
    <cellStyle name="Normal 48" xfId="1907"/>
    <cellStyle name="Normal 48 2" xfId="16116"/>
    <cellStyle name="Normal 48 2 10" xfId="16117"/>
    <cellStyle name="Normal 48 2 11" xfId="16118"/>
    <cellStyle name="Normal 48 2 12" xfId="16119"/>
    <cellStyle name="Normal 48 2 13" xfId="16120"/>
    <cellStyle name="Normal 48 2 2" xfId="16121"/>
    <cellStyle name="Normal 48 2 2 10" xfId="16122"/>
    <cellStyle name="Normal 48 2 2 10 2" xfId="16123"/>
    <cellStyle name="Normal 48 2 2 11" xfId="16124"/>
    <cellStyle name="Normal 48 2 2 12" xfId="16125"/>
    <cellStyle name="Normal 48 2 2 2" xfId="16126"/>
    <cellStyle name="Normal 48 2 2 2 2" xfId="16127"/>
    <cellStyle name="Normal 48 2 2 2 2 2" xfId="16128"/>
    <cellStyle name="Normal 48 2 2 2 2 2 2" xfId="16129"/>
    <cellStyle name="Normal 48 2 2 2 2 2 3" xfId="16130"/>
    <cellStyle name="Normal 48 2 2 2 2 2 4" xfId="16131"/>
    <cellStyle name="Normal 48 2 2 2 2 3" xfId="16132"/>
    <cellStyle name="Normal 48 2 2 2 2 4" xfId="16133"/>
    <cellStyle name="Normal 48 2 2 2 2 5" xfId="16134"/>
    <cellStyle name="Normal 48 2 2 2 3" xfId="16135"/>
    <cellStyle name="Normal 48 2 2 2 3 2" xfId="16136"/>
    <cellStyle name="Normal 48 2 2 2 3 3" xfId="16137"/>
    <cellStyle name="Normal 48 2 2 2 3 4" xfId="16138"/>
    <cellStyle name="Normal 48 2 2 2 4" xfId="16139"/>
    <cellStyle name="Normal 48 2 2 2 5" xfId="16140"/>
    <cellStyle name="Normal 48 2 2 2 6" xfId="16141"/>
    <cellStyle name="Normal 48 2 2 2 7" xfId="16142"/>
    <cellStyle name="Normal 48 2 2 3" xfId="16143"/>
    <cellStyle name="Normal 48 2 2 3 2" xfId="16144"/>
    <cellStyle name="Normal 48 2 2 3 2 2" xfId="16145"/>
    <cellStyle name="Normal 48 2 2 3 2 2 2" xfId="16146"/>
    <cellStyle name="Normal 48 2 2 3 2 2 3" xfId="16147"/>
    <cellStyle name="Normal 48 2 2 3 2 2 4" xfId="16148"/>
    <cellStyle name="Normal 48 2 2 3 2 3" xfId="16149"/>
    <cellStyle name="Normal 48 2 2 3 2 4" xfId="16150"/>
    <cellStyle name="Normal 48 2 2 3 2 5" xfId="16151"/>
    <cellStyle name="Normal 48 2 2 3 3" xfId="16152"/>
    <cellStyle name="Normal 48 2 2 3 3 2" xfId="16153"/>
    <cellStyle name="Normal 48 2 2 3 3 3" xfId="16154"/>
    <cellStyle name="Normal 48 2 2 3 3 4" xfId="16155"/>
    <cellStyle name="Normal 48 2 2 3 4" xfId="16156"/>
    <cellStyle name="Normal 48 2 2 3 5" xfId="16157"/>
    <cellStyle name="Normal 48 2 2 3 6" xfId="16158"/>
    <cellStyle name="Normal 48 2 2 4" xfId="16159"/>
    <cellStyle name="Normal 48 2 2 4 2" xfId="16160"/>
    <cellStyle name="Normal 48 2 2 4 2 2" xfId="16161"/>
    <cellStyle name="Normal 48 2 2 4 2 3" xfId="16162"/>
    <cellStyle name="Normal 48 2 2 4 2 4" xfId="16163"/>
    <cellStyle name="Normal 48 2 2 4 3" xfId="16164"/>
    <cellStyle name="Normal 48 2 2 4 4" xfId="16165"/>
    <cellStyle name="Normal 48 2 2 4 5" xfId="16166"/>
    <cellStyle name="Normal 48 2 2 5" xfId="16167"/>
    <cellStyle name="Normal 48 2 2 5 2" xfId="16168"/>
    <cellStyle name="Normal 48 2 2 5 2 2" xfId="16169"/>
    <cellStyle name="Normal 48 2 2 5 2 3" xfId="16170"/>
    <cellStyle name="Normal 48 2 2 5 2 4" xfId="16171"/>
    <cellStyle name="Normal 48 2 2 5 3" xfId="16172"/>
    <cellStyle name="Normal 48 2 2 5 4" xfId="16173"/>
    <cellStyle name="Normal 48 2 2 5 5" xfId="16174"/>
    <cellStyle name="Normal 48 2 2 6" xfId="16175"/>
    <cellStyle name="Normal 48 2 2 6 2" xfId="16176"/>
    <cellStyle name="Normal 48 2 2 6 3" xfId="16177"/>
    <cellStyle name="Normal 48 2 2 6 4" xfId="16178"/>
    <cellStyle name="Normal 48 2 2 7" xfId="16179"/>
    <cellStyle name="Normal 48 2 2 7 2" xfId="16180"/>
    <cellStyle name="Normal 48 2 2 8" xfId="16181"/>
    <cellStyle name="Normal 48 2 2 9" xfId="16182"/>
    <cellStyle name="Normal 48 2 3" xfId="16183"/>
    <cellStyle name="Normal 48 2 3 10" xfId="16184"/>
    <cellStyle name="Normal 48 2 3 11" xfId="16185"/>
    <cellStyle name="Normal 48 2 3 2" xfId="16186"/>
    <cellStyle name="Normal 48 2 3 2 2" xfId="16187"/>
    <cellStyle name="Normal 48 2 3 2 2 2" xfId="16188"/>
    <cellStyle name="Normal 48 2 3 2 2 2 2" xfId="16189"/>
    <cellStyle name="Normal 48 2 3 2 2 2 3" xfId="16190"/>
    <cellStyle name="Normal 48 2 3 2 2 2 4" xfId="16191"/>
    <cellStyle name="Normal 48 2 3 2 2 3" xfId="16192"/>
    <cellStyle name="Normal 48 2 3 2 2 4" xfId="16193"/>
    <cellStyle name="Normal 48 2 3 2 2 5" xfId="16194"/>
    <cellStyle name="Normal 48 2 3 2 3" xfId="16195"/>
    <cellStyle name="Normal 48 2 3 2 3 2" xfId="16196"/>
    <cellStyle name="Normal 48 2 3 2 3 3" xfId="16197"/>
    <cellStyle name="Normal 48 2 3 2 3 4" xfId="16198"/>
    <cellStyle name="Normal 48 2 3 2 4" xfId="16199"/>
    <cellStyle name="Normal 48 2 3 2 5" xfId="16200"/>
    <cellStyle name="Normal 48 2 3 2 6" xfId="16201"/>
    <cellStyle name="Normal 48 2 3 2 7" xfId="16202"/>
    <cellStyle name="Normal 48 2 3 3" xfId="16203"/>
    <cellStyle name="Normal 48 2 3 3 2" xfId="16204"/>
    <cellStyle name="Normal 48 2 3 3 2 2" xfId="16205"/>
    <cellStyle name="Normal 48 2 3 3 2 3" xfId="16206"/>
    <cellStyle name="Normal 48 2 3 3 2 4" xfId="16207"/>
    <cellStyle name="Normal 48 2 3 3 3" xfId="16208"/>
    <cellStyle name="Normal 48 2 3 3 4" xfId="16209"/>
    <cellStyle name="Normal 48 2 3 3 5" xfId="16210"/>
    <cellStyle name="Normal 48 2 3 4" xfId="16211"/>
    <cellStyle name="Normal 48 2 3 4 2" xfId="16212"/>
    <cellStyle name="Normal 48 2 3 4 2 2" xfId="16213"/>
    <cellStyle name="Normal 48 2 3 4 2 3" xfId="16214"/>
    <cellStyle name="Normal 48 2 3 4 2 4" xfId="16215"/>
    <cellStyle name="Normal 48 2 3 4 3" xfId="16216"/>
    <cellStyle name="Normal 48 2 3 4 4" xfId="16217"/>
    <cellStyle name="Normal 48 2 3 4 5" xfId="16218"/>
    <cellStyle name="Normal 48 2 3 5" xfId="16219"/>
    <cellStyle name="Normal 48 2 3 5 2" xfId="16220"/>
    <cellStyle name="Normal 48 2 3 5 3" xfId="16221"/>
    <cellStyle name="Normal 48 2 3 5 4" xfId="16222"/>
    <cellStyle name="Normal 48 2 3 6" xfId="16223"/>
    <cellStyle name="Normal 48 2 3 6 2" xfId="16224"/>
    <cellStyle name="Normal 48 2 3 7" xfId="16225"/>
    <cellStyle name="Normal 48 2 3 8" xfId="16226"/>
    <cellStyle name="Normal 48 2 3 9" xfId="16227"/>
    <cellStyle name="Normal 48 2 4" xfId="16228"/>
    <cellStyle name="Normal 48 2 4 2" xfId="16229"/>
    <cellStyle name="Normal 48 2 4 2 2" xfId="16230"/>
    <cellStyle name="Normal 48 2 4 2 2 2" xfId="16231"/>
    <cellStyle name="Normal 48 2 4 2 2 3" xfId="16232"/>
    <cellStyle name="Normal 48 2 4 2 2 4" xfId="16233"/>
    <cellStyle name="Normal 48 2 4 2 3" xfId="16234"/>
    <cellStyle name="Normal 48 2 4 2 4" xfId="16235"/>
    <cellStyle name="Normal 48 2 4 2 5" xfId="16236"/>
    <cellStyle name="Normal 48 2 4 2 6" xfId="16237"/>
    <cellStyle name="Normal 48 2 4 3" xfId="16238"/>
    <cellStyle name="Normal 48 2 4 3 2" xfId="16239"/>
    <cellStyle name="Normal 48 2 4 3 3" xfId="16240"/>
    <cellStyle name="Normal 48 2 4 3 4" xfId="16241"/>
    <cellStyle name="Normal 48 2 4 4" xfId="16242"/>
    <cellStyle name="Normal 48 2 4 5" xfId="16243"/>
    <cellStyle name="Normal 48 2 4 6" xfId="16244"/>
    <cellStyle name="Normal 48 2 4 7" xfId="16245"/>
    <cellStyle name="Normal 48 2 5" xfId="16246"/>
    <cellStyle name="Normal 48 2 5 2" xfId="16247"/>
    <cellStyle name="Normal 48 2 5 2 2" xfId="16248"/>
    <cellStyle name="Normal 48 2 5 2 2 2" xfId="16249"/>
    <cellStyle name="Normal 48 2 5 2 2 3" xfId="16250"/>
    <cellStyle name="Normal 48 2 5 2 2 4" xfId="16251"/>
    <cellStyle name="Normal 48 2 5 2 3" xfId="16252"/>
    <cellStyle name="Normal 48 2 5 2 4" xfId="16253"/>
    <cellStyle name="Normal 48 2 5 2 5" xfId="16254"/>
    <cellStyle name="Normal 48 2 5 3" xfId="16255"/>
    <cellStyle name="Normal 48 2 5 3 2" xfId="16256"/>
    <cellStyle name="Normal 48 2 5 3 3" xfId="16257"/>
    <cellStyle name="Normal 48 2 5 3 4" xfId="16258"/>
    <cellStyle name="Normal 48 2 5 4" xfId="16259"/>
    <cellStyle name="Normal 48 2 5 5" xfId="16260"/>
    <cellStyle name="Normal 48 2 5 6" xfId="16261"/>
    <cellStyle name="Normal 48 2 5 7" xfId="16262"/>
    <cellStyle name="Normal 48 2 6" xfId="16263"/>
    <cellStyle name="Normal 48 2 6 2" xfId="16264"/>
    <cellStyle name="Normal 48 2 6 2 2" xfId="16265"/>
    <cellStyle name="Normal 48 2 6 2 3" xfId="16266"/>
    <cellStyle name="Normal 48 2 6 2 4" xfId="16267"/>
    <cellStyle name="Normal 48 2 6 3" xfId="16268"/>
    <cellStyle name="Normal 48 2 6 4" xfId="16269"/>
    <cellStyle name="Normal 48 2 6 5" xfId="16270"/>
    <cellStyle name="Normal 48 2 7" xfId="16271"/>
    <cellStyle name="Normal 48 2 7 2" xfId="16272"/>
    <cellStyle name="Normal 48 2 7 2 2" xfId="16273"/>
    <cellStyle name="Normal 48 2 7 2 3" xfId="16274"/>
    <cellStyle name="Normal 48 2 7 2 4" xfId="16275"/>
    <cellStyle name="Normal 48 2 7 3" xfId="16276"/>
    <cellStyle name="Normal 48 2 7 4" xfId="16277"/>
    <cellStyle name="Normal 48 2 7 5" xfId="16278"/>
    <cellStyle name="Normal 48 2 8" xfId="16279"/>
    <cellStyle name="Normal 48 2 8 2" xfId="16280"/>
    <cellStyle name="Normal 48 2 8 3" xfId="16281"/>
    <cellStyle name="Normal 48 2 8 4" xfId="16282"/>
    <cellStyle name="Normal 48 2 9" xfId="16283"/>
    <cellStyle name="Normal 48 2 9 2" xfId="16284"/>
    <cellStyle name="Normal 48 3" xfId="16285"/>
    <cellStyle name="Normal 48 3 2" xfId="16286"/>
    <cellStyle name="Normal 48 3 3" xfId="16287"/>
    <cellStyle name="Normal 48 3 3 2" xfId="16288"/>
    <cellStyle name="Normal 48 3 4" xfId="16289"/>
    <cellStyle name="Normal 48 3 4 2" xfId="16290"/>
    <cellStyle name="Normal 48 3 5" xfId="16291"/>
    <cellStyle name="Normal 48 4" xfId="16292"/>
    <cellStyle name="Normal 48 4 2" xfId="16293"/>
    <cellStyle name="Normal 48 4 2 2" xfId="16294"/>
    <cellStyle name="Normal 48 4 3" xfId="16295"/>
    <cellStyle name="Normal 48 4 3 2" xfId="16296"/>
    <cellStyle name="Normal 48 4 4" xfId="16297"/>
    <cellStyle name="Normal 48 4 5" xfId="16298"/>
    <cellStyle name="Normal 48 5" xfId="16299"/>
    <cellStyle name="Normal 48 5 10" xfId="16300"/>
    <cellStyle name="Normal 48 5 10 2" xfId="16301"/>
    <cellStyle name="Normal 48 5 11" xfId="16302"/>
    <cellStyle name="Normal 48 5 12" xfId="16303"/>
    <cellStyle name="Normal 48 5 2" xfId="16304"/>
    <cellStyle name="Normal 48 5 2 2" xfId="16305"/>
    <cellStyle name="Normal 48 5 2 2 2" xfId="16306"/>
    <cellStyle name="Normal 48 5 2 2 2 2" xfId="16307"/>
    <cellStyle name="Normal 48 5 2 2 2 3" xfId="16308"/>
    <cellStyle name="Normal 48 5 2 2 2 4" xfId="16309"/>
    <cellStyle name="Normal 48 5 2 2 3" xfId="16310"/>
    <cellStyle name="Normal 48 5 2 2 4" xfId="16311"/>
    <cellStyle name="Normal 48 5 2 2 5" xfId="16312"/>
    <cellStyle name="Normal 48 5 2 3" xfId="16313"/>
    <cellStyle name="Normal 48 5 2 3 2" xfId="16314"/>
    <cellStyle name="Normal 48 5 2 3 3" xfId="16315"/>
    <cellStyle name="Normal 48 5 2 3 4" xfId="16316"/>
    <cellStyle name="Normal 48 5 2 4" xfId="16317"/>
    <cellStyle name="Normal 48 5 2 5" xfId="16318"/>
    <cellStyle name="Normal 48 5 2 6" xfId="16319"/>
    <cellStyle name="Normal 48 5 2 7" xfId="16320"/>
    <cellStyle name="Normal 48 5 3" xfId="16321"/>
    <cellStyle name="Normal 48 5 3 2" xfId="16322"/>
    <cellStyle name="Normal 48 5 3 2 2" xfId="16323"/>
    <cellStyle name="Normal 48 5 3 2 2 2" xfId="16324"/>
    <cellStyle name="Normal 48 5 3 2 2 3" xfId="16325"/>
    <cellStyle name="Normal 48 5 3 2 2 4" xfId="16326"/>
    <cellStyle name="Normal 48 5 3 2 3" xfId="16327"/>
    <cellStyle name="Normal 48 5 3 2 4" xfId="16328"/>
    <cellStyle name="Normal 48 5 3 2 5" xfId="16329"/>
    <cellStyle name="Normal 48 5 3 3" xfId="16330"/>
    <cellStyle name="Normal 48 5 3 3 2" xfId="16331"/>
    <cellStyle name="Normal 48 5 3 3 3" xfId="16332"/>
    <cellStyle name="Normal 48 5 3 3 4" xfId="16333"/>
    <cellStyle name="Normal 48 5 3 4" xfId="16334"/>
    <cellStyle name="Normal 48 5 3 5" xfId="16335"/>
    <cellStyle name="Normal 48 5 3 6" xfId="16336"/>
    <cellStyle name="Normal 48 5 4" xfId="16337"/>
    <cellStyle name="Normal 48 5 4 2" xfId="16338"/>
    <cellStyle name="Normal 48 5 4 2 2" xfId="16339"/>
    <cellStyle name="Normal 48 5 4 2 3" xfId="16340"/>
    <cellStyle name="Normal 48 5 4 2 4" xfId="16341"/>
    <cellStyle name="Normal 48 5 4 3" xfId="16342"/>
    <cellStyle name="Normal 48 5 4 4" xfId="16343"/>
    <cellStyle name="Normal 48 5 4 5" xfId="16344"/>
    <cellStyle name="Normal 48 5 5" xfId="16345"/>
    <cellStyle name="Normal 48 5 5 2" xfId="16346"/>
    <cellStyle name="Normal 48 5 5 2 2" xfId="16347"/>
    <cellStyle name="Normal 48 5 5 2 3" xfId="16348"/>
    <cellStyle name="Normal 48 5 5 2 4" xfId="16349"/>
    <cellStyle name="Normal 48 5 5 3" xfId="16350"/>
    <cellStyle name="Normal 48 5 5 4" xfId="16351"/>
    <cellStyle name="Normal 48 5 5 5" xfId="16352"/>
    <cellStyle name="Normal 48 5 6" xfId="16353"/>
    <cellStyle name="Normal 48 5 6 2" xfId="16354"/>
    <cellStyle name="Normal 48 5 6 3" xfId="16355"/>
    <cellStyle name="Normal 48 5 6 4" xfId="16356"/>
    <cellStyle name="Normal 48 5 7" xfId="16357"/>
    <cellStyle name="Normal 48 5 7 2" xfId="16358"/>
    <cellStyle name="Normal 48 5 8" xfId="16359"/>
    <cellStyle name="Normal 48 5 9" xfId="16360"/>
    <cellStyle name="Normal 48 6" xfId="16361"/>
    <cellStyle name="Normal 48 6 2" xfId="16362"/>
    <cellStyle name="Normal 48 6 2 2" xfId="16363"/>
    <cellStyle name="Normal 48 6 2 2 2" xfId="16364"/>
    <cellStyle name="Normal 48 6 2 2 3" xfId="16365"/>
    <cellStyle name="Normal 48 6 2 2 4" xfId="16366"/>
    <cellStyle name="Normal 48 6 2 3" xfId="16367"/>
    <cellStyle name="Normal 48 6 2 4" xfId="16368"/>
    <cellStyle name="Normal 48 6 2 5" xfId="16369"/>
    <cellStyle name="Normal 48 6 3" xfId="16370"/>
    <cellStyle name="Normal 48 6 3 2" xfId="16371"/>
    <cellStyle name="Normal 48 6 3 3" xfId="16372"/>
    <cellStyle name="Normal 48 6 3 4" xfId="16373"/>
    <cellStyle name="Normal 48 6 4" xfId="16374"/>
    <cellStyle name="Normal 48 6 5" xfId="16375"/>
    <cellStyle name="Normal 48 6 6" xfId="16376"/>
    <cellStyle name="Normal 48 6 7" xfId="16377"/>
    <cellStyle name="Normal 48 7" xfId="16378"/>
    <cellStyle name="Normal 48 7 2" xfId="16379"/>
    <cellStyle name="Normal 48 7 2 2" xfId="16380"/>
    <cellStyle name="Normal 48 7 3" xfId="16381"/>
    <cellStyle name="Normal 48 8" xfId="16382"/>
    <cellStyle name="Normal 48 8 2" xfId="16383"/>
    <cellStyle name="Normal 48 9" xfId="16384"/>
    <cellStyle name="Normal 48_Consolidation" xfId="16385"/>
    <cellStyle name="Normal 49" xfId="1908"/>
    <cellStyle name="Normal 49 2" xfId="16386"/>
    <cellStyle name="Normal 49 2 2" xfId="16387"/>
    <cellStyle name="Normal 49 2 2 2" xfId="16388"/>
    <cellStyle name="Normal 49 2 2 2 2" xfId="16389"/>
    <cellStyle name="Normal 49 2 2 3" xfId="16390"/>
    <cellStyle name="Normal 49 2 3" xfId="16391"/>
    <cellStyle name="Normal 49 2 3 2" xfId="16392"/>
    <cellStyle name="Normal 49 2 4" xfId="16393"/>
    <cellStyle name="Normal 49 3" xfId="16394"/>
    <cellStyle name="Normal 49 3 2" xfId="16395"/>
    <cellStyle name="Normal 49 3 2 2" xfId="16396"/>
    <cellStyle name="Normal 49 3 3" xfId="16397"/>
    <cellStyle name="Normal 49 3 3 2" xfId="16398"/>
    <cellStyle name="Normal 49 3 4" xfId="16399"/>
    <cellStyle name="Normal 49 3 5" xfId="16400"/>
    <cellStyle name="Normal 49 3_Consolidation" xfId="16401"/>
    <cellStyle name="Normal 49 4" xfId="16402"/>
    <cellStyle name="Normal 49 4 2" xfId="16403"/>
    <cellStyle name="Normal 49 4 3" xfId="16404"/>
    <cellStyle name="Normal 49 5" xfId="16405"/>
    <cellStyle name="Normal 49 5 2" xfId="16406"/>
    <cellStyle name="Normal 49 5 3" xfId="16407"/>
    <cellStyle name="Normal 49 6" xfId="16408"/>
    <cellStyle name="Normal 5" xfId="33"/>
    <cellStyle name="Normal 5 10" xfId="16409"/>
    <cellStyle name="Normal 5 11" xfId="16410"/>
    <cellStyle name="Normal 5 12" xfId="16411"/>
    <cellStyle name="Normal 5 13" xfId="16412"/>
    <cellStyle name="Normal 5 14" xfId="16413"/>
    <cellStyle name="Normal 5 2" xfId="1909"/>
    <cellStyle name="Normal 5 2 2" xfId="1910"/>
    <cellStyle name="Normal 5 2 2 2" xfId="16414"/>
    <cellStyle name="Normal 5 2 2 2 2" xfId="16415"/>
    <cellStyle name="Normal 5 2 2 2 2 2" xfId="16416"/>
    <cellStyle name="Normal 5 2 2 2 2 3" xfId="16417"/>
    <cellStyle name="Normal 5 2 2 2 3" xfId="16418"/>
    <cellStyle name="Normal 5 2 2 2 4" xfId="16419"/>
    <cellStyle name="Normal 5 2 2 3" xfId="16420"/>
    <cellStyle name="Normal 5 2 2 3 2" xfId="16421"/>
    <cellStyle name="Normal 5 2 2 3 2 2" xfId="16422"/>
    <cellStyle name="Normal 5 2 2 3 2 3" xfId="16423"/>
    <cellStyle name="Normal 5 2 2 3 3" xfId="16424"/>
    <cellStyle name="Normal 5 2 2 3 3 2" xfId="16425"/>
    <cellStyle name="Normal 5 2 2 3 4" xfId="16426"/>
    <cellStyle name="Normal 5 2 2 4" xfId="16427"/>
    <cellStyle name="Normal 5 2 2 4 2" xfId="16428"/>
    <cellStyle name="Normal 5 2 2 5" xfId="16429"/>
    <cellStyle name="Normal 5 2 3" xfId="16430"/>
    <cellStyle name="Normal 5 2 3 2" xfId="16431"/>
    <cellStyle name="Normal 5 2 3 2 2" xfId="16432"/>
    <cellStyle name="Normal 5 2 3 2 3" xfId="16433"/>
    <cellStyle name="Normal 5 2 3 3" xfId="16434"/>
    <cellStyle name="Normal 5 2 3 3 2" xfId="16435"/>
    <cellStyle name="Normal 5 2 3 4" xfId="16436"/>
    <cellStyle name="Normal 5 2 3 4 2" xfId="16437"/>
    <cellStyle name="Normal 5 2 3 5" xfId="16438"/>
    <cellStyle name="Normal 5 2 4" xfId="16439"/>
    <cellStyle name="Normal 5 2 4 2" xfId="16440"/>
    <cellStyle name="Normal 5 2 4 2 2" xfId="16441"/>
    <cellStyle name="Normal 5 2 4 3" xfId="16442"/>
    <cellStyle name="Normal 5 2 4 3 2" xfId="16443"/>
    <cellStyle name="Normal 5 2 4 4" xfId="16444"/>
    <cellStyle name="Normal 5 2 5" xfId="16445"/>
    <cellStyle name="Normal 5 2 5 2" xfId="16446"/>
    <cellStyle name="Normal 5 2 5 2 2" xfId="16447"/>
    <cellStyle name="Normal 5 2 5 3" xfId="16448"/>
    <cellStyle name="Normal 5 2 5 4" xfId="16449"/>
    <cellStyle name="Normal 5 2 6" xfId="16450"/>
    <cellStyle name="Normal 5 2 6 2" xfId="16451"/>
    <cellStyle name="Normal 5 2 6 2 2" xfId="16452"/>
    <cellStyle name="Normal 5 2 6 3" xfId="16453"/>
    <cellStyle name="Normal 5 3" xfId="1911"/>
    <cellStyle name="Normal 5 3 2" xfId="16454"/>
    <cellStyle name="Normal 5 3 2 2" xfId="16455"/>
    <cellStyle name="Normal 5 3 2 2 2" xfId="16456"/>
    <cellStyle name="Normal 5 3 2 3" xfId="16457"/>
    <cellStyle name="Normal 5 3 3" xfId="16458"/>
    <cellStyle name="Normal 5 3 3 2" xfId="16459"/>
    <cellStyle name="Normal 5 3 3 2 2" xfId="16460"/>
    <cellStyle name="Normal 5 3 3 3" xfId="16461"/>
    <cellStyle name="Normal 5 4" xfId="1912"/>
    <cellStyle name="Normal 5 4 2" xfId="16462"/>
    <cellStyle name="Normal 5 4 2 2" xfId="16463"/>
    <cellStyle name="Normal 5 4 2 2 2" xfId="16464"/>
    <cellStyle name="Normal 5 4 2 2 3" xfId="16465"/>
    <cellStyle name="Normal 5 4 2 3" xfId="16466"/>
    <cellStyle name="Normal 5 4 2 4" xfId="16467"/>
    <cellStyle name="Normal 5 4 3" xfId="16468"/>
    <cellStyle name="Normal 5 4 3 2" xfId="16469"/>
    <cellStyle name="Normal 5 4 3 2 2" xfId="16470"/>
    <cellStyle name="Normal 5 4 3 2 3" xfId="16471"/>
    <cellStyle name="Normal 5 4 3 3" xfId="16472"/>
    <cellStyle name="Normal 5 4 3 3 2" xfId="16473"/>
    <cellStyle name="Normal 5 4 3 4" xfId="16474"/>
    <cellStyle name="Normal 5 4 4" xfId="16475"/>
    <cellStyle name="Normal 5 4 4 2" xfId="16476"/>
    <cellStyle name="Normal 5 4 5" xfId="16477"/>
    <cellStyle name="Normal 5 5" xfId="1913"/>
    <cellStyle name="Normal 5 5 2" xfId="16478"/>
    <cellStyle name="Normal 5 5 2 2" xfId="16479"/>
    <cellStyle name="Normal 5 5 2 2 2" xfId="16480"/>
    <cellStyle name="Normal 5 5 2 2 2 2" xfId="16481"/>
    <cellStyle name="Normal 5 5 2 2 3" xfId="16482"/>
    <cellStyle name="Normal 5 5 2 3" xfId="16483"/>
    <cellStyle name="Normal 5 5 2 4" xfId="16484"/>
    <cellStyle name="Normal 5 5 3" xfId="16485"/>
    <cellStyle name="Normal 5 5 3 2" xfId="16486"/>
    <cellStyle name="Normal 5 5 3 2 2" xfId="16487"/>
    <cellStyle name="Normal 5 5 3 3" xfId="16488"/>
    <cellStyle name="Normal 5 5 3 4" xfId="16489"/>
    <cellStyle name="Normal 5 5 4" xfId="16490"/>
    <cellStyle name="Normal 5 5 5" xfId="16491"/>
    <cellStyle name="Normal 5 5 6" xfId="16492"/>
    <cellStyle name="Normal 5 6" xfId="16493"/>
    <cellStyle name="Normal 5 6 2" xfId="16494"/>
    <cellStyle name="Normal 5 6 2 2" xfId="16495"/>
    <cellStyle name="Normal 5 6 2 2 2" xfId="16496"/>
    <cellStyle name="Normal 5 6 2 3" xfId="16497"/>
    <cellStyle name="Normal 5 6 2 4" xfId="16498"/>
    <cellStyle name="Normal 5 6 3" xfId="16499"/>
    <cellStyle name="Normal 5 6 3 2" xfId="16500"/>
    <cellStyle name="Normal 5 6 4" xfId="16501"/>
    <cellStyle name="Normal 5 7" xfId="1914"/>
    <cellStyle name="Normal 5 7 2" xfId="16502"/>
    <cellStyle name="Normal 5 7 3" xfId="16503"/>
    <cellStyle name="Normal 5 7 3 2" xfId="16504"/>
    <cellStyle name="Normal 5 7 4" xfId="16505"/>
    <cellStyle name="Normal 5 8" xfId="16506"/>
    <cellStyle name="Normal 5 8 2" xfId="16507"/>
    <cellStyle name="Normal 5 8 2 2" xfId="16508"/>
    <cellStyle name="Normal 5 8 3" xfId="16509"/>
    <cellStyle name="Normal 5 8 3 2" xfId="16510"/>
    <cellStyle name="Normal 5 8 4" xfId="16511"/>
    <cellStyle name="Normal 5 9" xfId="16512"/>
    <cellStyle name="Normal 5 9 2" xfId="16513"/>
    <cellStyle name="Normal 5_13 A" xfId="1915"/>
    <cellStyle name="Normal 50" xfId="1916"/>
    <cellStyle name="Normal 50 2" xfId="16514"/>
    <cellStyle name="Normal 50 2 2" xfId="16515"/>
    <cellStyle name="Normal 50 2 2 10" xfId="16516"/>
    <cellStyle name="Normal 50 2 2 11" xfId="16517"/>
    <cellStyle name="Normal 50 2 2 12" xfId="16518"/>
    <cellStyle name="Normal 50 2 2 2" xfId="16519"/>
    <cellStyle name="Normal 50 2 2 2 10" xfId="16520"/>
    <cellStyle name="Normal 50 2 2 2 11" xfId="16521"/>
    <cellStyle name="Normal 50 2 2 2 2" xfId="16522"/>
    <cellStyle name="Normal 50 2 2 2 2 2" xfId="16523"/>
    <cellStyle name="Normal 50 2 2 2 2 2 2" xfId="16524"/>
    <cellStyle name="Normal 50 2 2 2 2 2 2 2" xfId="16525"/>
    <cellStyle name="Normal 50 2 2 2 2 2 2 3" xfId="16526"/>
    <cellStyle name="Normal 50 2 2 2 2 2 2 4" xfId="16527"/>
    <cellStyle name="Normal 50 2 2 2 2 2 3" xfId="16528"/>
    <cellStyle name="Normal 50 2 2 2 2 2 4" xfId="16529"/>
    <cellStyle name="Normal 50 2 2 2 2 2 5" xfId="16530"/>
    <cellStyle name="Normal 50 2 2 2 2 3" xfId="16531"/>
    <cellStyle name="Normal 50 2 2 2 2 3 2" xfId="16532"/>
    <cellStyle name="Normal 50 2 2 2 2 3 3" xfId="16533"/>
    <cellStyle name="Normal 50 2 2 2 2 3 4" xfId="16534"/>
    <cellStyle name="Normal 50 2 2 2 2 4" xfId="16535"/>
    <cellStyle name="Normal 50 2 2 2 2 5" xfId="16536"/>
    <cellStyle name="Normal 50 2 2 2 2 6" xfId="16537"/>
    <cellStyle name="Normal 50 2 2 2 2 7" xfId="16538"/>
    <cellStyle name="Normal 50 2 2 2 3" xfId="16539"/>
    <cellStyle name="Normal 50 2 2 2 3 2" xfId="16540"/>
    <cellStyle name="Normal 50 2 2 2 3 2 2" xfId="16541"/>
    <cellStyle name="Normal 50 2 2 2 3 2 3" xfId="16542"/>
    <cellStyle name="Normal 50 2 2 2 3 2 4" xfId="16543"/>
    <cellStyle name="Normal 50 2 2 2 3 3" xfId="16544"/>
    <cellStyle name="Normal 50 2 2 2 3 4" xfId="16545"/>
    <cellStyle name="Normal 50 2 2 2 3 5" xfId="16546"/>
    <cellStyle name="Normal 50 2 2 2 4" xfId="16547"/>
    <cellStyle name="Normal 50 2 2 2 4 2" xfId="16548"/>
    <cellStyle name="Normal 50 2 2 2 4 2 2" xfId="16549"/>
    <cellStyle name="Normal 50 2 2 2 4 2 3" xfId="16550"/>
    <cellStyle name="Normal 50 2 2 2 4 2 4" xfId="16551"/>
    <cellStyle name="Normal 50 2 2 2 4 3" xfId="16552"/>
    <cellStyle name="Normal 50 2 2 2 4 4" xfId="16553"/>
    <cellStyle name="Normal 50 2 2 2 4 5" xfId="16554"/>
    <cellStyle name="Normal 50 2 2 2 5" xfId="16555"/>
    <cellStyle name="Normal 50 2 2 2 5 2" xfId="16556"/>
    <cellStyle name="Normal 50 2 2 2 5 3" xfId="16557"/>
    <cellStyle name="Normal 50 2 2 2 5 4" xfId="16558"/>
    <cellStyle name="Normal 50 2 2 2 6" xfId="16559"/>
    <cellStyle name="Normal 50 2 2 2 6 2" xfId="16560"/>
    <cellStyle name="Normal 50 2 2 2 7" xfId="16561"/>
    <cellStyle name="Normal 50 2 2 2 8" xfId="16562"/>
    <cellStyle name="Normal 50 2 2 2 9" xfId="16563"/>
    <cellStyle name="Normal 50 2 2 2 9 2" xfId="16564"/>
    <cellStyle name="Normal 50 2 2 3" xfId="16565"/>
    <cellStyle name="Normal 50 2 2 3 2" xfId="16566"/>
    <cellStyle name="Normal 50 2 2 3 2 2" xfId="16567"/>
    <cellStyle name="Normal 50 2 2 3 2 2 2" xfId="16568"/>
    <cellStyle name="Normal 50 2 2 3 2 2 3" xfId="16569"/>
    <cellStyle name="Normal 50 2 2 3 2 2 4" xfId="16570"/>
    <cellStyle name="Normal 50 2 2 3 2 3" xfId="16571"/>
    <cellStyle name="Normal 50 2 2 3 2 4" xfId="16572"/>
    <cellStyle name="Normal 50 2 2 3 2 5" xfId="16573"/>
    <cellStyle name="Normal 50 2 2 3 3" xfId="16574"/>
    <cellStyle name="Normal 50 2 2 3 3 2" xfId="16575"/>
    <cellStyle name="Normal 50 2 2 3 3 3" xfId="16576"/>
    <cellStyle name="Normal 50 2 2 3 3 4" xfId="16577"/>
    <cellStyle name="Normal 50 2 2 3 4" xfId="16578"/>
    <cellStyle name="Normal 50 2 2 3 5" xfId="16579"/>
    <cellStyle name="Normal 50 2 2 3 6" xfId="16580"/>
    <cellStyle name="Normal 50 2 2 3 6 2" xfId="16581"/>
    <cellStyle name="Normal 50 2 2 3 7" xfId="16582"/>
    <cellStyle name="Normal 50 2 2 4" xfId="16583"/>
    <cellStyle name="Normal 50 2 2 4 2" xfId="16584"/>
    <cellStyle name="Normal 50 2 2 4 2 2" xfId="16585"/>
    <cellStyle name="Normal 50 2 2 4 2 2 2" xfId="16586"/>
    <cellStyle name="Normal 50 2 2 4 2 2 3" xfId="16587"/>
    <cellStyle name="Normal 50 2 2 4 2 2 4" xfId="16588"/>
    <cellStyle name="Normal 50 2 2 4 2 3" xfId="16589"/>
    <cellStyle name="Normal 50 2 2 4 2 4" xfId="16590"/>
    <cellStyle name="Normal 50 2 2 4 2 5" xfId="16591"/>
    <cellStyle name="Normal 50 2 2 4 3" xfId="16592"/>
    <cellStyle name="Normal 50 2 2 4 3 2" xfId="16593"/>
    <cellStyle name="Normal 50 2 2 4 3 3" xfId="16594"/>
    <cellStyle name="Normal 50 2 2 4 3 4" xfId="16595"/>
    <cellStyle name="Normal 50 2 2 4 4" xfId="16596"/>
    <cellStyle name="Normal 50 2 2 4 5" xfId="16597"/>
    <cellStyle name="Normal 50 2 2 4 6" xfId="16598"/>
    <cellStyle name="Normal 50 2 2 4 7" xfId="16599"/>
    <cellStyle name="Normal 50 2 2 5" xfId="16600"/>
    <cellStyle name="Normal 50 2 2 5 2" xfId="16601"/>
    <cellStyle name="Normal 50 2 2 5 2 2" xfId="16602"/>
    <cellStyle name="Normal 50 2 2 5 2 3" xfId="16603"/>
    <cellStyle name="Normal 50 2 2 5 2 4" xfId="16604"/>
    <cellStyle name="Normal 50 2 2 5 3" xfId="16605"/>
    <cellStyle name="Normal 50 2 2 5 4" xfId="16606"/>
    <cellStyle name="Normal 50 2 2 5 5" xfId="16607"/>
    <cellStyle name="Normal 50 2 2 5 6" xfId="16608"/>
    <cellStyle name="Normal 50 2 2 6" xfId="16609"/>
    <cellStyle name="Normal 50 2 2 6 2" xfId="16610"/>
    <cellStyle name="Normal 50 2 2 6 2 2" xfId="16611"/>
    <cellStyle name="Normal 50 2 2 6 2 3" xfId="16612"/>
    <cellStyle name="Normal 50 2 2 6 2 4" xfId="16613"/>
    <cellStyle name="Normal 50 2 2 6 3" xfId="16614"/>
    <cellStyle name="Normal 50 2 2 6 4" xfId="16615"/>
    <cellStyle name="Normal 50 2 2 6 5" xfId="16616"/>
    <cellStyle name="Normal 50 2 2 7" xfId="16617"/>
    <cellStyle name="Normal 50 2 2 7 2" xfId="16618"/>
    <cellStyle name="Normal 50 2 2 7 3" xfId="16619"/>
    <cellStyle name="Normal 50 2 2 7 4" xfId="16620"/>
    <cellStyle name="Normal 50 2 2 8" xfId="16621"/>
    <cellStyle name="Normal 50 2 2 8 2" xfId="16622"/>
    <cellStyle name="Normal 50 2 2 9" xfId="16623"/>
    <cellStyle name="Normal 50 2 3" xfId="16624"/>
    <cellStyle name="Normal 50 2 3 2" xfId="16625"/>
    <cellStyle name="Normal 50 2 3 2 2" xfId="16626"/>
    <cellStyle name="Normal 50 2 3 3" xfId="16627"/>
    <cellStyle name="Normal 50 2 3 4" xfId="16628"/>
    <cellStyle name="Normal 50 2 4" xfId="16629"/>
    <cellStyle name="Normal 50 2 4 10" xfId="16630"/>
    <cellStyle name="Normal 50 2 4 2" xfId="16631"/>
    <cellStyle name="Normal 50 2 4 2 2" xfId="16632"/>
    <cellStyle name="Normal 50 2 4 2 2 2" xfId="16633"/>
    <cellStyle name="Normal 50 2 4 2 2 2 2" xfId="16634"/>
    <cellStyle name="Normal 50 2 4 2 2 2 3" xfId="16635"/>
    <cellStyle name="Normal 50 2 4 2 2 2 4" xfId="16636"/>
    <cellStyle name="Normal 50 2 4 2 2 3" xfId="16637"/>
    <cellStyle name="Normal 50 2 4 2 2 4" xfId="16638"/>
    <cellStyle name="Normal 50 2 4 2 2 5" xfId="16639"/>
    <cellStyle name="Normal 50 2 4 2 3" xfId="16640"/>
    <cellStyle name="Normal 50 2 4 2 3 2" xfId="16641"/>
    <cellStyle name="Normal 50 2 4 2 3 3" xfId="16642"/>
    <cellStyle name="Normal 50 2 4 2 3 4" xfId="16643"/>
    <cellStyle name="Normal 50 2 4 2 4" xfId="16644"/>
    <cellStyle name="Normal 50 2 4 2 5" xfId="16645"/>
    <cellStyle name="Normal 50 2 4 2 6" xfId="16646"/>
    <cellStyle name="Normal 50 2 4 2 7" xfId="16647"/>
    <cellStyle name="Normal 50 2 4 3" xfId="16648"/>
    <cellStyle name="Normal 50 2 4 3 2" xfId="16649"/>
    <cellStyle name="Normal 50 2 4 3 2 2" xfId="16650"/>
    <cellStyle name="Normal 50 2 4 3 2 3" xfId="16651"/>
    <cellStyle name="Normal 50 2 4 3 2 4" xfId="16652"/>
    <cellStyle name="Normal 50 2 4 3 3" xfId="16653"/>
    <cellStyle name="Normal 50 2 4 3 4" xfId="16654"/>
    <cellStyle name="Normal 50 2 4 3 5" xfId="16655"/>
    <cellStyle name="Normal 50 2 4 4" xfId="16656"/>
    <cellStyle name="Normal 50 2 4 4 2" xfId="16657"/>
    <cellStyle name="Normal 50 2 4 4 2 2" xfId="16658"/>
    <cellStyle name="Normal 50 2 4 4 2 3" xfId="16659"/>
    <cellStyle name="Normal 50 2 4 4 2 4" xfId="16660"/>
    <cellStyle name="Normal 50 2 4 4 3" xfId="16661"/>
    <cellStyle name="Normal 50 2 4 4 4" xfId="16662"/>
    <cellStyle name="Normal 50 2 4 4 5" xfId="16663"/>
    <cellStyle name="Normal 50 2 4 5" xfId="16664"/>
    <cellStyle name="Normal 50 2 4 5 2" xfId="16665"/>
    <cellStyle name="Normal 50 2 4 5 3" xfId="16666"/>
    <cellStyle name="Normal 50 2 4 5 4" xfId="16667"/>
    <cellStyle name="Normal 50 2 4 6" xfId="16668"/>
    <cellStyle name="Normal 50 2 4 6 2" xfId="16669"/>
    <cellStyle name="Normal 50 2 4 7" xfId="16670"/>
    <cellStyle name="Normal 50 2 4 8" xfId="16671"/>
    <cellStyle name="Normal 50 2 4 9" xfId="16672"/>
    <cellStyle name="Normal 50 2 4 9 2" xfId="16673"/>
    <cellStyle name="Normal 50 2 5" xfId="16674"/>
    <cellStyle name="Normal 50 2 5 2" xfId="16675"/>
    <cellStyle name="Normal 50 2 5 2 2" xfId="16676"/>
    <cellStyle name="Normal 50 2 5 2 3" xfId="16677"/>
    <cellStyle name="Normal 50 2 5 2 4" xfId="16678"/>
    <cellStyle name="Normal 50 2 5 3" xfId="16679"/>
    <cellStyle name="Normal 50 2 5 4" xfId="16680"/>
    <cellStyle name="Normal 50 2 5 5" xfId="16681"/>
    <cellStyle name="Normal 50 2 5 6" xfId="16682"/>
    <cellStyle name="Normal 50 2 6" xfId="16683"/>
    <cellStyle name="Normal 50 2 6 2" xfId="16684"/>
    <cellStyle name="Normal 50 2 6 3" xfId="16685"/>
    <cellStyle name="Normal 50 2 6 4" xfId="16686"/>
    <cellStyle name="Normal 50 2 7" xfId="16687"/>
    <cellStyle name="Normal 50 2 7 2" xfId="16688"/>
    <cellStyle name="Normal 50 2 8" xfId="16689"/>
    <cellStyle name="Normal 50 2 9" xfId="16690"/>
    <cellStyle name="Normal 50 3" xfId="16691"/>
    <cellStyle name="Normal 50 3 2" xfId="16692"/>
    <cellStyle name="Normal 50 3 3" xfId="16693"/>
    <cellStyle name="Normal 50 3 3 2" xfId="16694"/>
    <cellStyle name="Normal 50 3 4" xfId="16695"/>
    <cellStyle name="Normal 50 3 4 2" xfId="16696"/>
    <cellStyle name="Normal 50 3 5" xfId="16697"/>
    <cellStyle name="Normal 50 4" xfId="16698"/>
    <cellStyle name="Normal 50 4 2" xfId="16699"/>
    <cellStyle name="Normal 50 4 2 2" xfId="16700"/>
    <cellStyle name="Normal 50 4 3" xfId="16701"/>
    <cellStyle name="Normal 50 4 4" xfId="16702"/>
    <cellStyle name="Normal 50 4 5" xfId="16703"/>
    <cellStyle name="Normal 50 5" xfId="16704"/>
    <cellStyle name="Normal 50 5 10" xfId="16705"/>
    <cellStyle name="Normal 50 5 11" xfId="16706"/>
    <cellStyle name="Normal 50 5 2" xfId="16707"/>
    <cellStyle name="Normal 50 5 2 2" xfId="16708"/>
    <cellStyle name="Normal 50 5 2 2 2" xfId="16709"/>
    <cellStyle name="Normal 50 5 2 2 2 2" xfId="16710"/>
    <cellStyle name="Normal 50 5 2 2 2 3" xfId="16711"/>
    <cellStyle name="Normal 50 5 2 2 2 4" xfId="16712"/>
    <cellStyle name="Normal 50 5 2 2 3" xfId="16713"/>
    <cellStyle name="Normal 50 5 2 2 4" xfId="16714"/>
    <cellStyle name="Normal 50 5 2 2 5" xfId="16715"/>
    <cellStyle name="Normal 50 5 2 3" xfId="16716"/>
    <cellStyle name="Normal 50 5 2 3 2" xfId="16717"/>
    <cellStyle name="Normal 50 5 2 3 3" xfId="16718"/>
    <cellStyle name="Normal 50 5 2 3 4" xfId="16719"/>
    <cellStyle name="Normal 50 5 2 4" xfId="16720"/>
    <cellStyle name="Normal 50 5 2 5" xfId="16721"/>
    <cellStyle name="Normal 50 5 2 6" xfId="16722"/>
    <cellStyle name="Normal 50 5 2 7" xfId="16723"/>
    <cellStyle name="Normal 50 5 3" xfId="16724"/>
    <cellStyle name="Normal 50 5 3 2" xfId="16725"/>
    <cellStyle name="Normal 50 5 3 2 2" xfId="16726"/>
    <cellStyle name="Normal 50 5 3 2 2 2" xfId="16727"/>
    <cellStyle name="Normal 50 5 3 2 2 3" xfId="16728"/>
    <cellStyle name="Normal 50 5 3 2 2 4" xfId="16729"/>
    <cellStyle name="Normal 50 5 3 2 3" xfId="16730"/>
    <cellStyle name="Normal 50 5 3 2 4" xfId="16731"/>
    <cellStyle name="Normal 50 5 3 2 5" xfId="16732"/>
    <cellStyle name="Normal 50 5 3 3" xfId="16733"/>
    <cellStyle name="Normal 50 5 3 3 2" xfId="16734"/>
    <cellStyle name="Normal 50 5 3 3 3" xfId="16735"/>
    <cellStyle name="Normal 50 5 3 3 4" xfId="16736"/>
    <cellStyle name="Normal 50 5 3 4" xfId="16737"/>
    <cellStyle name="Normal 50 5 3 5" xfId="16738"/>
    <cellStyle name="Normal 50 5 3 6" xfId="16739"/>
    <cellStyle name="Normal 50 5 4" xfId="16740"/>
    <cellStyle name="Normal 50 5 4 2" xfId="16741"/>
    <cellStyle name="Normal 50 5 4 2 2" xfId="16742"/>
    <cellStyle name="Normal 50 5 4 2 3" xfId="16743"/>
    <cellStyle name="Normal 50 5 4 2 4" xfId="16744"/>
    <cellStyle name="Normal 50 5 4 3" xfId="16745"/>
    <cellStyle name="Normal 50 5 4 4" xfId="16746"/>
    <cellStyle name="Normal 50 5 4 5" xfId="16747"/>
    <cellStyle name="Normal 50 5 5" xfId="16748"/>
    <cellStyle name="Normal 50 5 5 2" xfId="16749"/>
    <cellStyle name="Normal 50 5 5 2 2" xfId="16750"/>
    <cellStyle name="Normal 50 5 5 2 3" xfId="16751"/>
    <cellStyle name="Normal 50 5 5 2 4" xfId="16752"/>
    <cellStyle name="Normal 50 5 5 3" xfId="16753"/>
    <cellStyle name="Normal 50 5 5 4" xfId="16754"/>
    <cellStyle name="Normal 50 5 5 5" xfId="16755"/>
    <cellStyle name="Normal 50 5 6" xfId="16756"/>
    <cellStyle name="Normal 50 5 6 2" xfId="16757"/>
    <cellStyle name="Normal 50 5 6 3" xfId="16758"/>
    <cellStyle name="Normal 50 5 6 4" xfId="16759"/>
    <cellStyle name="Normal 50 5 7" xfId="16760"/>
    <cellStyle name="Normal 50 5 7 2" xfId="16761"/>
    <cellStyle name="Normal 50 5 8" xfId="16762"/>
    <cellStyle name="Normal 50 5 9" xfId="16763"/>
    <cellStyle name="Normal 50 6" xfId="16764"/>
    <cellStyle name="Normal 50 6 2" xfId="16765"/>
    <cellStyle name="Normal 50 6 2 2" xfId="16766"/>
    <cellStyle name="Normal 50 6 2 2 2" xfId="16767"/>
    <cellStyle name="Normal 50 6 2 2 3" xfId="16768"/>
    <cellStyle name="Normal 50 6 2 2 4" xfId="16769"/>
    <cellStyle name="Normal 50 6 2 3" xfId="16770"/>
    <cellStyle name="Normal 50 6 2 4" xfId="16771"/>
    <cellStyle name="Normal 50 6 2 5" xfId="16772"/>
    <cellStyle name="Normal 50 6 3" xfId="16773"/>
    <cellStyle name="Normal 50 6 3 2" xfId="16774"/>
    <cellStyle name="Normal 50 6 3 3" xfId="16775"/>
    <cellStyle name="Normal 50 6 3 4" xfId="16776"/>
    <cellStyle name="Normal 50 6 4" xfId="16777"/>
    <cellStyle name="Normal 50 6 5" xfId="16778"/>
    <cellStyle name="Normal 50 6 6" xfId="16779"/>
    <cellStyle name="Normal 50 6 7" xfId="16780"/>
    <cellStyle name="Normal 50 7" xfId="16781"/>
    <cellStyle name="Normal 50 7 2" xfId="16782"/>
    <cellStyle name="Normal 50 7 2 2" xfId="16783"/>
    <cellStyle name="Normal 50 7 3" xfId="16784"/>
    <cellStyle name="Normal 50 8" xfId="16785"/>
    <cellStyle name="Normal 50 8 2" xfId="16786"/>
    <cellStyle name="Normal 50 9" xfId="16787"/>
    <cellStyle name="Normal 50_Consolidation" xfId="16788"/>
    <cellStyle name="Normal 51" xfId="1917"/>
    <cellStyle name="Normal 51 2" xfId="16789"/>
    <cellStyle name="Normal 51 2 10" xfId="16790"/>
    <cellStyle name="Normal 51 2 11" xfId="16791"/>
    <cellStyle name="Normal 51 2 12" xfId="16792"/>
    <cellStyle name="Normal 51 2 12 2" xfId="16793"/>
    <cellStyle name="Normal 51 2 13" xfId="16794"/>
    <cellStyle name="Normal 51 2 14" xfId="16795"/>
    <cellStyle name="Normal 51 2 2" xfId="16796"/>
    <cellStyle name="Normal 51 2 2 10" xfId="16797"/>
    <cellStyle name="Normal 51 2 2 10 2" xfId="16798"/>
    <cellStyle name="Normal 51 2 2 11" xfId="16799"/>
    <cellStyle name="Normal 51 2 2 12" xfId="16800"/>
    <cellStyle name="Normal 51 2 2 2" xfId="16801"/>
    <cellStyle name="Normal 51 2 2 2 2" xfId="16802"/>
    <cellStyle name="Normal 51 2 2 2 2 2" xfId="16803"/>
    <cellStyle name="Normal 51 2 2 2 2 2 2" xfId="16804"/>
    <cellStyle name="Normal 51 2 2 2 2 2 3" xfId="16805"/>
    <cellStyle name="Normal 51 2 2 2 2 2 4" xfId="16806"/>
    <cellStyle name="Normal 51 2 2 2 2 3" xfId="16807"/>
    <cellStyle name="Normal 51 2 2 2 2 4" xfId="16808"/>
    <cellStyle name="Normal 51 2 2 2 2 5" xfId="16809"/>
    <cellStyle name="Normal 51 2 2 2 3" xfId="16810"/>
    <cellStyle name="Normal 51 2 2 2 3 2" xfId="16811"/>
    <cellStyle name="Normal 51 2 2 2 3 3" xfId="16812"/>
    <cellStyle name="Normal 51 2 2 2 3 4" xfId="16813"/>
    <cellStyle name="Normal 51 2 2 2 4" xfId="16814"/>
    <cellStyle name="Normal 51 2 2 2 5" xfId="16815"/>
    <cellStyle name="Normal 51 2 2 2 6" xfId="16816"/>
    <cellStyle name="Normal 51 2 2 2 7" xfId="16817"/>
    <cellStyle name="Normal 51 2 2 3" xfId="16818"/>
    <cellStyle name="Normal 51 2 2 3 2" xfId="16819"/>
    <cellStyle name="Normal 51 2 2 3 2 2" xfId="16820"/>
    <cellStyle name="Normal 51 2 2 3 2 2 2" xfId="16821"/>
    <cellStyle name="Normal 51 2 2 3 2 2 3" xfId="16822"/>
    <cellStyle name="Normal 51 2 2 3 2 2 4" xfId="16823"/>
    <cellStyle name="Normal 51 2 2 3 2 3" xfId="16824"/>
    <cellStyle name="Normal 51 2 2 3 2 4" xfId="16825"/>
    <cellStyle name="Normal 51 2 2 3 2 5" xfId="16826"/>
    <cellStyle name="Normal 51 2 2 3 3" xfId="16827"/>
    <cellStyle name="Normal 51 2 2 3 3 2" xfId="16828"/>
    <cellStyle name="Normal 51 2 2 3 3 3" xfId="16829"/>
    <cellStyle name="Normal 51 2 2 3 3 4" xfId="16830"/>
    <cellStyle name="Normal 51 2 2 3 4" xfId="16831"/>
    <cellStyle name="Normal 51 2 2 3 5" xfId="16832"/>
    <cellStyle name="Normal 51 2 2 3 6" xfId="16833"/>
    <cellStyle name="Normal 51 2 2 4" xfId="16834"/>
    <cellStyle name="Normal 51 2 2 4 2" xfId="16835"/>
    <cellStyle name="Normal 51 2 2 4 2 2" xfId="16836"/>
    <cellStyle name="Normal 51 2 2 4 2 3" xfId="16837"/>
    <cellStyle name="Normal 51 2 2 4 2 4" xfId="16838"/>
    <cellStyle name="Normal 51 2 2 4 3" xfId="16839"/>
    <cellStyle name="Normal 51 2 2 4 4" xfId="16840"/>
    <cellStyle name="Normal 51 2 2 4 5" xfId="16841"/>
    <cellStyle name="Normal 51 2 2 5" xfId="16842"/>
    <cellStyle name="Normal 51 2 2 5 2" xfId="16843"/>
    <cellStyle name="Normal 51 2 2 5 2 2" xfId="16844"/>
    <cellStyle name="Normal 51 2 2 5 2 3" xfId="16845"/>
    <cellStyle name="Normal 51 2 2 5 2 4" xfId="16846"/>
    <cellStyle name="Normal 51 2 2 5 3" xfId="16847"/>
    <cellStyle name="Normal 51 2 2 5 4" xfId="16848"/>
    <cellStyle name="Normal 51 2 2 5 5" xfId="16849"/>
    <cellStyle name="Normal 51 2 2 6" xfId="16850"/>
    <cellStyle name="Normal 51 2 2 6 2" xfId="16851"/>
    <cellStyle name="Normal 51 2 2 6 3" xfId="16852"/>
    <cellStyle name="Normal 51 2 2 6 4" xfId="16853"/>
    <cellStyle name="Normal 51 2 2 7" xfId="16854"/>
    <cellStyle name="Normal 51 2 2 7 2" xfId="16855"/>
    <cellStyle name="Normal 51 2 2 8" xfId="16856"/>
    <cellStyle name="Normal 51 2 2 9" xfId="16857"/>
    <cellStyle name="Normal 51 2 3" xfId="16858"/>
    <cellStyle name="Normal 51 2 3 10" xfId="16859"/>
    <cellStyle name="Normal 51 2 3 11" xfId="16860"/>
    <cellStyle name="Normal 51 2 3 2" xfId="16861"/>
    <cellStyle name="Normal 51 2 3 2 2" xfId="16862"/>
    <cellStyle name="Normal 51 2 3 2 2 2" xfId="16863"/>
    <cellStyle name="Normal 51 2 3 2 2 2 2" xfId="16864"/>
    <cellStyle name="Normal 51 2 3 2 2 2 3" xfId="16865"/>
    <cellStyle name="Normal 51 2 3 2 2 2 4" xfId="16866"/>
    <cellStyle name="Normal 51 2 3 2 2 3" xfId="16867"/>
    <cellStyle name="Normal 51 2 3 2 2 4" xfId="16868"/>
    <cellStyle name="Normal 51 2 3 2 2 5" xfId="16869"/>
    <cellStyle name="Normal 51 2 3 2 3" xfId="16870"/>
    <cellStyle name="Normal 51 2 3 2 3 2" xfId="16871"/>
    <cellStyle name="Normal 51 2 3 2 3 3" xfId="16872"/>
    <cellStyle name="Normal 51 2 3 2 3 4" xfId="16873"/>
    <cellStyle name="Normal 51 2 3 2 4" xfId="16874"/>
    <cellStyle name="Normal 51 2 3 2 5" xfId="16875"/>
    <cellStyle name="Normal 51 2 3 2 6" xfId="16876"/>
    <cellStyle name="Normal 51 2 3 2 7" xfId="16877"/>
    <cellStyle name="Normal 51 2 3 3" xfId="16878"/>
    <cellStyle name="Normal 51 2 3 3 2" xfId="16879"/>
    <cellStyle name="Normal 51 2 3 3 2 2" xfId="16880"/>
    <cellStyle name="Normal 51 2 3 3 2 3" xfId="16881"/>
    <cellStyle name="Normal 51 2 3 3 2 4" xfId="16882"/>
    <cellStyle name="Normal 51 2 3 3 3" xfId="16883"/>
    <cellStyle name="Normal 51 2 3 3 4" xfId="16884"/>
    <cellStyle name="Normal 51 2 3 3 5" xfId="16885"/>
    <cellStyle name="Normal 51 2 3 4" xfId="16886"/>
    <cellStyle name="Normal 51 2 3 4 2" xfId="16887"/>
    <cellStyle name="Normal 51 2 3 4 2 2" xfId="16888"/>
    <cellStyle name="Normal 51 2 3 4 2 3" xfId="16889"/>
    <cellStyle name="Normal 51 2 3 4 2 4" xfId="16890"/>
    <cellStyle name="Normal 51 2 3 4 3" xfId="16891"/>
    <cellStyle name="Normal 51 2 3 4 4" xfId="16892"/>
    <cellStyle name="Normal 51 2 3 4 5" xfId="16893"/>
    <cellStyle name="Normal 51 2 3 5" xfId="16894"/>
    <cellStyle name="Normal 51 2 3 5 2" xfId="16895"/>
    <cellStyle name="Normal 51 2 3 5 3" xfId="16896"/>
    <cellStyle name="Normal 51 2 3 5 4" xfId="16897"/>
    <cellStyle name="Normal 51 2 3 6" xfId="16898"/>
    <cellStyle name="Normal 51 2 3 6 2" xfId="16899"/>
    <cellStyle name="Normal 51 2 3 7" xfId="16900"/>
    <cellStyle name="Normal 51 2 3 8" xfId="16901"/>
    <cellStyle name="Normal 51 2 3 9" xfId="16902"/>
    <cellStyle name="Normal 51 2 4" xfId="16903"/>
    <cellStyle name="Normal 51 2 4 2" xfId="16904"/>
    <cellStyle name="Normal 51 2 4 2 2" xfId="16905"/>
    <cellStyle name="Normal 51 2 4 2 2 2" xfId="16906"/>
    <cellStyle name="Normal 51 2 4 2 2 3" xfId="16907"/>
    <cellStyle name="Normal 51 2 4 2 2 4" xfId="16908"/>
    <cellStyle name="Normal 51 2 4 2 3" xfId="16909"/>
    <cellStyle name="Normal 51 2 4 2 4" xfId="16910"/>
    <cellStyle name="Normal 51 2 4 2 5" xfId="16911"/>
    <cellStyle name="Normal 51 2 4 3" xfId="16912"/>
    <cellStyle name="Normal 51 2 4 3 2" xfId="16913"/>
    <cellStyle name="Normal 51 2 4 3 3" xfId="16914"/>
    <cellStyle name="Normal 51 2 4 3 4" xfId="16915"/>
    <cellStyle name="Normal 51 2 4 4" xfId="16916"/>
    <cellStyle name="Normal 51 2 4 5" xfId="16917"/>
    <cellStyle name="Normal 51 2 4 6" xfId="16918"/>
    <cellStyle name="Normal 51 2 4 7" xfId="16919"/>
    <cellStyle name="Normal 51 2 5" xfId="16920"/>
    <cellStyle name="Normal 51 2 5 2" xfId="16921"/>
    <cellStyle name="Normal 51 2 5 2 2" xfId="16922"/>
    <cellStyle name="Normal 51 2 5 2 2 2" xfId="16923"/>
    <cellStyle name="Normal 51 2 5 2 2 3" xfId="16924"/>
    <cellStyle name="Normal 51 2 5 2 2 4" xfId="16925"/>
    <cellStyle name="Normal 51 2 5 2 3" xfId="16926"/>
    <cellStyle name="Normal 51 2 5 2 4" xfId="16927"/>
    <cellStyle name="Normal 51 2 5 2 5" xfId="16928"/>
    <cellStyle name="Normal 51 2 5 3" xfId="16929"/>
    <cellStyle name="Normal 51 2 5 3 2" xfId="16930"/>
    <cellStyle name="Normal 51 2 5 3 3" xfId="16931"/>
    <cellStyle name="Normal 51 2 5 3 4" xfId="16932"/>
    <cellStyle name="Normal 51 2 5 4" xfId="16933"/>
    <cellStyle name="Normal 51 2 5 5" xfId="16934"/>
    <cellStyle name="Normal 51 2 5 6" xfId="16935"/>
    <cellStyle name="Normal 51 2 6" xfId="16936"/>
    <cellStyle name="Normal 51 2 6 2" xfId="16937"/>
    <cellStyle name="Normal 51 2 6 2 2" xfId="16938"/>
    <cellStyle name="Normal 51 2 6 2 3" xfId="16939"/>
    <cellStyle name="Normal 51 2 6 2 4" xfId="16940"/>
    <cellStyle name="Normal 51 2 6 3" xfId="16941"/>
    <cellStyle name="Normal 51 2 6 4" xfId="16942"/>
    <cellStyle name="Normal 51 2 6 5" xfId="16943"/>
    <cellStyle name="Normal 51 2 7" xfId="16944"/>
    <cellStyle name="Normal 51 2 7 2" xfId="16945"/>
    <cellStyle name="Normal 51 2 7 2 2" xfId="16946"/>
    <cellStyle name="Normal 51 2 7 2 3" xfId="16947"/>
    <cellStyle name="Normal 51 2 7 2 4" xfId="16948"/>
    <cellStyle name="Normal 51 2 7 3" xfId="16949"/>
    <cellStyle name="Normal 51 2 7 4" xfId="16950"/>
    <cellStyle name="Normal 51 2 7 5" xfId="16951"/>
    <cellStyle name="Normal 51 2 8" xfId="16952"/>
    <cellStyle name="Normal 51 2 8 2" xfId="16953"/>
    <cellStyle name="Normal 51 2 8 3" xfId="16954"/>
    <cellStyle name="Normal 51 2 8 4" xfId="16955"/>
    <cellStyle name="Normal 51 2 9" xfId="16956"/>
    <cellStyle name="Normal 51 2 9 2" xfId="16957"/>
    <cellStyle name="Normal 51 3" xfId="16958"/>
    <cellStyle name="Normal 51 3 2" xfId="16959"/>
    <cellStyle name="Normal 51 3 3" xfId="16960"/>
    <cellStyle name="Normal 51 3 3 2" xfId="16961"/>
    <cellStyle name="Normal 51 3 4" xfId="16962"/>
    <cellStyle name="Normal 51 4" xfId="16963"/>
    <cellStyle name="Normal 51 4 2" xfId="16964"/>
    <cellStyle name="Normal 51 4 2 2" xfId="16965"/>
    <cellStyle name="Normal 51 4 3" xfId="16966"/>
    <cellStyle name="Normal 51 4 4" xfId="16967"/>
    <cellStyle name="Normal 51 5" xfId="16968"/>
    <cellStyle name="Normal 51 5 10" xfId="16969"/>
    <cellStyle name="Normal 51 5 10 2" xfId="16970"/>
    <cellStyle name="Normal 51 5 11" xfId="16971"/>
    <cellStyle name="Normal 51 5 12" xfId="16972"/>
    <cellStyle name="Normal 51 5 2" xfId="16973"/>
    <cellStyle name="Normal 51 5 2 2" xfId="16974"/>
    <cellStyle name="Normal 51 5 2 2 2" xfId="16975"/>
    <cellStyle name="Normal 51 5 2 2 2 2" xfId="16976"/>
    <cellStyle name="Normal 51 5 2 2 2 3" xfId="16977"/>
    <cellStyle name="Normal 51 5 2 2 2 4" xfId="16978"/>
    <cellStyle name="Normal 51 5 2 2 3" xfId="16979"/>
    <cellStyle name="Normal 51 5 2 2 4" xfId="16980"/>
    <cellStyle name="Normal 51 5 2 2 5" xfId="16981"/>
    <cellStyle name="Normal 51 5 2 3" xfId="16982"/>
    <cellStyle name="Normal 51 5 2 3 2" xfId="16983"/>
    <cellStyle name="Normal 51 5 2 3 3" xfId="16984"/>
    <cellStyle name="Normal 51 5 2 3 4" xfId="16985"/>
    <cellStyle name="Normal 51 5 2 4" xfId="16986"/>
    <cellStyle name="Normal 51 5 2 5" xfId="16987"/>
    <cellStyle name="Normal 51 5 2 6" xfId="16988"/>
    <cellStyle name="Normal 51 5 2 7" xfId="16989"/>
    <cellStyle name="Normal 51 5 3" xfId="16990"/>
    <cellStyle name="Normal 51 5 3 2" xfId="16991"/>
    <cellStyle name="Normal 51 5 3 2 2" xfId="16992"/>
    <cellStyle name="Normal 51 5 3 2 2 2" xfId="16993"/>
    <cellStyle name="Normal 51 5 3 2 2 3" xfId="16994"/>
    <cellStyle name="Normal 51 5 3 2 2 4" xfId="16995"/>
    <cellStyle name="Normal 51 5 3 2 3" xfId="16996"/>
    <cellStyle name="Normal 51 5 3 2 4" xfId="16997"/>
    <cellStyle name="Normal 51 5 3 2 5" xfId="16998"/>
    <cellStyle name="Normal 51 5 3 3" xfId="16999"/>
    <cellStyle name="Normal 51 5 3 3 2" xfId="17000"/>
    <cellStyle name="Normal 51 5 3 3 3" xfId="17001"/>
    <cellStyle name="Normal 51 5 3 3 4" xfId="17002"/>
    <cellStyle name="Normal 51 5 3 4" xfId="17003"/>
    <cellStyle name="Normal 51 5 3 5" xfId="17004"/>
    <cellStyle name="Normal 51 5 3 6" xfId="17005"/>
    <cellStyle name="Normal 51 5 4" xfId="17006"/>
    <cellStyle name="Normal 51 5 4 2" xfId="17007"/>
    <cellStyle name="Normal 51 5 4 2 2" xfId="17008"/>
    <cellStyle name="Normal 51 5 4 2 3" xfId="17009"/>
    <cellStyle name="Normal 51 5 4 2 4" xfId="17010"/>
    <cellStyle name="Normal 51 5 4 3" xfId="17011"/>
    <cellStyle name="Normal 51 5 4 4" xfId="17012"/>
    <cellStyle name="Normal 51 5 4 5" xfId="17013"/>
    <cellStyle name="Normal 51 5 5" xfId="17014"/>
    <cellStyle name="Normal 51 5 5 2" xfId="17015"/>
    <cellStyle name="Normal 51 5 5 2 2" xfId="17016"/>
    <cellStyle name="Normal 51 5 5 2 3" xfId="17017"/>
    <cellStyle name="Normal 51 5 5 2 4" xfId="17018"/>
    <cellStyle name="Normal 51 5 5 3" xfId="17019"/>
    <cellStyle name="Normal 51 5 5 4" xfId="17020"/>
    <cellStyle name="Normal 51 5 5 5" xfId="17021"/>
    <cellStyle name="Normal 51 5 6" xfId="17022"/>
    <cellStyle name="Normal 51 5 6 2" xfId="17023"/>
    <cellStyle name="Normal 51 5 6 3" xfId="17024"/>
    <cellStyle name="Normal 51 5 6 4" xfId="17025"/>
    <cellStyle name="Normal 51 5 7" xfId="17026"/>
    <cellStyle name="Normal 51 5 7 2" xfId="17027"/>
    <cellStyle name="Normal 51 5 8" xfId="17028"/>
    <cellStyle name="Normal 51 5 9" xfId="17029"/>
    <cellStyle name="Normal 51 6" xfId="17030"/>
    <cellStyle name="Normal 51 6 2" xfId="17031"/>
    <cellStyle name="Normal 51 6 2 2" xfId="17032"/>
    <cellStyle name="Normal 51 6 2 2 2" xfId="17033"/>
    <cellStyle name="Normal 51 6 2 2 3" xfId="17034"/>
    <cellStyle name="Normal 51 6 2 2 4" xfId="17035"/>
    <cellStyle name="Normal 51 6 2 3" xfId="17036"/>
    <cellStyle name="Normal 51 6 2 4" xfId="17037"/>
    <cellStyle name="Normal 51 6 2 5" xfId="17038"/>
    <cellStyle name="Normal 51 6 3" xfId="17039"/>
    <cellStyle name="Normal 51 6 3 2" xfId="17040"/>
    <cellStyle name="Normal 51 6 3 3" xfId="17041"/>
    <cellStyle name="Normal 51 6 3 4" xfId="17042"/>
    <cellStyle name="Normal 51 6 4" xfId="17043"/>
    <cellStyle name="Normal 51 6 5" xfId="17044"/>
    <cellStyle name="Normal 51 6 6" xfId="17045"/>
    <cellStyle name="Normal 51 6 7" xfId="17046"/>
    <cellStyle name="Normal 51 7" xfId="17047"/>
    <cellStyle name="Normal 51 7 2" xfId="17048"/>
    <cellStyle name="Normal 51 7 2 2" xfId="17049"/>
    <cellStyle name="Normal 51 7 3" xfId="17050"/>
    <cellStyle name="Normal 51 8" xfId="17051"/>
    <cellStyle name="Normal 51 8 2" xfId="17052"/>
    <cellStyle name="Normal 51 9" xfId="17053"/>
    <cellStyle name="Normal 51_Consolidation" xfId="17054"/>
    <cellStyle name="Normal 52" xfId="1918"/>
    <cellStyle name="Normal 52 10" xfId="17055"/>
    <cellStyle name="Normal 52 2" xfId="17056"/>
    <cellStyle name="Normal 52 2 10" xfId="17057"/>
    <cellStyle name="Normal 52 2 11" xfId="17058"/>
    <cellStyle name="Normal 52 2 12" xfId="17059"/>
    <cellStyle name="Normal 52 2 13" xfId="17060"/>
    <cellStyle name="Normal 52 2 2" xfId="17061"/>
    <cellStyle name="Normal 52 2 2 10" xfId="17062"/>
    <cellStyle name="Normal 52 2 2 10 2" xfId="17063"/>
    <cellStyle name="Normal 52 2 2 11" xfId="17064"/>
    <cellStyle name="Normal 52 2 2 12" xfId="17065"/>
    <cellStyle name="Normal 52 2 2 2" xfId="17066"/>
    <cellStyle name="Normal 52 2 2 2 2" xfId="17067"/>
    <cellStyle name="Normal 52 2 2 2 2 2" xfId="17068"/>
    <cellStyle name="Normal 52 2 2 2 2 2 2" xfId="17069"/>
    <cellStyle name="Normal 52 2 2 2 2 2 3" xfId="17070"/>
    <cellStyle name="Normal 52 2 2 2 2 2 4" xfId="17071"/>
    <cellStyle name="Normal 52 2 2 2 2 3" xfId="17072"/>
    <cellStyle name="Normal 52 2 2 2 2 4" xfId="17073"/>
    <cellStyle name="Normal 52 2 2 2 2 5" xfId="17074"/>
    <cellStyle name="Normal 52 2 2 2 3" xfId="17075"/>
    <cellStyle name="Normal 52 2 2 2 3 2" xfId="17076"/>
    <cellStyle name="Normal 52 2 2 2 3 3" xfId="17077"/>
    <cellStyle name="Normal 52 2 2 2 3 4" xfId="17078"/>
    <cellStyle name="Normal 52 2 2 2 4" xfId="17079"/>
    <cellStyle name="Normal 52 2 2 2 5" xfId="17080"/>
    <cellStyle name="Normal 52 2 2 2 6" xfId="17081"/>
    <cellStyle name="Normal 52 2 2 2 7" xfId="17082"/>
    <cellStyle name="Normal 52 2 2 3" xfId="17083"/>
    <cellStyle name="Normal 52 2 2 3 2" xfId="17084"/>
    <cellStyle name="Normal 52 2 2 3 2 2" xfId="17085"/>
    <cellStyle name="Normal 52 2 2 3 2 2 2" xfId="17086"/>
    <cellStyle name="Normal 52 2 2 3 2 2 3" xfId="17087"/>
    <cellStyle name="Normal 52 2 2 3 2 2 4" xfId="17088"/>
    <cellStyle name="Normal 52 2 2 3 2 3" xfId="17089"/>
    <cellStyle name="Normal 52 2 2 3 2 4" xfId="17090"/>
    <cellStyle name="Normal 52 2 2 3 2 5" xfId="17091"/>
    <cellStyle name="Normal 52 2 2 3 3" xfId="17092"/>
    <cellStyle name="Normal 52 2 2 3 3 2" xfId="17093"/>
    <cellStyle name="Normal 52 2 2 3 3 3" xfId="17094"/>
    <cellStyle name="Normal 52 2 2 3 3 4" xfId="17095"/>
    <cellStyle name="Normal 52 2 2 3 4" xfId="17096"/>
    <cellStyle name="Normal 52 2 2 3 5" xfId="17097"/>
    <cellStyle name="Normal 52 2 2 3 6" xfId="17098"/>
    <cellStyle name="Normal 52 2 2 4" xfId="17099"/>
    <cellStyle name="Normal 52 2 2 4 2" xfId="17100"/>
    <cellStyle name="Normal 52 2 2 4 2 2" xfId="17101"/>
    <cellStyle name="Normal 52 2 2 4 2 3" xfId="17102"/>
    <cellStyle name="Normal 52 2 2 4 2 4" xfId="17103"/>
    <cellStyle name="Normal 52 2 2 4 3" xfId="17104"/>
    <cellStyle name="Normal 52 2 2 4 4" xfId="17105"/>
    <cellStyle name="Normal 52 2 2 4 5" xfId="17106"/>
    <cellStyle name="Normal 52 2 2 5" xfId="17107"/>
    <cellStyle name="Normal 52 2 2 5 2" xfId="17108"/>
    <cellStyle name="Normal 52 2 2 5 2 2" xfId="17109"/>
    <cellStyle name="Normal 52 2 2 5 2 3" xfId="17110"/>
    <cellStyle name="Normal 52 2 2 5 2 4" xfId="17111"/>
    <cellStyle name="Normal 52 2 2 5 3" xfId="17112"/>
    <cellStyle name="Normal 52 2 2 5 4" xfId="17113"/>
    <cellStyle name="Normal 52 2 2 5 5" xfId="17114"/>
    <cellStyle name="Normal 52 2 2 6" xfId="17115"/>
    <cellStyle name="Normal 52 2 2 6 2" xfId="17116"/>
    <cellStyle name="Normal 52 2 2 6 3" xfId="17117"/>
    <cellStyle name="Normal 52 2 2 6 4" xfId="17118"/>
    <cellStyle name="Normal 52 2 2 7" xfId="17119"/>
    <cellStyle name="Normal 52 2 2 7 2" xfId="17120"/>
    <cellStyle name="Normal 52 2 2 8" xfId="17121"/>
    <cellStyle name="Normal 52 2 2 9" xfId="17122"/>
    <cellStyle name="Normal 52 2 3" xfId="17123"/>
    <cellStyle name="Normal 52 2 3 10" xfId="17124"/>
    <cellStyle name="Normal 52 2 3 2" xfId="17125"/>
    <cellStyle name="Normal 52 2 3 2 2" xfId="17126"/>
    <cellStyle name="Normal 52 2 3 2 2 2" xfId="17127"/>
    <cellStyle name="Normal 52 2 3 2 2 2 2" xfId="17128"/>
    <cellStyle name="Normal 52 2 3 2 2 2 3" xfId="17129"/>
    <cellStyle name="Normal 52 2 3 2 2 2 4" xfId="17130"/>
    <cellStyle name="Normal 52 2 3 2 2 3" xfId="17131"/>
    <cellStyle name="Normal 52 2 3 2 2 4" xfId="17132"/>
    <cellStyle name="Normal 52 2 3 2 2 5" xfId="17133"/>
    <cellStyle name="Normal 52 2 3 2 3" xfId="17134"/>
    <cellStyle name="Normal 52 2 3 2 3 2" xfId="17135"/>
    <cellStyle name="Normal 52 2 3 2 3 3" xfId="17136"/>
    <cellStyle name="Normal 52 2 3 2 3 4" xfId="17137"/>
    <cellStyle name="Normal 52 2 3 2 4" xfId="17138"/>
    <cellStyle name="Normal 52 2 3 2 5" xfId="17139"/>
    <cellStyle name="Normal 52 2 3 2 6" xfId="17140"/>
    <cellStyle name="Normal 52 2 3 2 7" xfId="17141"/>
    <cellStyle name="Normal 52 2 3 3" xfId="17142"/>
    <cellStyle name="Normal 52 2 3 3 2" xfId="17143"/>
    <cellStyle name="Normal 52 2 3 3 2 2" xfId="17144"/>
    <cellStyle name="Normal 52 2 3 3 2 3" xfId="17145"/>
    <cellStyle name="Normal 52 2 3 3 2 4" xfId="17146"/>
    <cellStyle name="Normal 52 2 3 3 3" xfId="17147"/>
    <cellStyle name="Normal 52 2 3 3 4" xfId="17148"/>
    <cellStyle name="Normal 52 2 3 3 5" xfId="17149"/>
    <cellStyle name="Normal 52 2 3 4" xfId="17150"/>
    <cellStyle name="Normal 52 2 3 4 2" xfId="17151"/>
    <cellStyle name="Normal 52 2 3 4 2 2" xfId="17152"/>
    <cellStyle name="Normal 52 2 3 4 2 3" xfId="17153"/>
    <cellStyle name="Normal 52 2 3 4 2 4" xfId="17154"/>
    <cellStyle name="Normal 52 2 3 4 3" xfId="17155"/>
    <cellStyle name="Normal 52 2 3 4 4" xfId="17156"/>
    <cellStyle name="Normal 52 2 3 4 5" xfId="17157"/>
    <cellStyle name="Normal 52 2 3 5" xfId="17158"/>
    <cellStyle name="Normal 52 2 3 5 2" xfId="17159"/>
    <cellStyle name="Normal 52 2 3 5 3" xfId="17160"/>
    <cellStyle name="Normal 52 2 3 5 4" xfId="17161"/>
    <cellStyle name="Normal 52 2 3 6" xfId="17162"/>
    <cellStyle name="Normal 52 2 3 6 2" xfId="17163"/>
    <cellStyle name="Normal 52 2 3 7" xfId="17164"/>
    <cellStyle name="Normal 52 2 3 8" xfId="17165"/>
    <cellStyle name="Normal 52 2 3 9" xfId="17166"/>
    <cellStyle name="Normal 52 2 4" xfId="17167"/>
    <cellStyle name="Normal 52 2 4 2" xfId="17168"/>
    <cellStyle name="Normal 52 2 4 2 2" xfId="17169"/>
    <cellStyle name="Normal 52 2 4 2 2 2" xfId="17170"/>
    <cellStyle name="Normal 52 2 4 2 2 3" xfId="17171"/>
    <cellStyle name="Normal 52 2 4 2 2 4" xfId="17172"/>
    <cellStyle name="Normal 52 2 4 2 3" xfId="17173"/>
    <cellStyle name="Normal 52 2 4 2 4" xfId="17174"/>
    <cellStyle name="Normal 52 2 4 2 5" xfId="17175"/>
    <cellStyle name="Normal 52 2 4 3" xfId="17176"/>
    <cellStyle name="Normal 52 2 4 3 2" xfId="17177"/>
    <cellStyle name="Normal 52 2 4 3 3" xfId="17178"/>
    <cellStyle name="Normal 52 2 4 3 4" xfId="17179"/>
    <cellStyle name="Normal 52 2 4 4" xfId="17180"/>
    <cellStyle name="Normal 52 2 4 5" xfId="17181"/>
    <cellStyle name="Normal 52 2 4 6" xfId="17182"/>
    <cellStyle name="Normal 52 2 4 7" xfId="17183"/>
    <cellStyle name="Normal 52 2 5" xfId="17184"/>
    <cellStyle name="Normal 52 2 5 2" xfId="17185"/>
    <cellStyle name="Normal 52 2 5 2 2" xfId="17186"/>
    <cellStyle name="Normal 52 2 5 2 2 2" xfId="17187"/>
    <cellStyle name="Normal 52 2 5 2 2 3" xfId="17188"/>
    <cellStyle name="Normal 52 2 5 2 2 4" xfId="17189"/>
    <cellStyle name="Normal 52 2 5 2 3" xfId="17190"/>
    <cellStyle name="Normal 52 2 5 2 4" xfId="17191"/>
    <cellStyle name="Normal 52 2 5 2 5" xfId="17192"/>
    <cellStyle name="Normal 52 2 5 3" xfId="17193"/>
    <cellStyle name="Normal 52 2 5 3 2" xfId="17194"/>
    <cellStyle name="Normal 52 2 5 3 3" xfId="17195"/>
    <cellStyle name="Normal 52 2 5 3 4" xfId="17196"/>
    <cellStyle name="Normal 52 2 5 4" xfId="17197"/>
    <cellStyle name="Normal 52 2 5 5" xfId="17198"/>
    <cellStyle name="Normal 52 2 5 6" xfId="17199"/>
    <cellStyle name="Normal 52 2 6" xfId="17200"/>
    <cellStyle name="Normal 52 2 6 2" xfId="17201"/>
    <cellStyle name="Normal 52 2 6 2 2" xfId="17202"/>
    <cellStyle name="Normal 52 2 6 2 3" xfId="17203"/>
    <cellStyle name="Normal 52 2 6 2 4" xfId="17204"/>
    <cellStyle name="Normal 52 2 6 3" xfId="17205"/>
    <cellStyle name="Normal 52 2 6 4" xfId="17206"/>
    <cellStyle name="Normal 52 2 6 5" xfId="17207"/>
    <cellStyle name="Normal 52 2 7" xfId="17208"/>
    <cellStyle name="Normal 52 2 7 2" xfId="17209"/>
    <cellStyle name="Normal 52 2 7 2 2" xfId="17210"/>
    <cellStyle name="Normal 52 2 7 2 3" xfId="17211"/>
    <cellStyle name="Normal 52 2 7 2 4" xfId="17212"/>
    <cellStyle name="Normal 52 2 7 3" xfId="17213"/>
    <cellStyle name="Normal 52 2 7 4" xfId="17214"/>
    <cellStyle name="Normal 52 2 7 5" xfId="17215"/>
    <cellStyle name="Normal 52 2 8" xfId="17216"/>
    <cellStyle name="Normal 52 2 8 2" xfId="17217"/>
    <cellStyle name="Normal 52 2 8 3" xfId="17218"/>
    <cellStyle name="Normal 52 2 8 4" xfId="17219"/>
    <cellStyle name="Normal 52 2 9" xfId="17220"/>
    <cellStyle name="Normal 52 2 9 2" xfId="17221"/>
    <cellStyle name="Normal 52 3" xfId="17222"/>
    <cellStyle name="Normal 52 3 2" xfId="17223"/>
    <cellStyle name="Normal 52 3 2 2" xfId="17224"/>
    <cellStyle name="Normal 52 3 3" xfId="17225"/>
    <cellStyle name="Normal 52 3 3 2" xfId="17226"/>
    <cellStyle name="Normal 52 3 4" xfId="17227"/>
    <cellStyle name="Normal 52 3 5" xfId="17228"/>
    <cellStyle name="Normal 52 4" xfId="17229"/>
    <cellStyle name="Normal 52 4 2" xfId="17230"/>
    <cellStyle name="Normal 52 4 3" xfId="17231"/>
    <cellStyle name="Normal 52 4 3 2" xfId="17232"/>
    <cellStyle name="Normal 52 4 4" xfId="17233"/>
    <cellStyle name="Normal 52 5" xfId="17234"/>
    <cellStyle name="Normal 52 5 10" xfId="17235"/>
    <cellStyle name="Normal 52 5 10 2" xfId="17236"/>
    <cellStyle name="Normal 52 5 11" xfId="17237"/>
    <cellStyle name="Normal 52 5 12" xfId="17238"/>
    <cellStyle name="Normal 52 5 2" xfId="17239"/>
    <cellStyle name="Normal 52 5 2 2" xfId="17240"/>
    <cellStyle name="Normal 52 5 2 2 2" xfId="17241"/>
    <cellStyle name="Normal 52 5 2 2 2 2" xfId="17242"/>
    <cellStyle name="Normal 52 5 2 2 2 3" xfId="17243"/>
    <cellStyle name="Normal 52 5 2 2 2 4" xfId="17244"/>
    <cellStyle name="Normal 52 5 2 2 3" xfId="17245"/>
    <cellStyle name="Normal 52 5 2 2 4" xfId="17246"/>
    <cellStyle name="Normal 52 5 2 2 5" xfId="17247"/>
    <cellStyle name="Normal 52 5 2 3" xfId="17248"/>
    <cellStyle name="Normal 52 5 2 3 2" xfId="17249"/>
    <cellStyle name="Normal 52 5 2 3 3" xfId="17250"/>
    <cellStyle name="Normal 52 5 2 3 4" xfId="17251"/>
    <cellStyle name="Normal 52 5 2 4" xfId="17252"/>
    <cellStyle name="Normal 52 5 2 5" xfId="17253"/>
    <cellStyle name="Normal 52 5 2 6" xfId="17254"/>
    <cellStyle name="Normal 52 5 2 7" xfId="17255"/>
    <cellStyle name="Normal 52 5 3" xfId="17256"/>
    <cellStyle name="Normal 52 5 3 2" xfId="17257"/>
    <cellStyle name="Normal 52 5 3 2 2" xfId="17258"/>
    <cellStyle name="Normal 52 5 3 2 2 2" xfId="17259"/>
    <cellStyle name="Normal 52 5 3 2 2 3" xfId="17260"/>
    <cellStyle name="Normal 52 5 3 2 2 4" xfId="17261"/>
    <cellStyle name="Normal 52 5 3 2 3" xfId="17262"/>
    <cellStyle name="Normal 52 5 3 2 4" xfId="17263"/>
    <cellStyle name="Normal 52 5 3 2 5" xfId="17264"/>
    <cellStyle name="Normal 52 5 3 3" xfId="17265"/>
    <cellStyle name="Normal 52 5 3 3 2" xfId="17266"/>
    <cellStyle name="Normal 52 5 3 3 3" xfId="17267"/>
    <cellStyle name="Normal 52 5 3 3 4" xfId="17268"/>
    <cellStyle name="Normal 52 5 3 4" xfId="17269"/>
    <cellStyle name="Normal 52 5 3 5" xfId="17270"/>
    <cellStyle name="Normal 52 5 3 6" xfId="17271"/>
    <cellStyle name="Normal 52 5 4" xfId="17272"/>
    <cellStyle name="Normal 52 5 4 2" xfId="17273"/>
    <cellStyle name="Normal 52 5 4 2 2" xfId="17274"/>
    <cellStyle name="Normal 52 5 4 2 3" xfId="17275"/>
    <cellStyle name="Normal 52 5 4 2 4" xfId="17276"/>
    <cellStyle name="Normal 52 5 4 3" xfId="17277"/>
    <cellStyle name="Normal 52 5 4 4" xfId="17278"/>
    <cellStyle name="Normal 52 5 4 5" xfId="17279"/>
    <cellStyle name="Normal 52 5 5" xfId="17280"/>
    <cellStyle name="Normal 52 5 5 2" xfId="17281"/>
    <cellStyle name="Normal 52 5 5 2 2" xfId="17282"/>
    <cellStyle name="Normal 52 5 5 2 3" xfId="17283"/>
    <cellStyle name="Normal 52 5 5 2 4" xfId="17284"/>
    <cellStyle name="Normal 52 5 5 3" xfId="17285"/>
    <cellStyle name="Normal 52 5 5 4" xfId="17286"/>
    <cellStyle name="Normal 52 5 5 5" xfId="17287"/>
    <cellStyle name="Normal 52 5 6" xfId="17288"/>
    <cellStyle name="Normal 52 5 6 2" xfId="17289"/>
    <cellStyle name="Normal 52 5 6 3" xfId="17290"/>
    <cellStyle name="Normal 52 5 6 4" xfId="17291"/>
    <cellStyle name="Normal 52 5 7" xfId="17292"/>
    <cellStyle name="Normal 52 5 7 2" xfId="17293"/>
    <cellStyle name="Normal 52 5 8" xfId="17294"/>
    <cellStyle name="Normal 52 5 9" xfId="17295"/>
    <cellStyle name="Normal 52 6" xfId="17296"/>
    <cellStyle name="Normal 52 6 2" xfId="17297"/>
    <cellStyle name="Normal 52 6 2 2" xfId="17298"/>
    <cellStyle name="Normal 52 6 2 2 2" xfId="17299"/>
    <cellStyle name="Normal 52 6 2 2 3" xfId="17300"/>
    <cellStyle name="Normal 52 6 2 2 4" xfId="17301"/>
    <cellStyle name="Normal 52 6 2 3" xfId="17302"/>
    <cellStyle name="Normal 52 6 2 4" xfId="17303"/>
    <cellStyle name="Normal 52 6 2 5" xfId="17304"/>
    <cellStyle name="Normal 52 6 3" xfId="17305"/>
    <cellStyle name="Normal 52 6 3 2" xfId="17306"/>
    <cellStyle name="Normal 52 6 3 3" xfId="17307"/>
    <cellStyle name="Normal 52 6 3 4" xfId="17308"/>
    <cellStyle name="Normal 52 6 4" xfId="17309"/>
    <cellStyle name="Normal 52 6 5" xfId="17310"/>
    <cellStyle name="Normal 52 6 5 2" xfId="17311"/>
    <cellStyle name="Normal 52 6 6" xfId="17312"/>
    <cellStyle name="Normal 52 6 7" xfId="17313"/>
    <cellStyle name="Normal 52 7" xfId="17314"/>
    <cellStyle name="Normal 52 7 2" xfId="17315"/>
    <cellStyle name="Normal 52 8" xfId="17316"/>
    <cellStyle name="Normal 52 8 2" xfId="17317"/>
    <cellStyle name="Normal 52 9" xfId="17318"/>
    <cellStyle name="Normal 52_Consolidation" xfId="17319"/>
    <cellStyle name="Normal 53" xfId="1919"/>
    <cellStyle name="Normal 53 10" xfId="17320"/>
    <cellStyle name="Normal 53 2" xfId="17321"/>
    <cellStyle name="Normal 53 2 10" xfId="17322"/>
    <cellStyle name="Normal 53 2 2" xfId="17323"/>
    <cellStyle name="Normal 53 2 2 10" xfId="17324"/>
    <cellStyle name="Normal 53 2 2 11" xfId="17325"/>
    <cellStyle name="Normal 53 2 2 12" xfId="17326"/>
    <cellStyle name="Normal 53 2 2 2" xfId="17327"/>
    <cellStyle name="Normal 53 2 2 2 10" xfId="17328"/>
    <cellStyle name="Normal 53 2 2 2 11" xfId="17329"/>
    <cellStyle name="Normal 53 2 2 2 2" xfId="17330"/>
    <cellStyle name="Normal 53 2 2 2 2 2" xfId="17331"/>
    <cellStyle name="Normal 53 2 2 2 2 2 2" xfId="17332"/>
    <cellStyle name="Normal 53 2 2 2 2 2 2 2" xfId="17333"/>
    <cellStyle name="Normal 53 2 2 2 2 2 2 3" xfId="17334"/>
    <cellStyle name="Normal 53 2 2 2 2 2 2 4" xfId="17335"/>
    <cellStyle name="Normal 53 2 2 2 2 2 3" xfId="17336"/>
    <cellStyle name="Normal 53 2 2 2 2 2 4" xfId="17337"/>
    <cellStyle name="Normal 53 2 2 2 2 2 5" xfId="17338"/>
    <cellStyle name="Normal 53 2 2 2 2 3" xfId="17339"/>
    <cellStyle name="Normal 53 2 2 2 2 3 2" xfId="17340"/>
    <cellStyle name="Normal 53 2 2 2 2 3 3" xfId="17341"/>
    <cellStyle name="Normal 53 2 2 2 2 3 4" xfId="17342"/>
    <cellStyle name="Normal 53 2 2 2 2 4" xfId="17343"/>
    <cellStyle name="Normal 53 2 2 2 2 5" xfId="17344"/>
    <cellStyle name="Normal 53 2 2 2 2 6" xfId="17345"/>
    <cellStyle name="Normal 53 2 2 2 2 7" xfId="17346"/>
    <cellStyle name="Normal 53 2 2 2 3" xfId="17347"/>
    <cellStyle name="Normal 53 2 2 2 3 2" xfId="17348"/>
    <cellStyle name="Normal 53 2 2 2 3 2 2" xfId="17349"/>
    <cellStyle name="Normal 53 2 2 2 3 2 3" xfId="17350"/>
    <cellStyle name="Normal 53 2 2 2 3 2 4" xfId="17351"/>
    <cellStyle name="Normal 53 2 2 2 3 3" xfId="17352"/>
    <cellStyle name="Normal 53 2 2 2 3 4" xfId="17353"/>
    <cellStyle name="Normal 53 2 2 2 3 5" xfId="17354"/>
    <cellStyle name="Normal 53 2 2 2 4" xfId="17355"/>
    <cellStyle name="Normal 53 2 2 2 4 2" xfId="17356"/>
    <cellStyle name="Normal 53 2 2 2 4 2 2" xfId="17357"/>
    <cellStyle name="Normal 53 2 2 2 4 2 3" xfId="17358"/>
    <cellStyle name="Normal 53 2 2 2 4 2 4" xfId="17359"/>
    <cellStyle name="Normal 53 2 2 2 4 3" xfId="17360"/>
    <cellStyle name="Normal 53 2 2 2 4 4" xfId="17361"/>
    <cellStyle name="Normal 53 2 2 2 4 5" xfId="17362"/>
    <cellStyle name="Normal 53 2 2 2 5" xfId="17363"/>
    <cellStyle name="Normal 53 2 2 2 5 2" xfId="17364"/>
    <cellStyle name="Normal 53 2 2 2 5 3" xfId="17365"/>
    <cellStyle name="Normal 53 2 2 2 5 4" xfId="17366"/>
    <cellStyle name="Normal 53 2 2 2 6" xfId="17367"/>
    <cellStyle name="Normal 53 2 2 2 6 2" xfId="17368"/>
    <cellStyle name="Normal 53 2 2 2 7" xfId="17369"/>
    <cellStyle name="Normal 53 2 2 2 8" xfId="17370"/>
    <cellStyle name="Normal 53 2 2 2 9" xfId="17371"/>
    <cellStyle name="Normal 53 2 2 2 9 2" xfId="17372"/>
    <cellStyle name="Normal 53 2 2 3" xfId="17373"/>
    <cellStyle name="Normal 53 2 2 3 2" xfId="17374"/>
    <cellStyle name="Normal 53 2 2 3 2 2" xfId="17375"/>
    <cellStyle name="Normal 53 2 2 3 2 2 2" xfId="17376"/>
    <cellStyle name="Normal 53 2 2 3 2 2 3" xfId="17377"/>
    <cellStyle name="Normal 53 2 2 3 2 2 4" xfId="17378"/>
    <cellStyle name="Normal 53 2 2 3 2 3" xfId="17379"/>
    <cellStyle name="Normal 53 2 2 3 2 4" xfId="17380"/>
    <cellStyle name="Normal 53 2 2 3 2 5" xfId="17381"/>
    <cellStyle name="Normal 53 2 2 3 3" xfId="17382"/>
    <cellStyle name="Normal 53 2 2 3 3 2" xfId="17383"/>
    <cellStyle name="Normal 53 2 2 3 3 3" xfId="17384"/>
    <cellStyle name="Normal 53 2 2 3 3 4" xfId="17385"/>
    <cellStyle name="Normal 53 2 2 3 4" xfId="17386"/>
    <cellStyle name="Normal 53 2 2 3 5" xfId="17387"/>
    <cellStyle name="Normal 53 2 2 3 6" xfId="17388"/>
    <cellStyle name="Normal 53 2 2 3 6 2" xfId="17389"/>
    <cellStyle name="Normal 53 2 2 3 7" xfId="17390"/>
    <cellStyle name="Normal 53 2 2 3 8" xfId="17391"/>
    <cellStyle name="Normal 53 2 2 4" xfId="17392"/>
    <cellStyle name="Normal 53 2 2 4 2" xfId="17393"/>
    <cellStyle name="Normal 53 2 2 4 2 2" xfId="17394"/>
    <cellStyle name="Normal 53 2 2 4 2 2 2" xfId="17395"/>
    <cellStyle name="Normal 53 2 2 4 2 2 3" xfId="17396"/>
    <cellStyle name="Normal 53 2 2 4 2 2 4" xfId="17397"/>
    <cellStyle name="Normal 53 2 2 4 2 3" xfId="17398"/>
    <cellStyle name="Normal 53 2 2 4 2 4" xfId="17399"/>
    <cellStyle name="Normal 53 2 2 4 2 5" xfId="17400"/>
    <cellStyle name="Normal 53 2 2 4 3" xfId="17401"/>
    <cellStyle name="Normal 53 2 2 4 3 2" xfId="17402"/>
    <cellStyle name="Normal 53 2 2 4 3 3" xfId="17403"/>
    <cellStyle name="Normal 53 2 2 4 3 4" xfId="17404"/>
    <cellStyle name="Normal 53 2 2 4 4" xfId="17405"/>
    <cellStyle name="Normal 53 2 2 4 5" xfId="17406"/>
    <cellStyle name="Normal 53 2 2 4 6" xfId="17407"/>
    <cellStyle name="Normal 53 2 2 4 7" xfId="17408"/>
    <cellStyle name="Normal 53 2 2 5" xfId="17409"/>
    <cellStyle name="Normal 53 2 2 5 2" xfId="17410"/>
    <cellStyle name="Normal 53 2 2 5 2 2" xfId="17411"/>
    <cellStyle name="Normal 53 2 2 5 2 3" xfId="17412"/>
    <cellStyle name="Normal 53 2 2 5 2 4" xfId="17413"/>
    <cellStyle name="Normal 53 2 2 5 3" xfId="17414"/>
    <cellStyle name="Normal 53 2 2 5 4" xfId="17415"/>
    <cellStyle name="Normal 53 2 2 5 5" xfId="17416"/>
    <cellStyle name="Normal 53 2 2 5 6" xfId="17417"/>
    <cellStyle name="Normal 53 2 2 6" xfId="17418"/>
    <cellStyle name="Normal 53 2 2 6 2" xfId="17419"/>
    <cellStyle name="Normal 53 2 2 6 2 2" xfId="17420"/>
    <cellStyle name="Normal 53 2 2 6 2 3" xfId="17421"/>
    <cellStyle name="Normal 53 2 2 6 2 4" xfId="17422"/>
    <cellStyle name="Normal 53 2 2 6 3" xfId="17423"/>
    <cellStyle name="Normal 53 2 2 6 4" xfId="17424"/>
    <cellStyle name="Normal 53 2 2 6 5" xfId="17425"/>
    <cellStyle name="Normal 53 2 2 6 6" xfId="17426"/>
    <cellStyle name="Normal 53 2 2 7" xfId="17427"/>
    <cellStyle name="Normal 53 2 2 7 2" xfId="17428"/>
    <cellStyle name="Normal 53 2 2 7 3" xfId="17429"/>
    <cellStyle name="Normal 53 2 2 7 4" xfId="17430"/>
    <cellStyle name="Normal 53 2 2 8" xfId="17431"/>
    <cellStyle name="Normal 53 2 2 8 2" xfId="17432"/>
    <cellStyle name="Normal 53 2 2 8 3" xfId="17433"/>
    <cellStyle name="Normal 53 2 2 8 4" xfId="17434"/>
    <cellStyle name="Normal 53 2 2 9" xfId="17435"/>
    <cellStyle name="Normal 53 2 3" xfId="17436"/>
    <cellStyle name="Normal 53 2 3 2" xfId="17437"/>
    <cellStyle name="Normal 53 2 3 2 2" xfId="17438"/>
    <cellStyle name="Normal 53 2 3 3" xfId="17439"/>
    <cellStyle name="Normal 53 2 4" xfId="17440"/>
    <cellStyle name="Normal 53 2 4 10" xfId="17441"/>
    <cellStyle name="Normal 53 2 4 11" xfId="17442"/>
    <cellStyle name="Normal 53 2 4 2" xfId="17443"/>
    <cellStyle name="Normal 53 2 4 2 2" xfId="17444"/>
    <cellStyle name="Normal 53 2 4 2 2 2" xfId="17445"/>
    <cellStyle name="Normal 53 2 4 2 2 2 2" xfId="17446"/>
    <cellStyle name="Normal 53 2 4 2 2 2 3" xfId="17447"/>
    <cellStyle name="Normal 53 2 4 2 2 2 4" xfId="17448"/>
    <cellStyle name="Normal 53 2 4 2 2 3" xfId="17449"/>
    <cellStyle name="Normal 53 2 4 2 2 4" xfId="17450"/>
    <cellStyle name="Normal 53 2 4 2 2 5" xfId="17451"/>
    <cellStyle name="Normal 53 2 4 2 3" xfId="17452"/>
    <cellStyle name="Normal 53 2 4 2 3 2" xfId="17453"/>
    <cellStyle name="Normal 53 2 4 2 3 3" xfId="17454"/>
    <cellStyle name="Normal 53 2 4 2 3 4" xfId="17455"/>
    <cellStyle name="Normal 53 2 4 2 4" xfId="17456"/>
    <cellStyle name="Normal 53 2 4 2 5" xfId="17457"/>
    <cellStyle name="Normal 53 2 4 2 6" xfId="17458"/>
    <cellStyle name="Normal 53 2 4 2 7" xfId="17459"/>
    <cellStyle name="Normal 53 2 4 3" xfId="17460"/>
    <cellStyle name="Normal 53 2 4 3 2" xfId="17461"/>
    <cellStyle name="Normal 53 2 4 3 2 2" xfId="17462"/>
    <cellStyle name="Normal 53 2 4 3 2 3" xfId="17463"/>
    <cellStyle name="Normal 53 2 4 3 2 4" xfId="17464"/>
    <cellStyle name="Normal 53 2 4 3 3" xfId="17465"/>
    <cellStyle name="Normal 53 2 4 3 4" xfId="17466"/>
    <cellStyle name="Normal 53 2 4 3 5" xfId="17467"/>
    <cellStyle name="Normal 53 2 4 4" xfId="17468"/>
    <cellStyle name="Normal 53 2 4 4 2" xfId="17469"/>
    <cellStyle name="Normal 53 2 4 4 2 2" xfId="17470"/>
    <cellStyle name="Normal 53 2 4 4 2 3" xfId="17471"/>
    <cellStyle name="Normal 53 2 4 4 2 4" xfId="17472"/>
    <cellStyle name="Normal 53 2 4 4 3" xfId="17473"/>
    <cellStyle name="Normal 53 2 4 4 4" xfId="17474"/>
    <cellStyle name="Normal 53 2 4 4 5" xfId="17475"/>
    <cellStyle name="Normal 53 2 4 5" xfId="17476"/>
    <cellStyle name="Normal 53 2 4 5 2" xfId="17477"/>
    <cellStyle name="Normal 53 2 4 5 3" xfId="17478"/>
    <cellStyle name="Normal 53 2 4 5 4" xfId="17479"/>
    <cellStyle name="Normal 53 2 4 6" xfId="17480"/>
    <cellStyle name="Normal 53 2 4 6 2" xfId="17481"/>
    <cellStyle name="Normal 53 2 4 7" xfId="17482"/>
    <cellStyle name="Normal 53 2 4 8" xfId="17483"/>
    <cellStyle name="Normal 53 2 4 9" xfId="17484"/>
    <cellStyle name="Normal 53 2 4 9 2" xfId="17485"/>
    <cellStyle name="Normal 53 2 5" xfId="17486"/>
    <cellStyle name="Normal 53 2 5 2" xfId="17487"/>
    <cellStyle name="Normal 53 2 5 2 2" xfId="17488"/>
    <cellStyle name="Normal 53 2 5 2 3" xfId="17489"/>
    <cellStyle name="Normal 53 2 5 2 4" xfId="17490"/>
    <cellStyle name="Normal 53 2 5 3" xfId="17491"/>
    <cellStyle name="Normal 53 2 5 4" xfId="17492"/>
    <cellStyle name="Normal 53 2 5 5" xfId="17493"/>
    <cellStyle name="Normal 53 2 6" xfId="17494"/>
    <cellStyle name="Normal 53 2 6 2" xfId="17495"/>
    <cellStyle name="Normal 53 2 6 3" xfId="17496"/>
    <cellStyle name="Normal 53 2 6 4" xfId="17497"/>
    <cellStyle name="Normal 53 2 7" xfId="17498"/>
    <cellStyle name="Normal 53 2 8" xfId="17499"/>
    <cellStyle name="Normal 53 2 8 2" xfId="17500"/>
    <cellStyle name="Normal 53 2 9" xfId="17501"/>
    <cellStyle name="Normal 53 3" xfId="17502"/>
    <cellStyle name="Normal 53 3 2" xfId="17503"/>
    <cellStyle name="Normal 53 3 2 2" xfId="17504"/>
    <cellStyle name="Normal 53 3 2 3" xfId="17505"/>
    <cellStyle name="Normal 53 3 3" xfId="17506"/>
    <cellStyle name="Normal 53 3 3 2" xfId="17507"/>
    <cellStyle name="Normal 53 3 4" xfId="17508"/>
    <cellStyle name="Normal 53 4" xfId="17509"/>
    <cellStyle name="Normal 53 4 2" xfId="17510"/>
    <cellStyle name="Normal 53 4 2 2" xfId="17511"/>
    <cellStyle name="Normal 53 4 3" xfId="17512"/>
    <cellStyle name="Normal 53 4 3 2" xfId="17513"/>
    <cellStyle name="Normal 53 4 4" xfId="17514"/>
    <cellStyle name="Normal 53 4 5" xfId="17515"/>
    <cellStyle name="Normal 53 5" xfId="17516"/>
    <cellStyle name="Normal 53 5 10" xfId="17517"/>
    <cellStyle name="Normal 53 5 11" xfId="17518"/>
    <cellStyle name="Normal 53 5 2" xfId="17519"/>
    <cellStyle name="Normal 53 5 2 2" xfId="17520"/>
    <cellStyle name="Normal 53 5 2 2 2" xfId="17521"/>
    <cellStyle name="Normal 53 5 2 2 2 2" xfId="17522"/>
    <cellStyle name="Normal 53 5 2 2 2 3" xfId="17523"/>
    <cellStyle name="Normal 53 5 2 2 2 4" xfId="17524"/>
    <cellStyle name="Normal 53 5 2 2 3" xfId="17525"/>
    <cellStyle name="Normal 53 5 2 2 4" xfId="17526"/>
    <cellStyle name="Normal 53 5 2 2 5" xfId="17527"/>
    <cellStyle name="Normal 53 5 2 3" xfId="17528"/>
    <cellStyle name="Normal 53 5 2 3 2" xfId="17529"/>
    <cellStyle name="Normal 53 5 2 3 3" xfId="17530"/>
    <cellStyle name="Normal 53 5 2 3 4" xfId="17531"/>
    <cellStyle name="Normal 53 5 2 4" xfId="17532"/>
    <cellStyle name="Normal 53 5 2 5" xfId="17533"/>
    <cellStyle name="Normal 53 5 2 6" xfId="17534"/>
    <cellStyle name="Normal 53 5 2 6 2" xfId="17535"/>
    <cellStyle name="Normal 53 5 2 7" xfId="17536"/>
    <cellStyle name="Normal 53 5 2 8" xfId="17537"/>
    <cellStyle name="Normal 53 5 3" xfId="17538"/>
    <cellStyle name="Normal 53 5 3 2" xfId="17539"/>
    <cellStyle name="Normal 53 5 3 2 2" xfId="17540"/>
    <cellStyle name="Normal 53 5 3 2 2 2" xfId="17541"/>
    <cellStyle name="Normal 53 5 3 2 2 3" xfId="17542"/>
    <cellStyle name="Normal 53 5 3 2 2 4" xfId="17543"/>
    <cellStyle name="Normal 53 5 3 2 3" xfId="17544"/>
    <cellStyle name="Normal 53 5 3 2 4" xfId="17545"/>
    <cellStyle name="Normal 53 5 3 2 5" xfId="17546"/>
    <cellStyle name="Normal 53 5 3 3" xfId="17547"/>
    <cellStyle name="Normal 53 5 3 3 2" xfId="17548"/>
    <cellStyle name="Normal 53 5 3 3 3" xfId="17549"/>
    <cellStyle name="Normal 53 5 3 3 4" xfId="17550"/>
    <cellStyle name="Normal 53 5 3 4" xfId="17551"/>
    <cellStyle name="Normal 53 5 3 5" xfId="17552"/>
    <cellStyle name="Normal 53 5 3 6" xfId="17553"/>
    <cellStyle name="Normal 53 5 4" xfId="17554"/>
    <cellStyle name="Normal 53 5 4 2" xfId="17555"/>
    <cellStyle name="Normal 53 5 4 2 2" xfId="17556"/>
    <cellStyle name="Normal 53 5 4 2 3" xfId="17557"/>
    <cellStyle name="Normal 53 5 4 2 4" xfId="17558"/>
    <cellStyle name="Normal 53 5 4 3" xfId="17559"/>
    <cellStyle name="Normal 53 5 4 4" xfId="17560"/>
    <cellStyle name="Normal 53 5 4 5" xfId="17561"/>
    <cellStyle name="Normal 53 5 5" xfId="17562"/>
    <cellStyle name="Normal 53 5 5 2" xfId="17563"/>
    <cellStyle name="Normal 53 5 5 2 2" xfId="17564"/>
    <cellStyle name="Normal 53 5 5 2 3" xfId="17565"/>
    <cellStyle name="Normal 53 5 5 2 4" xfId="17566"/>
    <cellStyle name="Normal 53 5 5 3" xfId="17567"/>
    <cellStyle name="Normal 53 5 5 4" xfId="17568"/>
    <cellStyle name="Normal 53 5 5 5" xfId="17569"/>
    <cellStyle name="Normal 53 5 6" xfId="17570"/>
    <cellStyle name="Normal 53 5 6 2" xfId="17571"/>
    <cellStyle name="Normal 53 5 6 3" xfId="17572"/>
    <cellStyle name="Normal 53 5 6 4" xfId="17573"/>
    <cellStyle name="Normal 53 5 7" xfId="17574"/>
    <cellStyle name="Normal 53 5 7 2" xfId="17575"/>
    <cellStyle name="Normal 53 5 8" xfId="17576"/>
    <cellStyle name="Normal 53 5 9" xfId="17577"/>
    <cellStyle name="Normal 53 6" xfId="17578"/>
    <cellStyle name="Normal 53 6 2" xfId="17579"/>
    <cellStyle name="Normal 53 6 2 2" xfId="17580"/>
    <cellStyle name="Normal 53 6 2 2 2" xfId="17581"/>
    <cellStyle name="Normal 53 6 2 2 3" xfId="17582"/>
    <cellStyle name="Normal 53 6 2 2 4" xfId="17583"/>
    <cellStyle name="Normal 53 6 2 3" xfId="17584"/>
    <cellStyle name="Normal 53 6 2 4" xfId="17585"/>
    <cellStyle name="Normal 53 6 2 5" xfId="17586"/>
    <cellStyle name="Normal 53 6 3" xfId="17587"/>
    <cellStyle name="Normal 53 6 3 2" xfId="17588"/>
    <cellStyle name="Normal 53 6 3 3" xfId="17589"/>
    <cellStyle name="Normal 53 6 3 4" xfId="17590"/>
    <cellStyle name="Normal 53 6 4" xfId="17591"/>
    <cellStyle name="Normal 53 6 5" xfId="17592"/>
    <cellStyle name="Normal 53 6 5 2" xfId="17593"/>
    <cellStyle name="Normal 53 6 6" xfId="17594"/>
    <cellStyle name="Normal 53 6 7" xfId="17595"/>
    <cellStyle name="Normal 53 7" xfId="17596"/>
    <cellStyle name="Normal 53 7 2" xfId="17597"/>
    <cellStyle name="Normal 53 7 2 2" xfId="17598"/>
    <cellStyle name="Normal 53 7 3" xfId="17599"/>
    <cellStyle name="Normal 53 8" xfId="17600"/>
    <cellStyle name="Normal 53 8 2" xfId="17601"/>
    <cellStyle name="Normal 53 9" xfId="17602"/>
    <cellStyle name="Normal 53_Consolidation" xfId="17603"/>
    <cellStyle name="Normal 54" xfId="1920"/>
    <cellStyle name="Normal 54 10" xfId="17604"/>
    <cellStyle name="Normal 54 11" xfId="17605"/>
    <cellStyle name="Normal 54 2" xfId="17606"/>
    <cellStyle name="Normal 54 2 2" xfId="17607"/>
    <cellStyle name="Normal 54 2 2 10" xfId="17608"/>
    <cellStyle name="Normal 54 2 2 11" xfId="17609"/>
    <cellStyle name="Normal 54 2 2 11 2" xfId="17610"/>
    <cellStyle name="Normal 54 2 2 12" xfId="17611"/>
    <cellStyle name="Normal 54 2 2 13" xfId="17612"/>
    <cellStyle name="Normal 54 2 2 2" xfId="17613"/>
    <cellStyle name="Normal 54 2 2 2 10" xfId="17614"/>
    <cellStyle name="Normal 54 2 2 2 2" xfId="17615"/>
    <cellStyle name="Normal 54 2 2 2 2 2" xfId="17616"/>
    <cellStyle name="Normal 54 2 2 2 2 2 2" xfId="17617"/>
    <cellStyle name="Normal 54 2 2 2 2 2 2 2" xfId="17618"/>
    <cellStyle name="Normal 54 2 2 2 2 2 2 3" xfId="17619"/>
    <cellStyle name="Normal 54 2 2 2 2 2 2 4" xfId="17620"/>
    <cellStyle name="Normal 54 2 2 2 2 2 3" xfId="17621"/>
    <cellStyle name="Normal 54 2 2 2 2 2 4" xfId="17622"/>
    <cellStyle name="Normal 54 2 2 2 2 2 5" xfId="17623"/>
    <cellStyle name="Normal 54 2 2 2 2 3" xfId="17624"/>
    <cellStyle name="Normal 54 2 2 2 2 3 2" xfId="17625"/>
    <cellStyle name="Normal 54 2 2 2 2 3 3" xfId="17626"/>
    <cellStyle name="Normal 54 2 2 2 2 3 4" xfId="17627"/>
    <cellStyle name="Normal 54 2 2 2 2 4" xfId="17628"/>
    <cellStyle name="Normal 54 2 2 2 2 5" xfId="17629"/>
    <cellStyle name="Normal 54 2 2 2 2 6" xfId="17630"/>
    <cellStyle name="Normal 54 2 2 2 2 7" xfId="17631"/>
    <cellStyle name="Normal 54 2 2 2 3" xfId="17632"/>
    <cellStyle name="Normal 54 2 2 2 3 2" xfId="17633"/>
    <cellStyle name="Normal 54 2 2 2 3 2 2" xfId="17634"/>
    <cellStyle name="Normal 54 2 2 2 3 2 3" xfId="17635"/>
    <cellStyle name="Normal 54 2 2 2 3 2 4" xfId="17636"/>
    <cellStyle name="Normal 54 2 2 2 3 3" xfId="17637"/>
    <cellStyle name="Normal 54 2 2 2 3 4" xfId="17638"/>
    <cellStyle name="Normal 54 2 2 2 3 5" xfId="17639"/>
    <cellStyle name="Normal 54 2 2 2 4" xfId="17640"/>
    <cellStyle name="Normal 54 2 2 2 4 2" xfId="17641"/>
    <cellStyle name="Normal 54 2 2 2 4 2 2" xfId="17642"/>
    <cellStyle name="Normal 54 2 2 2 4 2 3" xfId="17643"/>
    <cellStyle name="Normal 54 2 2 2 4 2 4" xfId="17644"/>
    <cellStyle name="Normal 54 2 2 2 4 3" xfId="17645"/>
    <cellStyle name="Normal 54 2 2 2 4 4" xfId="17646"/>
    <cellStyle name="Normal 54 2 2 2 4 5" xfId="17647"/>
    <cellStyle name="Normal 54 2 2 2 5" xfId="17648"/>
    <cellStyle name="Normal 54 2 2 2 5 2" xfId="17649"/>
    <cellStyle name="Normal 54 2 2 2 5 3" xfId="17650"/>
    <cellStyle name="Normal 54 2 2 2 5 4" xfId="17651"/>
    <cellStyle name="Normal 54 2 2 2 6" xfId="17652"/>
    <cellStyle name="Normal 54 2 2 2 6 2" xfId="17653"/>
    <cellStyle name="Normal 54 2 2 2 7" xfId="17654"/>
    <cellStyle name="Normal 54 2 2 2 8" xfId="17655"/>
    <cellStyle name="Normal 54 2 2 2 9" xfId="17656"/>
    <cellStyle name="Normal 54 2 2 3" xfId="17657"/>
    <cellStyle name="Normal 54 2 2 3 2" xfId="17658"/>
    <cellStyle name="Normal 54 2 2 3 2 2" xfId="17659"/>
    <cellStyle name="Normal 54 2 2 3 2 2 2" xfId="17660"/>
    <cellStyle name="Normal 54 2 2 3 2 2 3" xfId="17661"/>
    <cellStyle name="Normal 54 2 2 3 2 2 4" xfId="17662"/>
    <cellStyle name="Normal 54 2 2 3 2 3" xfId="17663"/>
    <cellStyle name="Normal 54 2 2 3 2 4" xfId="17664"/>
    <cellStyle name="Normal 54 2 2 3 2 5" xfId="17665"/>
    <cellStyle name="Normal 54 2 2 3 3" xfId="17666"/>
    <cellStyle name="Normal 54 2 2 3 3 2" xfId="17667"/>
    <cellStyle name="Normal 54 2 2 3 3 3" xfId="17668"/>
    <cellStyle name="Normal 54 2 2 3 3 4" xfId="17669"/>
    <cellStyle name="Normal 54 2 2 3 4" xfId="17670"/>
    <cellStyle name="Normal 54 2 2 3 5" xfId="17671"/>
    <cellStyle name="Normal 54 2 2 3 6" xfId="17672"/>
    <cellStyle name="Normal 54 2 2 3 7" xfId="17673"/>
    <cellStyle name="Normal 54 2 2 4" xfId="17674"/>
    <cellStyle name="Normal 54 2 2 4 2" xfId="17675"/>
    <cellStyle name="Normal 54 2 2 4 2 2" xfId="17676"/>
    <cellStyle name="Normal 54 2 2 4 2 2 2" xfId="17677"/>
    <cellStyle name="Normal 54 2 2 4 2 2 3" xfId="17678"/>
    <cellStyle name="Normal 54 2 2 4 2 2 4" xfId="17679"/>
    <cellStyle name="Normal 54 2 2 4 2 3" xfId="17680"/>
    <cellStyle name="Normal 54 2 2 4 2 4" xfId="17681"/>
    <cellStyle name="Normal 54 2 2 4 2 5" xfId="17682"/>
    <cellStyle name="Normal 54 2 2 4 3" xfId="17683"/>
    <cellStyle name="Normal 54 2 2 4 3 2" xfId="17684"/>
    <cellStyle name="Normal 54 2 2 4 3 3" xfId="17685"/>
    <cellStyle name="Normal 54 2 2 4 3 4" xfId="17686"/>
    <cellStyle name="Normal 54 2 2 4 4" xfId="17687"/>
    <cellStyle name="Normal 54 2 2 4 5" xfId="17688"/>
    <cellStyle name="Normal 54 2 2 4 6" xfId="17689"/>
    <cellStyle name="Normal 54 2 2 4 7" xfId="17690"/>
    <cellStyle name="Normal 54 2 2 5" xfId="17691"/>
    <cellStyle name="Normal 54 2 2 5 2" xfId="17692"/>
    <cellStyle name="Normal 54 2 2 5 2 2" xfId="17693"/>
    <cellStyle name="Normal 54 2 2 5 2 3" xfId="17694"/>
    <cellStyle name="Normal 54 2 2 5 2 4" xfId="17695"/>
    <cellStyle name="Normal 54 2 2 5 3" xfId="17696"/>
    <cellStyle name="Normal 54 2 2 5 4" xfId="17697"/>
    <cellStyle name="Normal 54 2 2 5 5" xfId="17698"/>
    <cellStyle name="Normal 54 2 2 5 6" xfId="17699"/>
    <cellStyle name="Normal 54 2 2 6" xfId="17700"/>
    <cellStyle name="Normal 54 2 2 6 2" xfId="17701"/>
    <cellStyle name="Normal 54 2 2 6 2 2" xfId="17702"/>
    <cellStyle name="Normal 54 2 2 6 2 3" xfId="17703"/>
    <cellStyle name="Normal 54 2 2 6 2 4" xfId="17704"/>
    <cellStyle name="Normal 54 2 2 6 3" xfId="17705"/>
    <cellStyle name="Normal 54 2 2 6 4" xfId="17706"/>
    <cellStyle name="Normal 54 2 2 6 5" xfId="17707"/>
    <cellStyle name="Normal 54 2 2 7" xfId="17708"/>
    <cellStyle name="Normal 54 2 2 7 2" xfId="17709"/>
    <cellStyle name="Normal 54 2 2 7 3" xfId="17710"/>
    <cellStyle name="Normal 54 2 2 7 4" xfId="17711"/>
    <cellStyle name="Normal 54 2 2 8" xfId="17712"/>
    <cellStyle name="Normal 54 2 2 8 2" xfId="17713"/>
    <cellStyle name="Normal 54 2 2 9" xfId="17714"/>
    <cellStyle name="Normal 54 2 3" xfId="17715"/>
    <cellStyle name="Normal 54 2 3 2" xfId="17716"/>
    <cellStyle name="Normal 54 2 3 2 2" xfId="17717"/>
    <cellStyle name="Normal 54 2 3 3" xfId="17718"/>
    <cellStyle name="Normal 54 2 3 4" xfId="17719"/>
    <cellStyle name="Normal 54 2 3 5" xfId="17720"/>
    <cellStyle name="Normal 54 2 4" xfId="17721"/>
    <cellStyle name="Normal 54 2 4 10" xfId="17722"/>
    <cellStyle name="Normal 54 2 4 2" xfId="17723"/>
    <cellStyle name="Normal 54 2 4 2 2" xfId="17724"/>
    <cellStyle name="Normal 54 2 4 2 2 2" xfId="17725"/>
    <cellStyle name="Normal 54 2 4 2 2 2 2" xfId="17726"/>
    <cellStyle name="Normal 54 2 4 2 2 2 3" xfId="17727"/>
    <cellStyle name="Normal 54 2 4 2 2 2 4" xfId="17728"/>
    <cellStyle name="Normal 54 2 4 2 2 3" xfId="17729"/>
    <cellStyle name="Normal 54 2 4 2 2 4" xfId="17730"/>
    <cellStyle name="Normal 54 2 4 2 2 5" xfId="17731"/>
    <cellStyle name="Normal 54 2 4 2 3" xfId="17732"/>
    <cellStyle name="Normal 54 2 4 2 3 2" xfId="17733"/>
    <cellStyle name="Normal 54 2 4 2 3 3" xfId="17734"/>
    <cellStyle name="Normal 54 2 4 2 3 4" xfId="17735"/>
    <cellStyle name="Normal 54 2 4 2 4" xfId="17736"/>
    <cellStyle name="Normal 54 2 4 2 5" xfId="17737"/>
    <cellStyle name="Normal 54 2 4 2 6" xfId="17738"/>
    <cellStyle name="Normal 54 2 4 2 7" xfId="17739"/>
    <cellStyle name="Normal 54 2 4 3" xfId="17740"/>
    <cellStyle name="Normal 54 2 4 3 2" xfId="17741"/>
    <cellStyle name="Normal 54 2 4 3 2 2" xfId="17742"/>
    <cellStyle name="Normal 54 2 4 3 2 3" xfId="17743"/>
    <cellStyle name="Normal 54 2 4 3 2 4" xfId="17744"/>
    <cellStyle name="Normal 54 2 4 3 3" xfId="17745"/>
    <cellStyle name="Normal 54 2 4 3 4" xfId="17746"/>
    <cellStyle name="Normal 54 2 4 3 5" xfId="17747"/>
    <cellStyle name="Normal 54 2 4 4" xfId="17748"/>
    <cellStyle name="Normal 54 2 4 4 2" xfId="17749"/>
    <cellStyle name="Normal 54 2 4 4 2 2" xfId="17750"/>
    <cellStyle name="Normal 54 2 4 4 2 3" xfId="17751"/>
    <cellStyle name="Normal 54 2 4 4 2 4" xfId="17752"/>
    <cellStyle name="Normal 54 2 4 4 3" xfId="17753"/>
    <cellStyle name="Normal 54 2 4 4 4" xfId="17754"/>
    <cellStyle name="Normal 54 2 4 4 5" xfId="17755"/>
    <cellStyle name="Normal 54 2 4 5" xfId="17756"/>
    <cellStyle name="Normal 54 2 4 5 2" xfId="17757"/>
    <cellStyle name="Normal 54 2 4 5 3" xfId="17758"/>
    <cellStyle name="Normal 54 2 4 5 4" xfId="17759"/>
    <cellStyle name="Normal 54 2 4 6" xfId="17760"/>
    <cellStyle name="Normal 54 2 4 6 2" xfId="17761"/>
    <cellStyle name="Normal 54 2 4 7" xfId="17762"/>
    <cellStyle name="Normal 54 2 4 8" xfId="17763"/>
    <cellStyle name="Normal 54 2 4 9" xfId="17764"/>
    <cellStyle name="Normal 54 2 5" xfId="17765"/>
    <cellStyle name="Normal 54 2 5 2" xfId="17766"/>
    <cellStyle name="Normal 54 2 5 2 2" xfId="17767"/>
    <cellStyle name="Normal 54 2 5 2 3" xfId="17768"/>
    <cellStyle name="Normal 54 2 5 2 4" xfId="17769"/>
    <cellStyle name="Normal 54 2 5 3" xfId="17770"/>
    <cellStyle name="Normal 54 2 5 4" xfId="17771"/>
    <cellStyle name="Normal 54 2 5 5" xfId="17772"/>
    <cellStyle name="Normal 54 2 5 6" xfId="17773"/>
    <cellStyle name="Normal 54 2 6" xfId="17774"/>
    <cellStyle name="Normal 54 2 6 2" xfId="17775"/>
    <cellStyle name="Normal 54 2 6 3" xfId="17776"/>
    <cellStyle name="Normal 54 2 6 4" xfId="17777"/>
    <cellStyle name="Normal 54 2 7" xfId="17778"/>
    <cellStyle name="Normal 54 2 8" xfId="17779"/>
    <cellStyle name="Normal 54 2 9" xfId="17780"/>
    <cellStyle name="Normal 54 3" xfId="17781"/>
    <cellStyle name="Normal 54 3 2" xfId="17782"/>
    <cellStyle name="Normal 54 3 3" xfId="17783"/>
    <cellStyle name="Normal 54 3 3 2" xfId="17784"/>
    <cellStyle name="Normal 54 3 4" xfId="17785"/>
    <cellStyle name="Normal 54 3 4 2" xfId="17786"/>
    <cellStyle name="Normal 54 3 5" xfId="17787"/>
    <cellStyle name="Normal 54 4" xfId="17788"/>
    <cellStyle name="Normal 54 4 2" xfId="17789"/>
    <cellStyle name="Normal 54 4 2 2" xfId="17790"/>
    <cellStyle name="Normal 54 4 2 3" xfId="17791"/>
    <cellStyle name="Normal 54 4 3" xfId="17792"/>
    <cellStyle name="Normal 54 4 3 2" xfId="17793"/>
    <cellStyle name="Normal 54 4 4" xfId="17794"/>
    <cellStyle name="Normal 54 4 5" xfId="17795"/>
    <cellStyle name="Normal 54 5" xfId="17796"/>
    <cellStyle name="Normal 54 5 10" xfId="17797"/>
    <cellStyle name="Normal 54 5 10 2" xfId="17798"/>
    <cellStyle name="Normal 54 5 11" xfId="17799"/>
    <cellStyle name="Normal 54 5 12" xfId="17800"/>
    <cellStyle name="Normal 54 5 2" xfId="17801"/>
    <cellStyle name="Normal 54 5 2 2" xfId="17802"/>
    <cellStyle name="Normal 54 5 2 2 2" xfId="17803"/>
    <cellStyle name="Normal 54 5 2 2 2 2" xfId="17804"/>
    <cellStyle name="Normal 54 5 2 2 2 3" xfId="17805"/>
    <cellStyle name="Normal 54 5 2 2 2 4" xfId="17806"/>
    <cellStyle name="Normal 54 5 2 2 3" xfId="17807"/>
    <cellStyle name="Normal 54 5 2 2 4" xfId="17808"/>
    <cellStyle name="Normal 54 5 2 2 5" xfId="17809"/>
    <cellStyle name="Normal 54 5 2 3" xfId="17810"/>
    <cellStyle name="Normal 54 5 2 3 2" xfId="17811"/>
    <cellStyle name="Normal 54 5 2 3 3" xfId="17812"/>
    <cellStyle name="Normal 54 5 2 3 4" xfId="17813"/>
    <cellStyle name="Normal 54 5 2 4" xfId="17814"/>
    <cellStyle name="Normal 54 5 2 5" xfId="17815"/>
    <cellStyle name="Normal 54 5 2 6" xfId="17816"/>
    <cellStyle name="Normal 54 5 2 6 2" xfId="17817"/>
    <cellStyle name="Normal 54 5 2 7" xfId="17818"/>
    <cellStyle name="Normal 54 5 3" xfId="17819"/>
    <cellStyle name="Normal 54 5 3 2" xfId="17820"/>
    <cellStyle name="Normal 54 5 3 2 2" xfId="17821"/>
    <cellStyle name="Normal 54 5 3 2 2 2" xfId="17822"/>
    <cellStyle name="Normal 54 5 3 2 2 3" xfId="17823"/>
    <cellStyle name="Normal 54 5 3 2 2 4" xfId="17824"/>
    <cellStyle name="Normal 54 5 3 2 3" xfId="17825"/>
    <cellStyle name="Normal 54 5 3 2 4" xfId="17826"/>
    <cellStyle name="Normal 54 5 3 2 5" xfId="17827"/>
    <cellStyle name="Normal 54 5 3 3" xfId="17828"/>
    <cellStyle name="Normal 54 5 3 3 2" xfId="17829"/>
    <cellStyle name="Normal 54 5 3 3 3" xfId="17830"/>
    <cellStyle name="Normal 54 5 3 3 4" xfId="17831"/>
    <cellStyle name="Normal 54 5 3 4" xfId="17832"/>
    <cellStyle name="Normal 54 5 3 5" xfId="17833"/>
    <cellStyle name="Normal 54 5 3 6" xfId="17834"/>
    <cellStyle name="Normal 54 5 4" xfId="17835"/>
    <cellStyle name="Normal 54 5 4 2" xfId="17836"/>
    <cellStyle name="Normal 54 5 4 2 2" xfId="17837"/>
    <cellStyle name="Normal 54 5 4 2 3" xfId="17838"/>
    <cellStyle name="Normal 54 5 4 2 4" xfId="17839"/>
    <cellStyle name="Normal 54 5 4 3" xfId="17840"/>
    <cellStyle name="Normal 54 5 4 4" xfId="17841"/>
    <cellStyle name="Normal 54 5 4 5" xfId="17842"/>
    <cellStyle name="Normal 54 5 5" xfId="17843"/>
    <cellStyle name="Normal 54 5 5 2" xfId="17844"/>
    <cellStyle name="Normal 54 5 5 2 2" xfId="17845"/>
    <cellStyle name="Normal 54 5 5 2 3" xfId="17846"/>
    <cellStyle name="Normal 54 5 5 2 4" xfId="17847"/>
    <cellStyle name="Normal 54 5 5 3" xfId="17848"/>
    <cellStyle name="Normal 54 5 5 4" xfId="17849"/>
    <cellStyle name="Normal 54 5 5 5" xfId="17850"/>
    <cellStyle name="Normal 54 5 6" xfId="17851"/>
    <cellStyle name="Normal 54 5 6 2" xfId="17852"/>
    <cellStyle name="Normal 54 5 6 3" xfId="17853"/>
    <cellStyle name="Normal 54 5 6 4" xfId="17854"/>
    <cellStyle name="Normal 54 5 7" xfId="17855"/>
    <cellStyle name="Normal 54 5 7 2" xfId="17856"/>
    <cellStyle name="Normal 54 5 8" xfId="17857"/>
    <cellStyle name="Normal 54 5 9" xfId="17858"/>
    <cellStyle name="Normal 54 6" xfId="17859"/>
    <cellStyle name="Normal 54 6 2" xfId="17860"/>
    <cellStyle name="Normal 54 6 2 2" xfId="17861"/>
    <cellStyle name="Normal 54 6 2 2 2" xfId="17862"/>
    <cellStyle name="Normal 54 6 2 2 3" xfId="17863"/>
    <cellStyle name="Normal 54 6 2 2 4" xfId="17864"/>
    <cellStyle name="Normal 54 6 2 3" xfId="17865"/>
    <cellStyle name="Normal 54 6 2 4" xfId="17866"/>
    <cellStyle name="Normal 54 6 2 4 2" xfId="17867"/>
    <cellStyle name="Normal 54 6 2 5" xfId="17868"/>
    <cellStyle name="Normal 54 6 3" xfId="17869"/>
    <cellStyle name="Normal 54 6 3 2" xfId="17870"/>
    <cellStyle name="Normal 54 6 3 3" xfId="17871"/>
    <cellStyle name="Normal 54 6 3 4" xfId="17872"/>
    <cellStyle name="Normal 54 6 4" xfId="17873"/>
    <cellStyle name="Normal 54 6 5" xfId="17874"/>
    <cellStyle name="Normal 54 6 5 2" xfId="17875"/>
    <cellStyle name="Normal 54 6 6" xfId="17876"/>
    <cellStyle name="Normal 54 6 7" xfId="17877"/>
    <cellStyle name="Normal 54 7" xfId="17878"/>
    <cellStyle name="Normal 54 7 2" xfId="17879"/>
    <cellStyle name="Normal 54 7 2 2" xfId="17880"/>
    <cellStyle name="Normal 54 7 3" xfId="17881"/>
    <cellStyle name="Normal 54 7 3 2" xfId="17882"/>
    <cellStyle name="Normal 54 7 4" xfId="17883"/>
    <cellStyle name="Normal 54 7 5" xfId="17884"/>
    <cellStyle name="Normal 54 8" xfId="17885"/>
    <cellStyle name="Normal 54 8 2" xfId="17886"/>
    <cellStyle name="Normal 54 8 2 2" xfId="17887"/>
    <cellStyle name="Normal 54 8 3" xfId="17888"/>
    <cellStyle name="Normal 54 9" xfId="17889"/>
    <cellStyle name="Normal 54 9 2" xfId="17890"/>
    <cellStyle name="Normal 54_Consolidation" xfId="17891"/>
    <cellStyle name="Normal 55" xfId="1921"/>
    <cellStyle name="Normal 55 2" xfId="17892"/>
    <cellStyle name="Normal 55 2 2" xfId="17893"/>
    <cellStyle name="Normal 55 2 2 10" xfId="17894"/>
    <cellStyle name="Normal 55 2 2 11" xfId="17895"/>
    <cellStyle name="Normal 55 2 2 11 2" xfId="17896"/>
    <cellStyle name="Normal 55 2 2 12" xfId="17897"/>
    <cellStyle name="Normal 55 2 2 2" xfId="17898"/>
    <cellStyle name="Normal 55 2 2 2 10" xfId="17899"/>
    <cellStyle name="Normal 55 2 2 2 2" xfId="17900"/>
    <cellStyle name="Normal 55 2 2 2 2 2" xfId="17901"/>
    <cellStyle name="Normal 55 2 2 2 2 2 2" xfId="17902"/>
    <cellStyle name="Normal 55 2 2 2 2 2 2 2" xfId="17903"/>
    <cellStyle name="Normal 55 2 2 2 2 2 2 3" xfId="17904"/>
    <cellStyle name="Normal 55 2 2 2 2 2 2 4" xfId="17905"/>
    <cellStyle name="Normal 55 2 2 2 2 2 3" xfId="17906"/>
    <cellStyle name="Normal 55 2 2 2 2 2 4" xfId="17907"/>
    <cellStyle name="Normal 55 2 2 2 2 2 5" xfId="17908"/>
    <cellStyle name="Normal 55 2 2 2 2 3" xfId="17909"/>
    <cellStyle name="Normal 55 2 2 2 2 3 2" xfId="17910"/>
    <cellStyle name="Normal 55 2 2 2 2 3 3" xfId="17911"/>
    <cellStyle name="Normal 55 2 2 2 2 3 4" xfId="17912"/>
    <cellStyle name="Normal 55 2 2 2 2 4" xfId="17913"/>
    <cellStyle name="Normal 55 2 2 2 2 5" xfId="17914"/>
    <cellStyle name="Normal 55 2 2 2 2 6" xfId="17915"/>
    <cellStyle name="Normal 55 2 2 2 2 7" xfId="17916"/>
    <cellStyle name="Normal 55 2 2 2 3" xfId="17917"/>
    <cellStyle name="Normal 55 2 2 2 3 2" xfId="17918"/>
    <cellStyle name="Normal 55 2 2 2 3 2 2" xfId="17919"/>
    <cellStyle name="Normal 55 2 2 2 3 2 3" xfId="17920"/>
    <cellStyle name="Normal 55 2 2 2 3 2 4" xfId="17921"/>
    <cellStyle name="Normal 55 2 2 2 3 3" xfId="17922"/>
    <cellStyle name="Normal 55 2 2 2 3 4" xfId="17923"/>
    <cellStyle name="Normal 55 2 2 2 3 5" xfId="17924"/>
    <cellStyle name="Normal 55 2 2 2 4" xfId="17925"/>
    <cellStyle name="Normal 55 2 2 2 4 2" xfId="17926"/>
    <cellStyle name="Normal 55 2 2 2 4 2 2" xfId="17927"/>
    <cellStyle name="Normal 55 2 2 2 4 2 3" xfId="17928"/>
    <cellStyle name="Normal 55 2 2 2 4 2 4" xfId="17929"/>
    <cellStyle name="Normal 55 2 2 2 4 3" xfId="17930"/>
    <cellStyle name="Normal 55 2 2 2 4 4" xfId="17931"/>
    <cellStyle name="Normal 55 2 2 2 4 5" xfId="17932"/>
    <cellStyle name="Normal 55 2 2 2 5" xfId="17933"/>
    <cellStyle name="Normal 55 2 2 2 5 2" xfId="17934"/>
    <cellStyle name="Normal 55 2 2 2 5 3" xfId="17935"/>
    <cellStyle name="Normal 55 2 2 2 5 4" xfId="17936"/>
    <cellStyle name="Normal 55 2 2 2 6" xfId="17937"/>
    <cellStyle name="Normal 55 2 2 2 6 2" xfId="17938"/>
    <cellStyle name="Normal 55 2 2 2 7" xfId="17939"/>
    <cellStyle name="Normal 55 2 2 2 8" xfId="17940"/>
    <cellStyle name="Normal 55 2 2 2 9" xfId="17941"/>
    <cellStyle name="Normal 55 2 2 3" xfId="17942"/>
    <cellStyle name="Normal 55 2 2 3 2" xfId="17943"/>
    <cellStyle name="Normal 55 2 2 3 2 2" xfId="17944"/>
    <cellStyle name="Normal 55 2 2 3 2 2 2" xfId="17945"/>
    <cellStyle name="Normal 55 2 2 3 2 2 3" xfId="17946"/>
    <cellStyle name="Normal 55 2 2 3 2 2 4" xfId="17947"/>
    <cellStyle name="Normal 55 2 2 3 2 3" xfId="17948"/>
    <cellStyle name="Normal 55 2 2 3 2 4" xfId="17949"/>
    <cellStyle name="Normal 55 2 2 3 2 5" xfId="17950"/>
    <cellStyle name="Normal 55 2 2 3 3" xfId="17951"/>
    <cellStyle name="Normal 55 2 2 3 3 2" xfId="17952"/>
    <cellStyle name="Normal 55 2 2 3 3 3" xfId="17953"/>
    <cellStyle name="Normal 55 2 2 3 3 4" xfId="17954"/>
    <cellStyle name="Normal 55 2 2 3 4" xfId="17955"/>
    <cellStyle name="Normal 55 2 2 3 5" xfId="17956"/>
    <cellStyle name="Normal 55 2 2 3 6" xfId="17957"/>
    <cellStyle name="Normal 55 2 2 3 7" xfId="17958"/>
    <cellStyle name="Normal 55 2 2 4" xfId="17959"/>
    <cellStyle name="Normal 55 2 2 4 2" xfId="17960"/>
    <cellStyle name="Normal 55 2 2 4 2 2" xfId="17961"/>
    <cellStyle name="Normal 55 2 2 4 2 2 2" xfId="17962"/>
    <cellStyle name="Normal 55 2 2 4 2 2 3" xfId="17963"/>
    <cellStyle name="Normal 55 2 2 4 2 2 4" xfId="17964"/>
    <cellStyle name="Normal 55 2 2 4 2 3" xfId="17965"/>
    <cellStyle name="Normal 55 2 2 4 2 4" xfId="17966"/>
    <cellStyle name="Normal 55 2 2 4 2 5" xfId="17967"/>
    <cellStyle name="Normal 55 2 2 4 3" xfId="17968"/>
    <cellStyle name="Normal 55 2 2 4 3 2" xfId="17969"/>
    <cellStyle name="Normal 55 2 2 4 3 3" xfId="17970"/>
    <cellStyle name="Normal 55 2 2 4 3 4" xfId="17971"/>
    <cellStyle name="Normal 55 2 2 4 4" xfId="17972"/>
    <cellStyle name="Normal 55 2 2 4 5" xfId="17973"/>
    <cellStyle name="Normal 55 2 2 4 6" xfId="17974"/>
    <cellStyle name="Normal 55 2 2 4 7" xfId="17975"/>
    <cellStyle name="Normal 55 2 2 5" xfId="17976"/>
    <cellStyle name="Normal 55 2 2 5 2" xfId="17977"/>
    <cellStyle name="Normal 55 2 2 5 2 2" xfId="17978"/>
    <cellStyle name="Normal 55 2 2 5 2 3" xfId="17979"/>
    <cellStyle name="Normal 55 2 2 5 2 4" xfId="17980"/>
    <cellStyle name="Normal 55 2 2 5 3" xfId="17981"/>
    <cellStyle name="Normal 55 2 2 5 4" xfId="17982"/>
    <cellStyle name="Normal 55 2 2 5 5" xfId="17983"/>
    <cellStyle name="Normal 55 2 2 5 6" xfId="17984"/>
    <cellStyle name="Normal 55 2 2 6" xfId="17985"/>
    <cellStyle name="Normal 55 2 2 6 2" xfId="17986"/>
    <cellStyle name="Normal 55 2 2 6 2 2" xfId="17987"/>
    <cellStyle name="Normal 55 2 2 6 2 3" xfId="17988"/>
    <cellStyle name="Normal 55 2 2 6 2 4" xfId="17989"/>
    <cellStyle name="Normal 55 2 2 6 3" xfId="17990"/>
    <cellStyle name="Normal 55 2 2 6 4" xfId="17991"/>
    <cellStyle name="Normal 55 2 2 6 5" xfId="17992"/>
    <cellStyle name="Normal 55 2 2 7" xfId="17993"/>
    <cellStyle name="Normal 55 2 2 7 2" xfId="17994"/>
    <cellStyle name="Normal 55 2 2 7 3" xfId="17995"/>
    <cellStyle name="Normal 55 2 2 7 4" xfId="17996"/>
    <cellStyle name="Normal 55 2 2 8" xfId="17997"/>
    <cellStyle name="Normal 55 2 2 8 2" xfId="17998"/>
    <cellStyle name="Normal 55 2 2 9" xfId="17999"/>
    <cellStyle name="Normal 55 2 3" xfId="18000"/>
    <cellStyle name="Normal 55 2 3 2" xfId="18001"/>
    <cellStyle name="Normal 55 2 3 2 2" xfId="18002"/>
    <cellStyle name="Normal 55 2 3 3" xfId="18003"/>
    <cellStyle name="Normal 55 2 3 4" xfId="18004"/>
    <cellStyle name="Normal 55 2 4" xfId="18005"/>
    <cellStyle name="Normal 55 2 4 10" xfId="18006"/>
    <cellStyle name="Normal 55 2 4 2" xfId="18007"/>
    <cellStyle name="Normal 55 2 4 2 2" xfId="18008"/>
    <cellStyle name="Normal 55 2 4 2 2 2" xfId="18009"/>
    <cellStyle name="Normal 55 2 4 2 2 2 2" xfId="18010"/>
    <cellStyle name="Normal 55 2 4 2 2 2 3" xfId="18011"/>
    <cellStyle name="Normal 55 2 4 2 2 2 4" xfId="18012"/>
    <cellStyle name="Normal 55 2 4 2 2 3" xfId="18013"/>
    <cellStyle name="Normal 55 2 4 2 2 4" xfId="18014"/>
    <cellStyle name="Normal 55 2 4 2 2 5" xfId="18015"/>
    <cellStyle name="Normal 55 2 4 2 3" xfId="18016"/>
    <cellStyle name="Normal 55 2 4 2 3 2" xfId="18017"/>
    <cellStyle name="Normal 55 2 4 2 3 3" xfId="18018"/>
    <cellStyle name="Normal 55 2 4 2 3 4" xfId="18019"/>
    <cellStyle name="Normal 55 2 4 2 4" xfId="18020"/>
    <cellStyle name="Normal 55 2 4 2 5" xfId="18021"/>
    <cellStyle name="Normal 55 2 4 2 6" xfId="18022"/>
    <cellStyle name="Normal 55 2 4 2 7" xfId="18023"/>
    <cellStyle name="Normal 55 2 4 3" xfId="18024"/>
    <cellStyle name="Normal 55 2 4 3 2" xfId="18025"/>
    <cellStyle name="Normal 55 2 4 3 2 2" xfId="18026"/>
    <cellStyle name="Normal 55 2 4 3 2 3" xfId="18027"/>
    <cellStyle name="Normal 55 2 4 3 2 4" xfId="18028"/>
    <cellStyle name="Normal 55 2 4 3 3" xfId="18029"/>
    <cellStyle name="Normal 55 2 4 3 4" xfId="18030"/>
    <cellStyle name="Normal 55 2 4 3 5" xfId="18031"/>
    <cellStyle name="Normal 55 2 4 4" xfId="18032"/>
    <cellStyle name="Normal 55 2 4 4 2" xfId="18033"/>
    <cellStyle name="Normal 55 2 4 4 2 2" xfId="18034"/>
    <cellStyle name="Normal 55 2 4 4 2 3" xfId="18035"/>
    <cellStyle name="Normal 55 2 4 4 2 4" xfId="18036"/>
    <cellStyle name="Normal 55 2 4 4 3" xfId="18037"/>
    <cellStyle name="Normal 55 2 4 4 4" xfId="18038"/>
    <cellStyle name="Normal 55 2 4 4 5" xfId="18039"/>
    <cellStyle name="Normal 55 2 4 5" xfId="18040"/>
    <cellStyle name="Normal 55 2 4 5 2" xfId="18041"/>
    <cellStyle name="Normal 55 2 4 5 3" xfId="18042"/>
    <cellStyle name="Normal 55 2 4 5 4" xfId="18043"/>
    <cellStyle name="Normal 55 2 4 6" xfId="18044"/>
    <cellStyle name="Normal 55 2 4 6 2" xfId="18045"/>
    <cellStyle name="Normal 55 2 4 7" xfId="18046"/>
    <cellStyle name="Normal 55 2 4 8" xfId="18047"/>
    <cellStyle name="Normal 55 2 4 9" xfId="18048"/>
    <cellStyle name="Normal 55 2 5" xfId="18049"/>
    <cellStyle name="Normal 55 2 5 2" xfId="18050"/>
    <cellStyle name="Normal 55 2 5 2 2" xfId="18051"/>
    <cellStyle name="Normal 55 2 5 2 3" xfId="18052"/>
    <cellStyle name="Normal 55 2 5 2 4" xfId="18053"/>
    <cellStyle name="Normal 55 2 5 3" xfId="18054"/>
    <cellStyle name="Normal 55 2 5 4" xfId="18055"/>
    <cellStyle name="Normal 55 2 5 5" xfId="18056"/>
    <cellStyle name="Normal 55 2 5 6" xfId="18057"/>
    <cellStyle name="Normal 55 2 6" xfId="18058"/>
    <cellStyle name="Normal 55 2 6 2" xfId="18059"/>
    <cellStyle name="Normal 55 2 6 3" xfId="18060"/>
    <cellStyle name="Normal 55 2 6 4" xfId="18061"/>
    <cellStyle name="Normal 55 2 7" xfId="18062"/>
    <cellStyle name="Normal 55 2 7 2" xfId="18063"/>
    <cellStyle name="Normal 55 2 7 3" xfId="18064"/>
    <cellStyle name="Normal 55 2 8" xfId="18065"/>
    <cellStyle name="Normal 55 2 9" xfId="18066"/>
    <cellStyle name="Normal 55 3" xfId="18067"/>
    <cellStyle name="Normal 55 3 2" xfId="18068"/>
    <cellStyle name="Normal 55 3 2 2" xfId="18069"/>
    <cellStyle name="Normal 55 3 2 2 2" xfId="18070"/>
    <cellStyle name="Normal 55 3 3" xfId="18071"/>
    <cellStyle name="Normal 55 3 3 2" xfId="18072"/>
    <cellStyle name="Normal 55 3 4" xfId="18073"/>
    <cellStyle name="Normal 55 4" xfId="18074"/>
    <cellStyle name="Normal 55 4 2" xfId="18075"/>
    <cellStyle name="Normal 55 4 2 2" xfId="18076"/>
    <cellStyle name="Normal 55 4 3" xfId="18077"/>
    <cellStyle name="Normal 55 4 3 2" xfId="18078"/>
    <cellStyle name="Normal 55 4 4" xfId="18079"/>
    <cellStyle name="Normal 55 4 5" xfId="18080"/>
    <cellStyle name="Normal 55 5" xfId="18081"/>
    <cellStyle name="Normal 55 5 10" xfId="18082"/>
    <cellStyle name="Normal 55 5 10 2" xfId="18083"/>
    <cellStyle name="Normal 55 5 11" xfId="18084"/>
    <cellStyle name="Normal 55 5 12" xfId="18085"/>
    <cellStyle name="Normal 55 5 2" xfId="18086"/>
    <cellStyle name="Normal 55 5 2 2" xfId="18087"/>
    <cellStyle name="Normal 55 5 2 2 2" xfId="18088"/>
    <cellStyle name="Normal 55 5 2 2 2 2" xfId="18089"/>
    <cellStyle name="Normal 55 5 2 2 2 3" xfId="18090"/>
    <cellStyle name="Normal 55 5 2 2 2 4" xfId="18091"/>
    <cellStyle name="Normal 55 5 2 2 3" xfId="18092"/>
    <cellStyle name="Normal 55 5 2 2 4" xfId="18093"/>
    <cellStyle name="Normal 55 5 2 2 5" xfId="18094"/>
    <cellStyle name="Normal 55 5 2 3" xfId="18095"/>
    <cellStyle name="Normal 55 5 2 3 2" xfId="18096"/>
    <cellStyle name="Normal 55 5 2 3 3" xfId="18097"/>
    <cellStyle name="Normal 55 5 2 3 4" xfId="18098"/>
    <cellStyle name="Normal 55 5 2 4" xfId="18099"/>
    <cellStyle name="Normal 55 5 2 5" xfId="18100"/>
    <cellStyle name="Normal 55 5 2 6" xfId="18101"/>
    <cellStyle name="Normal 55 5 2 7" xfId="18102"/>
    <cellStyle name="Normal 55 5 3" xfId="18103"/>
    <cellStyle name="Normal 55 5 3 2" xfId="18104"/>
    <cellStyle name="Normal 55 5 3 2 2" xfId="18105"/>
    <cellStyle name="Normal 55 5 3 2 2 2" xfId="18106"/>
    <cellStyle name="Normal 55 5 3 2 2 3" xfId="18107"/>
    <cellStyle name="Normal 55 5 3 2 2 4" xfId="18108"/>
    <cellStyle name="Normal 55 5 3 2 3" xfId="18109"/>
    <cellStyle name="Normal 55 5 3 2 4" xfId="18110"/>
    <cellStyle name="Normal 55 5 3 2 5" xfId="18111"/>
    <cellStyle name="Normal 55 5 3 3" xfId="18112"/>
    <cellStyle name="Normal 55 5 3 3 2" xfId="18113"/>
    <cellStyle name="Normal 55 5 3 3 3" xfId="18114"/>
    <cellStyle name="Normal 55 5 3 3 4" xfId="18115"/>
    <cellStyle name="Normal 55 5 3 4" xfId="18116"/>
    <cellStyle name="Normal 55 5 3 5" xfId="18117"/>
    <cellStyle name="Normal 55 5 3 6" xfId="18118"/>
    <cellStyle name="Normal 55 5 4" xfId="18119"/>
    <cellStyle name="Normal 55 5 4 2" xfId="18120"/>
    <cellStyle name="Normal 55 5 4 2 2" xfId="18121"/>
    <cellStyle name="Normal 55 5 4 2 3" xfId="18122"/>
    <cellStyle name="Normal 55 5 4 2 4" xfId="18123"/>
    <cellStyle name="Normal 55 5 4 3" xfId="18124"/>
    <cellStyle name="Normal 55 5 4 4" xfId="18125"/>
    <cellStyle name="Normal 55 5 4 5" xfId="18126"/>
    <cellStyle name="Normal 55 5 5" xfId="18127"/>
    <cellStyle name="Normal 55 5 5 2" xfId="18128"/>
    <cellStyle name="Normal 55 5 5 2 2" xfId="18129"/>
    <cellStyle name="Normal 55 5 5 2 3" xfId="18130"/>
    <cellStyle name="Normal 55 5 5 2 4" xfId="18131"/>
    <cellStyle name="Normal 55 5 5 3" xfId="18132"/>
    <cellStyle name="Normal 55 5 5 4" xfId="18133"/>
    <cellStyle name="Normal 55 5 5 5" xfId="18134"/>
    <cellStyle name="Normal 55 5 6" xfId="18135"/>
    <cellStyle name="Normal 55 5 6 2" xfId="18136"/>
    <cellStyle name="Normal 55 5 6 3" xfId="18137"/>
    <cellStyle name="Normal 55 5 6 4" xfId="18138"/>
    <cellStyle name="Normal 55 5 7" xfId="18139"/>
    <cellStyle name="Normal 55 5 7 2" xfId="18140"/>
    <cellStyle name="Normal 55 5 8" xfId="18141"/>
    <cellStyle name="Normal 55 5 9" xfId="18142"/>
    <cellStyle name="Normal 55 6" xfId="18143"/>
    <cellStyle name="Normal 55 6 2" xfId="18144"/>
    <cellStyle name="Normal 55 6 2 2" xfId="18145"/>
    <cellStyle name="Normal 55 6 2 2 2" xfId="18146"/>
    <cellStyle name="Normal 55 6 2 2 3" xfId="18147"/>
    <cellStyle name="Normal 55 6 2 2 4" xfId="18148"/>
    <cellStyle name="Normal 55 6 2 3" xfId="18149"/>
    <cellStyle name="Normal 55 6 2 4" xfId="18150"/>
    <cellStyle name="Normal 55 6 2 5" xfId="18151"/>
    <cellStyle name="Normal 55 6 3" xfId="18152"/>
    <cellStyle name="Normal 55 6 3 2" xfId="18153"/>
    <cellStyle name="Normal 55 6 3 3" xfId="18154"/>
    <cellStyle name="Normal 55 6 3 4" xfId="18155"/>
    <cellStyle name="Normal 55 6 4" xfId="18156"/>
    <cellStyle name="Normal 55 6 5" xfId="18157"/>
    <cellStyle name="Normal 55 6 5 2" xfId="18158"/>
    <cellStyle name="Normal 55 6 6" xfId="18159"/>
    <cellStyle name="Normal 55 6 7" xfId="18160"/>
    <cellStyle name="Normal 55 7" xfId="18161"/>
    <cellStyle name="Normal 55 7 2" xfId="18162"/>
    <cellStyle name="Normal 55 8" xfId="18163"/>
    <cellStyle name="Normal 55 9" xfId="18164"/>
    <cellStyle name="Normal 55_Consolidation" xfId="18165"/>
    <cellStyle name="Normal 56" xfId="1922"/>
    <cellStyle name="Normal 56 2" xfId="18166"/>
    <cellStyle name="Normal 56 2 2" xfId="18167"/>
    <cellStyle name="Normal 56 2 2 2" xfId="18168"/>
    <cellStyle name="Normal 56 2 2 2 2" xfId="18169"/>
    <cellStyle name="Normal 56 2 2 3" xfId="18170"/>
    <cellStyle name="Normal 56 2 2 3 2" xfId="18171"/>
    <cellStyle name="Normal 56 2 2 4" xfId="18172"/>
    <cellStyle name="Normal 56 2 2 4 2" xfId="18173"/>
    <cellStyle name="Normal 56 2 2 5" xfId="18174"/>
    <cellStyle name="Normal 56 2 3" xfId="18175"/>
    <cellStyle name="Normal 56 2 3 2" xfId="18176"/>
    <cellStyle name="Normal 56 2 3 2 2" xfId="18177"/>
    <cellStyle name="Normal 56 2 3 3" xfId="18178"/>
    <cellStyle name="Normal 56 2 3 4" xfId="18179"/>
    <cellStyle name="Normal 56 2 3 5" xfId="18180"/>
    <cellStyle name="Normal 56 2 4" xfId="18181"/>
    <cellStyle name="Normal 56 2 5" xfId="18182"/>
    <cellStyle name="Normal 56 2 5 2" xfId="18183"/>
    <cellStyle name="Normal 56 2 6" xfId="18184"/>
    <cellStyle name="Normal 56 2 7" xfId="18185"/>
    <cellStyle name="Normal 56 2 7 2" xfId="18186"/>
    <cellStyle name="Normal 56 2 8" xfId="18187"/>
    <cellStyle name="Normal 56 3" xfId="18188"/>
    <cellStyle name="Normal 56 3 2" xfId="18189"/>
    <cellStyle name="Normal 56 3 2 2" xfId="18190"/>
    <cellStyle name="Normal 56 3 2 2 2" xfId="18191"/>
    <cellStyle name="Normal 56 3 3" xfId="18192"/>
    <cellStyle name="Normal 56 3 3 2" xfId="18193"/>
    <cellStyle name="Normal 56 3 4" xfId="18194"/>
    <cellStyle name="Normal 56 3 4 2" xfId="18195"/>
    <cellStyle name="Normal 56 3 5" xfId="18196"/>
    <cellStyle name="Normal 56 3 6" xfId="18197"/>
    <cellStyle name="Normal 56 4" xfId="18198"/>
    <cellStyle name="Normal 56 4 2" xfId="18199"/>
    <cellStyle name="Normal 56 4 3" xfId="18200"/>
    <cellStyle name="Normal 56 4 4" xfId="18201"/>
    <cellStyle name="Normal 56 4 5" xfId="18202"/>
    <cellStyle name="Normal 56 5" xfId="18203"/>
    <cellStyle name="Normal 56 5 2" xfId="18204"/>
    <cellStyle name="Normal 56 6" xfId="18205"/>
    <cellStyle name="Normal 56 6 2" xfId="18206"/>
    <cellStyle name="Normal 56 7" xfId="18207"/>
    <cellStyle name="Normal 57" xfId="1923"/>
    <cellStyle name="Normal 57 10" xfId="18208"/>
    <cellStyle name="Normal 57 11" xfId="18209"/>
    <cellStyle name="Normal 57 2" xfId="18210"/>
    <cellStyle name="Normal 57 2 10" xfId="18211"/>
    <cellStyle name="Normal 57 2 11" xfId="18212"/>
    <cellStyle name="Normal 57 2 12" xfId="18213"/>
    <cellStyle name="Normal 57 2 13" xfId="18214"/>
    <cellStyle name="Normal 57 2 2" xfId="18215"/>
    <cellStyle name="Normal 57 2 2 10" xfId="18216"/>
    <cellStyle name="Normal 57 2 2 11" xfId="18217"/>
    <cellStyle name="Normal 57 2 2 11 2" xfId="18218"/>
    <cellStyle name="Normal 57 2 2 12" xfId="18219"/>
    <cellStyle name="Normal 57 2 2 2" xfId="18220"/>
    <cellStyle name="Normal 57 2 2 2 10" xfId="18221"/>
    <cellStyle name="Normal 57 2 2 2 11" xfId="18222"/>
    <cellStyle name="Normal 57 2 2 2 2" xfId="18223"/>
    <cellStyle name="Normal 57 2 2 2 2 2" xfId="18224"/>
    <cellStyle name="Normal 57 2 2 2 2 2 2" xfId="18225"/>
    <cellStyle name="Normal 57 2 2 2 2 2 2 2" xfId="18226"/>
    <cellStyle name="Normal 57 2 2 2 2 2 2 3" xfId="18227"/>
    <cellStyle name="Normal 57 2 2 2 2 2 2 4" xfId="18228"/>
    <cellStyle name="Normal 57 2 2 2 2 2 3" xfId="18229"/>
    <cellStyle name="Normal 57 2 2 2 2 2 4" xfId="18230"/>
    <cellStyle name="Normal 57 2 2 2 2 2 5" xfId="18231"/>
    <cellStyle name="Normal 57 2 2 2 2 3" xfId="18232"/>
    <cellStyle name="Normal 57 2 2 2 2 3 2" xfId="18233"/>
    <cellStyle name="Normal 57 2 2 2 2 3 3" xfId="18234"/>
    <cellStyle name="Normal 57 2 2 2 2 3 4" xfId="18235"/>
    <cellStyle name="Normal 57 2 2 2 2 4" xfId="18236"/>
    <cellStyle name="Normal 57 2 2 2 2 5" xfId="18237"/>
    <cellStyle name="Normal 57 2 2 2 2 6" xfId="18238"/>
    <cellStyle name="Normal 57 2 2 2 2 7" xfId="18239"/>
    <cellStyle name="Normal 57 2 2 2 3" xfId="18240"/>
    <cellStyle name="Normal 57 2 2 2 3 2" xfId="18241"/>
    <cellStyle name="Normal 57 2 2 2 3 2 2" xfId="18242"/>
    <cellStyle name="Normal 57 2 2 2 3 2 3" xfId="18243"/>
    <cellStyle name="Normal 57 2 2 2 3 2 4" xfId="18244"/>
    <cellStyle name="Normal 57 2 2 2 3 3" xfId="18245"/>
    <cellStyle name="Normal 57 2 2 2 3 4" xfId="18246"/>
    <cellStyle name="Normal 57 2 2 2 3 5" xfId="18247"/>
    <cellStyle name="Normal 57 2 2 2 4" xfId="18248"/>
    <cellStyle name="Normal 57 2 2 2 4 2" xfId="18249"/>
    <cellStyle name="Normal 57 2 2 2 4 2 2" xfId="18250"/>
    <cellStyle name="Normal 57 2 2 2 4 2 3" xfId="18251"/>
    <cellStyle name="Normal 57 2 2 2 4 2 4" xfId="18252"/>
    <cellStyle name="Normal 57 2 2 2 4 3" xfId="18253"/>
    <cellStyle name="Normal 57 2 2 2 4 4" xfId="18254"/>
    <cellStyle name="Normal 57 2 2 2 4 5" xfId="18255"/>
    <cellStyle name="Normal 57 2 2 2 5" xfId="18256"/>
    <cellStyle name="Normal 57 2 2 2 5 2" xfId="18257"/>
    <cellStyle name="Normal 57 2 2 2 5 3" xfId="18258"/>
    <cellStyle name="Normal 57 2 2 2 5 4" xfId="18259"/>
    <cellStyle name="Normal 57 2 2 2 6" xfId="18260"/>
    <cellStyle name="Normal 57 2 2 2 6 2" xfId="18261"/>
    <cellStyle name="Normal 57 2 2 2 7" xfId="18262"/>
    <cellStyle name="Normal 57 2 2 2 8" xfId="18263"/>
    <cellStyle name="Normal 57 2 2 2 9" xfId="18264"/>
    <cellStyle name="Normal 57 2 2 2 9 2" xfId="18265"/>
    <cellStyle name="Normal 57 2 2 3" xfId="18266"/>
    <cellStyle name="Normal 57 2 2 3 2" xfId="18267"/>
    <cellStyle name="Normal 57 2 2 3 2 2" xfId="18268"/>
    <cellStyle name="Normal 57 2 2 3 2 2 2" xfId="18269"/>
    <cellStyle name="Normal 57 2 2 3 2 2 3" xfId="18270"/>
    <cellStyle name="Normal 57 2 2 3 2 2 4" xfId="18271"/>
    <cellStyle name="Normal 57 2 2 3 2 3" xfId="18272"/>
    <cellStyle name="Normal 57 2 2 3 2 4" xfId="18273"/>
    <cellStyle name="Normal 57 2 2 3 2 5" xfId="18274"/>
    <cellStyle name="Normal 57 2 2 3 3" xfId="18275"/>
    <cellStyle name="Normal 57 2 2 3 3 2" xfId="18276"/>
    <cellStyle name="Normal 57 2 2 3 3 3" xfId="18277"/>
    <cellStyle name="Normal 57 2 2 3 3 4" xfId="18278"/>
    <cellStyle name="Normal 57 2 2 3 4" xfId="18279"/>
    <cellStyle name="Normal 57 2 2 3 5" xfId="18280"/>
    <cellStyle name="Normal 57 2 2 3 6" xfId="18281"/>
    <cellStyle name="Normal 57 2 2 3 6 2" xfId="18282"/>
    <cellStyle name="Normal 57 2 2 3 7" xfId="18283"/>
    <cellStyle name="Normal 57 2 2 3 8" xfId="18284"/>
    <cellStyle name="Normal 57 2 2 4" xfId="18285"/>
    <cellStyle name="Normal 57 2 2 4 2" xfId="18286"/>
    <cellStyle name="Normal 57 2 2 4 2 2" xfId="18287"/>
    <cellStyle name="Normal 57 2 2 4 2 2 2" xfId="18288"/>
    <cellStyle name="Normal 57 2 2 4 2 2 3" xfId="18289"/>
    <cellStyle name="Normal 57 2 2 4 2 2 4" xfId="18290"/>
    <cellStyle name="Normal 57 2 2 4 2 3" xfId="18291"/>
    <cellStyle name="Normal 57 2 2 4 2 4" xfId="18292"/>
    <cellStyle name="Normal 57 2 2 4 2 5" xfId="18293"/>
    <cellStyle name="Normal 57 2 2 4 3" xfId="18294"/>
    <cellStyle name="Normal 57 2 2 4 3 2" xfId="18295"/>
    <cellStyle name="Normal 57 2 2 4 3 3" xfId="18296"/>
    <cellStyle name="Normal 57 2 2 4 3 4" xfId="18297"/>
    <cellStyle name="Normal 57 2 2 4 4" xfId="18298"/>
    <cellStyle name="Normal 57 2 2 4 5" xfId="18299"/>
    <cellStyle name="Normal 57 2 2 4 5 2" xfId="18300"/>
    <cellStyle name="Normal 57 2 2 4 6" xfId="18301"/>
    <cellStyle name="Normal 57 2 2 5" xfId="18302"/>
    <cellStyle name="Normal 57 2 2 5 2" xfId="18303"/>
    <cellStyle name="Normal 57 2 2 5 2 2" xfId="18304"/>
    <cellStyle name="Normal 57 2 2 5 2 3" xfId="18305"/>
    <cellStyle name="Normal 57 2 2 5 2 4" xfId="18306"/>
    <cellStyle name="Normal 57 2 2 5 3" xfId="18307"/>
    <cellStyle name="Normal 57 2 2 5 4" xfId="18308"/>
    <cellStyle name="Normal 57 2 2 5 4 2" xfId="18309"/>
    <cellStyle name="Normal 57 2 2 5 5" xfId="18310"/>
    <cellStyle name="Normal 57 2 2 5 6" xfId="18311"/>
    <cellStyle name="Normal 57 2 2 6" xfId="18312"/>
    <cellStyle name="Normal 57 2 2 6 2" xfId="18313"/>
    <cellStyle name="Normal 57 2 2 6 2 2" xfId="18314"/>
    <cellStyle name="Normal 57 2 2 6 2 3" xfId="18315"/>
    <cellStyle name="Normal 57 2 2 6 2 4" xfId="18316"/>
    <cellStyle name="Normal 57 2 2 6 3" xfId="18317"/>
    <cellStyle name="Normal 57 2 2 6 4" xfId="18318"/>
    <cellStyle name="Normal 57 2 2 6 4 2" xfId="18319"/>
    <cellStyle name="Normal 57 2 2 6 5" xfId="18320"/>
    <cellStyle name="Normal 57 2 2 7" xfId="18321"/>
    <cellStyle name="Normal 57 2 2 7 2" xfId="18322"/>
    <cellStyle name="Normal 57 2 2 7 3" xfId="18323"/>
    <cellStyle name="Normal 57 2 2 7 4" xfId="18324"/>
    <cellStyle name="Normal 57 2 2 8" xfId="18325"/>
    <cellStyle name="Normal 57 2 2 8 2" xfId="18326"/>
    <cellStyle name="Normal 57 2 2 9" xfId="18327"/>
    <cellStyle name="Normal 57 2 3" xfId="18328"/>
    <cellStyle name="Normal 57 2 3 10" xfId="18329"/>
    <cellStyle name="Normal 57 2 3 11" xfId="18330"/>
    <cellStyle name="Normal 57 2 3 12" xfId="18331"/>
    <cellStyle name="Normal 57 2 3 2" xfId="18332"/>
    <cellStyle name="Normal 57 2 3 2 2" xfId="18333"/>
    <cellStyle name="Normal 57 2 3 2 2 2" xfId="18334"/>
    <cellStyle name="Normal 57 2 3 2 2 2 2" xfId="18335"/>
    <cellStyle name="Normal 57 2 3 2 2 2 3" xfId="18336"/>
    <cellStyle name="Normal 57 2 3 2 2 2 4" xfId="18337"/>
    <cellStyle name="Normal 57 2 3 2 2 3" xfId="18338"/>
    <cellStyle name="Normal 57 2 3 2 2 4" xfId="18339"/>
    <cellStyle name="Normal 57 2 3 2 2 5" xfId="18340"/>
    <cellStyle name="Normal 57 2 3 2 3" xfId="18341"/>
    <cellStyle name="Normal 57 2 3 2 3 2" xfId="18342"/>
    <cellStyle name="Normal 57 2 3 2 3 3" xfId="18343"/>
    <cellStyle name="Normal 57 2 3 2 3 4" xfId="18344"/>
    <cellStyle name="Normal 57 2 3 2 4" xfId="18345"/>
    <cellStyle name="Normal 57 2 3 2 5" xfId="18346"/>
    <cellStyle name="Normal 57 2 3 2 6" xfId="18347"/>
    <cellStyle name="Normal 57 2 3 2 6 2" xfId="18348"/>
    <cellStyle name="Normal 57 2 3 2 7" xfId="18349"/>
    <cellStyle name="Normal 57 2 3 2 8" xfId="18350"/>
    <cellStyle name="Normal 57 2 3 3" xfId="18351"/>
    <cellStyle name="Normal 57 2 3 3 2" xfId="18352"/>
    <cellStyle name="Normal 57 2 3 3 2 2" xfId="18353"/>
    <cellStyle name="Normal 57 2 3 3 2 3" xfId="18354"/>
    <cellStyle name="Normal 57 2 3 3 2 4" xfId="18355"/>
    <cellStyle name="Normal 57 2 3 3 3" xfId="18356"/>
    <cellStyle name="Normal 57 2 3 3 4" xfId="18357"/>
    <cellStyle name="Normal 57 2 3 3 5" xfId="18358"/>
    <cellStyle name="Normal 57 2 3 4" xfId="18359"/>
    <cellStyle name="Normal 57 2 3 4 2" xfId="18360"/>
    <cellStyle name="Normal 57 2 3 4 2 2" xfId="18361"/>
    <cellStyle name="Normal 57 2 3 4 2 3" xfId="18362"/>
    <cellStyle name="Normal 57 2 3 4 2 4" xfId="18363"/>
    <cellStyle name="Normal 57 2 3 4 3" xfId="18364"/>
    <cellStyle name="Normal 57 2 3 4 4" xfId="18365"/>
    <cellStyle name="Normal 57 2 3 4 5" xfId="18366"/>
    <cellStyle name="Normal 57 2 3 5" xfId="18367"/>
    <cellStyle name="Normal 57 2 3 5 2" xfId="18368"/>
    <cellStyle name="Normal 57 2 3 5 3" xfId="18369"/>
    <cellStyle name="Normal 57 2 3 5 4" xfId="18370"/>
    <cellStyle name="Normal 57 2 3 6" xfId="18371"/>
    <cellStyle name="Normal 57 2 3 6 2" xfId="18372"/>
    <cellStyle name="Normal 57 2 3 7" xfId="18373"/>
    <cellStyle name="Normal 57 2 3 8" xfId="18374"/>
    <cellStyle name="Normal 57 2 3 9" xfId="18375"/>
    <cellStyle name="Normal 57 2 3 9 2" xfId="18376"/>
    <cellStyle name="Normal 57 2 4" xfId="18377"/>
    <cellStyle name="Normal 57 2 4 2" xfId="18378"/>
    <cellStyle name="Normal 57 2 4 2 2" xfId="18379"/>
    <cellStyle name="Normal 57 2 4 2 2 2" xfId="18380"/>
    <cellStyle name="Normal 57 2 4 2 2 3" xfId="18381"/>
    <cellStyle name="Normal 57 2 4 2 2 4" xfId="18382"/>
    <cellStyle name="Normal 57 2 4 2 3" xfId="18383"/>
    <cellStyle name="Normal 57 2 4 2 4" xfId="18384"/>
    <cellStyle name="Normal 57 2 4 2 5" xfId="18385"/>
    <cellStyle name="Normal 57 2 4 3" xfId="18386"/>
    <cellStyle name="Normal 57 2 4 3 2" xfId="18387"/>
    <cellStyle name="Normal 57 2 4 3 3" xfId="18388"/>
    <cellStyle name="Normal 57 2 4 3 4" xfId="18389"/>
    <cellStyle name="Normal 57 2 4 4" xfId="18390"/>
    <cellStyle name="Normal 57 2 4 5" xfId="18391"/>
    <cellStyle name="Normal 57 2 4 6" xfId="18392"/>
    <cellStyle name="Normal 57 2 5" xfId="18393"/>
    <cellStyle name="Normal 57 2 5 2" xfId="18394"/>
    <cellStyle name="Normal 57 2 5 2 2" xfId="18395"/>
    <cellStyle name="Normal 57 2 5 2 2 2" xfId="18396"/>
    <cellStyle name="Normal 57 2 5 2 2 3" xfId="18397"/>
    <cellStyle name="Normal 57 2 5 2 2 4" xfId="18398"/>
    <cellStyle name="Normal 57 2 5 2 3" xfId="18399"/>
    <cellStyle name="Normal 57 2 5 2 4" xfId="18400"/>
    <cellStyle name="Normal 57 2 5 2 5" xfId="18401"/>
    <cellStyle name="Normal 57 2 5 3" xfId="18402"/>
    <cellStyle name="Normal 57 2 5 3 2" xfId="18403"/>
    <cellStyle name="Normal 57 2 5 3 3" xfId="18404"/>
    <cellStyle name="Normal 57 2 5 3 4" xfId="18405"/>
    <cellStyle name="Normal 57 2 5 4" xfId="18406"/>
    <cellStyle name="Normal 57 2 5 5" xfId="18407"/>
    <cellStyle name="Normal 57 2 5 6" xfId="18408"/>
    <cellStyle name="Normal 57 2 5 6 2" xfId="18409"/>
    <cellStyle name="Normal 57 2 5 7" xfId="18410"/>
    <cellStyle name="Normal 57 2 6" xfId="18411"/>
    <cellStyle name="Normal 57 2 6 2" xfId="18412"/>
    <cellStyle name="Normal 57 2 6 2 2" xfId="18413"/>
    <cellStyle name="Normal 57 2 6 2 3" xfId="18414"/>
    <cellStyle name="Normal 57 2 6 2 4" xfId="18415"/>
    <cellStyle name="Normal 57 2 6 3" xfId="18416"/>
    <cellStyle name="Normal 57 2 6 4" xfId="18417"/>
    <cellStyle name="Normal 57 2 6 5" xfId="18418"/>
    <cellStyle name="Normal 57 2 7" xfId="18419"/>
    <cellStyle name="Normal 57 2 7 2" xfId="18420"/>
    <cellStyle name="Normal 57 2 7 2 2" xfId="18421"/>
    <cellStyle name="Normal 57 2 7 2 3" xfId="18422"/>
    <cellStyle name="Normal 57 2 7 2 4" xfId="18423"/>
    <cellStyle name="Normal 57 2 7 3" xfId="18424"/>
    <cellStyle name="Normal 57 2 7 4" xfId="18425"/>
    <cellStyle name="Normal 57 2 7 5" xfId="18426"/>
    <cellStyle name="Normal 57 2 8" xfId="18427"/>
    <cellStyle name="Normal 57 2 8 2" xfId="18428"/>
    <cellStyle name="Normal 57 2 8 3" xfId="18429"/>
    <cellStyle name="Normal 57 2 8 4" xfId="18430"/>
    <cellStyle name="Normal 57 2 9" xfId="18431"/>
    <cellStyle name="Normal 57 2 9 2" xfId="18432"/>
    <cellStyle name="Normal 57 2 9 3" xfId="18433"/>
    <cellStyle name="Normal 57 2 9 4" xfId="18434"/>
    <cellStyle name="Normal 57 3" xfId="18435"/>
    <cellStyle name="Normal 57 3 10" xfId="18436"/>
    <cellStyle name="Normal 57 3 11" xfId="18437"/>
    <cellStyle name="Normal 57 3 12" xfId="18438"/>
    <cellStyle name="Normal 57 3 13" xfId="18439"/>
    <cellStyle name="Normal 57 3 2" xfId="18440"/>
    <cellStyle name="Normal 57 3 2 10" xfId="18441"/>
    <cellStyle name="Normal 57 3 2 11" xfId="18442"/>
    <cellStyle name="Normal 57 3 2 2" xfId="18443"/>
    <cellStyle name="Normal 57 3 2 2 2" xfId="18444"/>
    <cellStyle name="Normal 57 3 2 2 2 2" xfId="18445"/>
    <cellStyle name="Normal 57 3 2 2 2 2 2" xfId="18446"/>
    <cellStyle name="Normal 57 3 2 2 2 2 3" xfId="18447"/>
    <cellStyle name="Normal 57 3 2 2 2 2 4" xfId="18448"/>
    <cellStyle name="Normal 57 3 2 2 2 3" xfId="18449"/>
    <cellStyle name="Normal 57 3 2 2 2 4" xfId="18450"/>
    <cellStyle name="Normal 57 3 2 2 2 5" xfId="18451"/>
    <cellStyle name="Normal 57 3 2 2 3" xfId="18452"/>
    <cellStyle name="Normal 57 3 2 2 3 2" xfId="18453"/>
    <cellStyle name="Normal 57 3 2 2 3 3" xfId="18454"/>
    <cellStyle name="Normal 57 3 2 2 3 4" xfId="18455"/>
    <cellStyle name="Normal 57 3 2 2 4" xfId="18456"/>
    <cellStyle name="Normal 57 3 2 2 5" xfId="18457"/>
    <cellStyle name="Normal 57 3 2 2 6" xfId="18458"/>
    <cellStyle name="Normal 57 3 2 2 6 2" xfId="18459"/>
    <cellStyle name="Normal 57 3 2 2 7" xfId="18460"/>
    <cellStyle name="Normal 57 3 2 2 8" xfId="18461"/>
    <cellStyle name="Normal 57 3 2 3" xfId="18462"/>
    <cellStyle name="Normal 57 3 2 3 2" xfId="18463"/>
    <cellStyle name="Normal 57 3 2 3 2 2" xfId="18464"/>
    <cellStyle name="Normal 57 3 2 3 2 3" xfId="18465"/>
    <cellStyle name="Normal 57 3 2 3 2 4" xfId="18466"/>
    <cellStyle name="Normal 57 3 2 3 3" xfId="18467"/>
    <cellStyle name="Normal 57 3 2 3 4" xfId="18468"/>
    <cellStyle name="Normal 57 3 2 3 5" xfId="18469"/>
    <cellStyle name="Normal 57 3 2 4" xfId="18470"/>
    <cellStyle name="Normal 57 3 2 4 2" xfId="18471"/>
    <cellStyle name="Normal 57 3 2 4 2 2" xfId="18472"/>
    <cellStyle name="Normal 57 3 2 4 2 3" xfId="18473"/>
    <cellStyle name="Normal 57 3 2 4 2 4" xfId="18474"/>
    <cellStyle name="Normal 57 3 2 4 3" xfId="18475"/>
    <cellStyle name="Normal 57 3 2 4 4" xfId="18476"/>
    <cellStyle name="Normal 57 3 2 4 5" xfId="18477"/>
    <cellStyle name="Normal 57 3 2 5" xfId="18478"/>
    <cellStyle name="Normal 57 3 2 5 2" xfId="18479"/>
    <cellStyle name="Normal 57 3 2 5 3" xfId="18480"/>
    <cellStyle name="Normal 57 3 2 5 4" xfId="18481"/>
    <cellStyle name="Normal 57 3 2 6" xfId="18482"/>
    <cellStyle name="Normal 57 3 2 6 2" xfId="18483"/>
    <cellStyle name="Normal 57 3 2 7" xfId="18484"/>
    <cellStyle name="Normal 57 3 2 8" xfId="18485"/>
    <cellStyle name="Normal 57 3 2 9" xfId="18486"/>
    <cellStyle name="Normal 57 3 3" xfId="18487"/>
    <cellStyle name="Normal 57 3 3 2" xfId="18488"/>
    <cellStyle name="Normal 57 3 3 2 2" xfId="18489"/>
    <cellStyle name="Normal 57 3 3 2 2 2" xfId="18490"/>
    <cellStyle name="Normal 57 3 3 2 2 3" xfId="18491"/>
    <cellStyle name="Normal 57 3 3 2 2 4" xfId="18492"/>
    <cellStyle name="Normal 57 3 3 2 3" xfId="18493"/>
    <cellStyle name="Normal 57 3 3 2 4" xfId="18494"/>
    <cellStyle name="Normal 57 3 3 2 5" xfId="18495"/>
    <cellStyle name="Normal 57 3 3 3" xfId="18496"/>
    <cellStyle name="Normal 57 3 3 3 2" xfId="18497"/>
    <cellStyle name="Normal 57 3 3 3 3" xfId="18498"/>
    <cellStyle name="Normal 57 3 3 3 4" xfId="18499"/>
    <cellStyle name="Normal 57 3 3 4" xfId="18500"/>
    <cellStyle name="Normal 57 3 3 5" xfId="18501"/>
    <cellStyle name="Normal 57 3 3 6" xfId="18502"/>
    <cellStyle name="Normal 57 3 3 7" xfId="18503"/>
    <cellStyle name="Normal 57 3 4" xfId="18504"/>
    <cellStyle name="Normal 57 3 4 2" xfId="18505"/>
    <cellStyle name="Normal 57 3 4 2 2" xfId="18506"/>
    <cellStyle name="Normal 57 3 4 2 2 2" xfId="18507"/>
    <cellStyle name="Normal 57 3 4 2 2 3" xfId="18508"/>
    <cellStyle name="Normal 57 3 4 2 2 4" xfId="18509"/>
    <cellStyle name="Normal 57 3 4 2 3" xfId="18510"/>
    <cellStyle name="Normal 57 3 4 2 4" xfId="18511"/>
    <cellStyle name="Normal 57 3 4 2 5" xfId="18512"/>
    <cellStyle name="Normal 57 3 4 3" xfId="18513"/>
    <cellStyle name="Normal 57 3 4 3 2" xfId="18514"/>
    <cellStyle name="Normal 57 3 4 3 3" xfId="18515"/>
    <cellStyle name="Normal 57 3 4 3 4" xfId="18516"/>
    <cellStyle name="Normal 57 3 4 4" xfId="18517"/>
    <cellStyle name="Normal 57 3 4 5" xfId="18518"/>
    <cellStyle name="Normal 57 3 4 6" xfId="18519"/>
    <cellStyle name="Normal 57 3 5" xfId="18520"/>
    <cellStyle name="Normal 57 3 5 2" xfId="18521"/>
    <cellStyle name="Normal 57 3 5 2 2" xfId="18522"/>
    <cellStyle name="Normal 57 3 5 2 3" xfId="18523"/>
    <cellStyle name="Normal 57 3 5 2 4" xfId="18524"/>
    <cellStyle name="Normal 57 3 5 3" xfId="18525"/>
    <cellStyle name="Normal 57 3 5 4" xfId="18526"/>
    <cellStyle name="Normal 57 3 5 5" xfId="18527"/>
    <cellStyle name="Normal 57 3 6" xfId="18528"/>
    <cellStyle name="Normal 57 3 6 2" xfId="18529"/>
    <cellStyle name="Normal 57 3 6 2 2" xfId="18530"/>
    <cellStyle name="Normal 57 3 6 2 3" xfId="18531"/>
    <cellStyle name="Normal 57 3 6 2 4" xfId="18532"/>
    <cellStyle name="Normal 57 3 6 3" xfId="18533"/>
    <cellStyle name="Normal 57 3 6 4" xfId="18534"/>
    <cellStyle name="Normal 57 3 6 5" xfId="18535"/>
    <cellStyle name="Normal 57 3 7" xfId="18536"/>
    <cellStyle name="Normal 57 3 7 2" xfId="18537"/>
    <cellStyle name="Normal 57 3 7 3" xfId="18538"/>
    <cellStyle name="Normal 57 3 7 4" xfId="18539"/>
    <cellStyle name="Normal 57 3 8" xfId="18540"/>
    <cellStyle name="Normal 57 3 8 2" xfId="18541"/>
    <cellStyle name="Normal 57 3 9" xfId="18542"/>
    <cellStyle name="Normal 57 4" xfId="18543"/>
    <cellStyle name="Normal 57 4 2" xfId="18544"/>
    <cellStyle name="Normal 57 4 2 2" xfId="18545"/>
    <cellStyle name="Normal 57 4 2 3" xfId="18546"/>
    <cellStyle name="Normal 57 4 3" xfId="18547"/>
    <cellStyle name="Normal 57 5" xfId="18548"/>
    <cellStyle name="Normal 57 5 10" xfId="18549"/>
    <cellStyle name="Normal 57 5 11" xfId="18550"/>
    <cellStyle name="Normal 57 5 12" xfId="18551"/>
    <cellStyle name="Normal 57 5 2" xfId="18552"/>
    <cellStyle name="Normal 57 5 2 2" xfId="18553"/>
    <cellStyle name="Normal 57 5 2 2 2" xfId="18554"/>
    <cellStyle name="Normal 57 5 2 2 2 2" xfId="18555"/>
    <cellStyle name="Normal 57 5 2 2 2 3" xfId="18556"/>
    <cellStyle name="Normal 57 5 2 2 2 4" xfId="18557"/>
    <cellStyle name="Normal 57 5 2 2 3" xfId="18558"/>
    <cellStyle name="Normal 57 5 2 2 4" xfId="18559"/>
    <cellStyle name="Normal 57 5 2 2 5" xfId="18560"/>
    <cellStyle name="Normal 57 5 2 3" xfId="18561"/>
    <cellStyle name="Normal 57 5 2 3 2" xfId="18562"/>
    <cellStyle name="Normal 57 5 2 3 3" xfId="18563"/>
    <cellStyle name="Normal 57 5 2 3 4" xfId="18564"/>
    <cellStyle name="Normal 57 5 2 4" xfId="18565"/>
    <cellStyle name="Normal 57 5 2 5" xfId="18566"/>
    <cellStyle name="Normal 57 5 2 6" xfId="18567"/>
    <cellStyle name="Normal 57 5 2 7" xfId="18568"/>
    <cellStyle name="Normal 57 5 3" xfId="18569"/>
    <cellStyle name="Normal 57 5 3 2" xfId="18570"/>
    <cellStyle name="Normal 57 5 3 2 2" xfId="18571"/>
    <cellStyle name="Normal 57 5 3 2 2 2" xfId="18572"/>
    <cellStyle name="Normal 57 5 3 2 2 3" xfId="18573"/>
    <cellStyle name="Normal 57 5 3 2 2 4" xfId="18574"/>
    <cellStyle name="Normal 57 5 3 2 3" xfId="18575"/>
    <cellStyle name="Normal 57 5 3 2 4" xfId="18576"/>
    <cellStyle name="Normal 57 5 3 2 5" xfId="18577"/>
    <cellStyle name="Normal 57 5 3 3" xfId="18578"/>
    <cellStyle name="Normal 57 5 3 3 2" xfId="18579"/>
    <cellStyle name="Normal 57 5 3 3 3" xfId="18580"/>
    <cellStyle name="Normal 57 5 3 3 4" xfId="18581"/>
    <cellStyle name="Normal 57 5 3 4" xfId="18582"/>
    <cellStyle name="Normal 57 5 3 5" xfId="18583"/>
    <cellStyle name="Normal 57 5 3 6" xfId="18584"/>
    <cellStyle name="Normal 57 5 4" xfId="18585"/>
    <cellStyle name="Normal 57 5 4 2" xfId="18586"/>
    <cellStyle name="Normal 57 5 4 2 2" xfId="18587"/>
    <cellStyle name="Normal 57 5 4 2 3" xfId="18588"/>
    <cellStyle name="Normal 57 5 4 2 4" xfId="18589"/>
    <cellStyle name="Normal 57 5 4 3" xfId="18590"/>
    <cellStyle name="Normal 57 5 4 4" xfId="18591"/>
    <cellStyle name="Normal 57 5 4 5" xfId="18592"/>
    <cellStyle name="Normal 57 5 5" xfId="18593"/>
    <cellStyle name="Normal 57 5 5 2" xfId="18594"/>
    <cellStyle name="Normal 57 5 5 2 2" xfId="18595"/>
    <cellStyle name="Normal 57 5 5 2 3" xfId="18596"/>
    <cellStyle name="Normal 57 5 5 2 4" xfId="18597"/>
    <cellStyle name="Normal 57 5 5 3" xfId="18598"/>
    <cellStyle name="Normal 57 5 5 4" xfId="18599"/>
    <cellStyle name="Normal 57 5 5 5" xfId="18600"/>
    <cellStyle name="Normal 57 5 6" xfId="18601"/>
    <cellStyle name="Normal 57 5 6 2" xfId="18602"/>
    <cellStyle name="Normal 57 5 6 3" xfId="18603"/>
    <cellStyle name="Normal 57 5 6 4" xfId="18604"/>
    <cellStyle name="Normal 57 5 7" xfId="18605"/>
    <cellStyle name="Normal 57 5 7 2" xfId="18606"/>
    <cellStyle name="Normal 57 5 8" xfId="18607"/>
    <cellStyle name="Normal 57 5 9" xfId="18608"/>
    <cellStyle name="Normal 57 6" xfId="18609"/>
    <cellStyle name="Normal 57 6 2" xfId="18610"/>
    <cellStyle name="Normal 57 6 2 2" xfId="18611"/>
    <cellStyle name="Normal 57 6 2 2 2" xfId="18612"/>
    <cellStyle name="Normal 57 6 2 2 3" xfId="18613"/>
    <cellStyle name="Normal 57 6 2 2 4" xfId="18614"/>
    <cellStyle name="Normal 57 6 2 3" xfId="18615"/>
    <cellStyle name="Normal 57 6 2 4" xfId="18616"/>
    <cellStyle name="Normal 57 6 2 4 2" xfId="18617"/>
    <cellStyle name="Normal 57 6 2 5" xfId="18618"/>
    <cellStyle name="Normal 57 6 2 6" xfId="18619"/>
    <cellStyle name="Normal 57 6 3" xfId="18620"/>
    <cellStyle name="Normal 57 6 3 2" xfId="18621"/>
    <cellStyle name="Normal 57 6 3 3" xfId="18622"/>
    <cellStyle name="Normal 57 6 3 4" xfId="18623"/>
    <cellStyle name="Normal 57 6 4" xfId="18624"/>
    <cellStyle name="Normal 57 6 5" xfId="18625"/>
    <cellStyle name="Normal 57 6 6" xfId="18626"/>
    <cellStyle name="Normal 57 6 7" xfId="18627"/>
    <cellStyle name="Normal 57 7" xfId="18628"/>
    <cellStyle name="Normal 57 7 2" xfId="18629"/>
    <cellStyle name="Normal 57 7 2 2" xfId="18630"/>
    <cellStyle name="Normal 57 7 2 2 2" xfId="18631"/>
    <cellStyle name="Normal 57 7 2 2 3" xfId="18632"/>
    <cellStyle name="Normal 57 7 2 2 4" xfId="18633"/>
    <cellStyle name="Normal 57 7 2 3" xfId="18634"/>
    <cellStyle name="Normal 57 7 2 4" xfId="18635"/>
    <cellStyle name="Normal 57 7 2 5" xfId="18636"/>
    <cellStyle name="Normal 57 7 3" xfId="18637"/>
    <cellStyle name="Normal 57 7 3 2" xfId="18638"/>
    <cellStyle name="Normal 57 7 3 3" xfId="18639"/>
    <cellStyle name="Normal 57 7 3 4" xfId="18640"/>
    <cellStyle name="Normal 57 7 4" xfId="18641"/>
    <cellStyle name="Normal 57 7 5" xfId="18642"/>
    <cellStyle name="Normal 57 7 6" xfId="18643"/>
    <cellStyle name="Normal 57 8" xfId="18644"/>
    <cellStyle name="Normal 57 8 2" xfId="18645"/>
    <cellStyle name="Normal 57 8 2 2" xfId="18646"/>
    <cellStyle name="Normal 57 8 2 3" xfId="18647"/>
    <cellStyle name="Normal 57 8 2 4" xfId="18648"/>
    <cellStyle name="Normal 57 8 3" xfId="18649"/>
    <cellStyle name="Normal 57 8 4" xfId="18650"/>
    <cellStyle name="Normal 57 8 5" xfId="18651"/>
    <cellStyle name="Normal 57 9" xfId="18652"/>
    <cellStyle name="Normal 57 9 2" xfId="18653"/>
    <cellStyle name="Normal 58" xfId="1924"/>
    <cellStyle name="Normal 58 2" xfId="18654"/>
    <cellStyle name="Normal 58 2 2" xfId="18655"/>
    <cellStyle name="Normal 58 2 2 2" xfId="18656"/>
    <cellStyle name="Normal 58 2 2 2 2" xfId="18657"/>
    <cellStyle name="Normal 58 2 2 2 2 2" xfId="18658"/>
    <cellStyle name="Normal 58 2 2 2 3" xfId="18659"/>
    <cellStyle name="Normal 58 2 2 3" xfId="18660"/>
    <cellStyle name="Normal 58 2 2 3 2" xfId="18661"/>
    <cellStyle name="Normal 58 2 2 4" xfId="18662"/>
    <cellStyle name="Normal 58 2 2 5" xfId="18663"/>
    <cellStyle name="Normal 58 2 3" xfId="18664"/>
    <cellStyle name="Normal 58 2 3 2" xfId="18665"/>
    <cellStyle name="Normal 58 2 3 2 2" xfId="18666"/>
    <cellStyle name="Normal 58 2 3 3" xfId="18667"/>
    <cellStyle name="Normal 58 2 3 4" xfId="18668"/>
    <cellStyle name="Normal 58 2 3 5" xfId="18669"/>
    <cellStyle name="Normal 58 2 3 6" xfId="18670"/>
    <cellStyle name="Normal 58 2 4" xfId="18671"/>
    <cellStyle name="Normal 58 2 5" xfId="18672"/>
    <cellStyle name="Normal 58 2 5 2" xfId="18673"/>
    <cellStyle name="Normal 58 2 6" xfId="18674"/>
    <cellStyle name="Normal 58 2_Consolidation" xfId="18675"/>
    <cellStyle name="Normal 58 3" xfId="18676"/>
    <cellStyle name="Normal 58 3 2" xfId="18677"/>
    <cellStyle name="Normal 58 3 2 2" xfId="18678"/>
    <cellStyle name="Normal 58 3 2 2 2" xfId="18679"/>
    <cellStyle name="Normal 58 3 2 3" xfId="18680"/>
    <cellStyle name="Normal 58 3 3" xfId="18681"/>
    <cellStyle name="Normal 58 3 3 2" xfId="18682"/>
    <cellStyle name="Normal 58 3 4" xfId="18683"/>
    <cellStyle name="Normal 58 3 4 2" xfId="18684"/>
    <cellStyle name="Normal 58 3 5" xfId="18685"/>
    <cellStyle name="Normal 58 4" xfId="18686"/>
    <cellStyle name="Normal 58 4 2" xfId="18687"/>
    <cellStyle name="Normal 58 4 3" xfId="18688"/>
    <cellStyle name="Normal 58 4 4" xfId="18689"/>
    <cellStyle name="Normal 58 4 5" xfId="18690"/>
    <cellStyle name="Normal 58 5" xfId="18691"/>
    <cellStyle name="Normal 58 5 2" xfId="18692"/>
    <cellStyle name="Normal 58 6" xfId="18693"/>
    <cellStyle name="Normal 58 6 2" xfId="18694"/>
    <cellStyle name="Normal 58 6 3" xfId="18695"/>
    <cellStyle name="Normal 58 7" xfId="18696"/>
    <cellStyle name="Normal 59" xfId="1925"/>
    <cellStyle name="Normal 59 2" xfId="18697"/>
    <cellStyle name="Normal 59 2 2" xfId="18698"/>
    <cellStyle name="Normal 59 2 2 2" xfId="18699"/>
    <cellStyle name="Normal 59 2 2 2 2" xfId="18700"/>
    <cellStyle name="Normal 59 2 2 2 2 2" xfId="18701"/>
    <cellStyle name="Normal 59 2 2 2 3" xfId="18702"/>
    <cellStyle name="Normal 59 2 2 3" xfId="18703"/>
    <cellStyle name="Normal 59 2 2 3 2" xfId="18704"/>
    <cellStyle name="Normal 59 2 2 4" xfId="18705"/>
    <cellStyle name="Normal 59 2 3" xfId="18706"/>
    <cellStyle name="Normal 59 2 3 2" xfId="18707"/>
    <cellStyle name="Normal 59 2 3 3" xfId="18708"/>
    <cellStyle name="Normal 59 2 3 4" xfId="18709"/>
    <cellStyle name="Normal 59 2 3 5" xfId="18710"/>
    <cellStyle name="Normal 59 2 4" xfId="18711"/>
    <cellStyle name="Normal 59 2 5" xfId="18712"/>
    <cellStyle name="Normal 59 2 5 2" xfId="18713"/>
    <cellStyle name="Normal 59 3" xfId="18714"/>
    <cellStyle name="Normal 59 3 2" xfId="18715"/>
    <cellStyle name="Normal 59 3 2 2" xfId="18716"/>
    <cellStyle name="Normal 59 3 2 2 2" xfId="18717"/>
    <cellStyle name="Normal 59 3 2 3" xfId="18718"/>
    <cellStyle name="Normal 59 3 2 4" xfId="18719"/>
    <cellStyle name="Normal 59 3 3" xfId="18720"/>
    <cellStyle name="Normal 59 3 3 2" xfId="18721"/>
    <cellStyle name="Normal 59 3 4" xfId="18722"/>
    <cellStyle name="Normal 59 4" xfId="18723"/>
    <cellStyle name="Normal 59 4 2" xfId="18724"/>
    <cellStyle name="Normal 59 4 3" xfId="18725"/>
    <cellStyle name="Normal 59 5" xfId="18726"/>
    <cellStyle name="Normal 59 5 2" xfId="18727"/>
    <cellStyle name="Normal 59 6" xfId="18728"/>
    <cellStyle name="Normal 59 7" xfId="18729"/>
    <cellStyle name="Normal 59 7 2" xfId="18730"/>
    <cellStyle name="Normal 6" xfId="1926"/>
    <cellStyle name="Normal 6 10" xfId="18731"/>
    <cellStyle name="Normal 6 11" xfId="18732"/>
    <cellStyle name="Normal 6 2" xfId="1927"/>
    <cellStyle name="Normal 6 2 2" xfId="1928"/>
    <cellStyle name="Normal 6 2 2 10" xfId="18733"/>
    <cellStyle name="Normal 6 2 2 2" xfId="18734"/>
    <cellStyle name="Normal 6 2 2 2 10" xfId="18735"/>
    <cellStyle name="Normal 6 2 2 2 11" xfId="18736"/>
    <cellStyle name="Normal 6 2 2 2 12" xfId="18737"/>
    <cellStyle name="Normal 6 2 2 2 13" xfId="18738"/>
    <cellStyle name="Normal 6 2 2 2 2" xfId="18739"/>
    <cellStyle name="Normal 6 2 2 2 2 10" xfId="18740"/>
    <cellStyle name="Normal 6 2 2 2 2 11" xfId="18741"/>
    <cellStyle name="Normal 6 2 2 2 2 2" xfId="18742"/>
    <cellStyle name="Normal 6 2 2 2 2 2 2" xfId="18743"/>
    <cellStyle name="Normal 6 2 2 2 2 2 2 2" xfId="18744"/>
    <cellStyle name="Normal 6 2 2 2 2 2 2 2 2" xfId="18745"/>
    <cellStyle name="Normal 6 2 2 2 2 2 2 2 3" xfId="18746"/>
    <cellStyle name="Normal 6 2 2 2 2 2 2 2 4" xfId="18747"/>
    <cellStyle name="Normal 6 2 2 2 2 2 2 3" xfId="18748"/>
    <cellStyle name="Normal 6 2 2 2 2 2 2 4" xfId="18749"/>
    <cellStyle name="Normal 6 2 2 2 2 2 2 5" xfId="18750"/>
    <cellStyle name="Normal 6 2 2 2 2 2 3" xfId="18751"/>
    <cellStyle name="Normal 6 2 2 2 2 2 3 2" xfId="18752"/>
    <cellStyle name="Normal 6 2 2 2 2 2 3 3" xfId="18753"/>
    <cellStyle name="Normal 6 2 2 2 2 2 3 4" xfId="18754"/>
    <cellStyle name="Normal 6 2 2 2 2 2 4" xfId="18755"/>
    <cellStyle name="Normal 6 2 2 2 2 2 5" xfId="18756"/>
    <cellStyle name="Normal 6 2 2 2 2 2 6" xfId="18757"/>
    <cellStyle name="Normal 6 2 2 2 2 2 7" xfId="18758"/>
    <cellStyle name="Normal 6 2 2 2 2 3" xfId="18759"/>
    <cellStyle name="Normal 6 2 2 2 2 3 2" xfId="18760"/>
    <cellStyle name="Normal 6 2 2 2 2 3 2 2" xfId="18761"/>
    <cellStyle name="Normal 6 2 2 2 2 3 2 2 2" xfId="18762"/>
    <cellStyle name="Normal 6 2 2 2 2 3 2 2 3" xfId="18763"/>
    <cellStyle name="Normal 6 2 2 2 2 3 2 2 4" xfId="18764"/>
    <cellStyle name="Normal 6 2 2 2 2 3 2 3" xfId="18765"/>
    <cellStyle name="Normal 6 2 2 2 2 3 2 4" xfId="18766"/>
    <cellStyle name="Normal 6 2 2 2 2 3 2 5" xfId="18767"/>
    <cellStyle name="Normal 6 2 2 2 2 3 3" xfId="18768"/>
    <cellStyle name="Normal 6 2 2 2 2 3 3 2" xfId="18769"/>
    <cellStyle name="Normal 6 2 2 2 2 3 3 3" xfId="18770"/>
    <cellStyle name="Normal 6 2 2 2 2 3 3 4" xfId="18771"/>
    <cellStyle name="Normal 6 2 2 2 2 3 4" xfId="18772"/>
    <cellStyle name="Normal 6 2 2 2 2 3 5" xfId="18773"/>
    <cellStyle name="Normal 6 2 2 2 2 3 6" xfId="18774"/>
    <cellStyle name="Normal 6 2 2 2 2 4" xfId="18775"/>
    <cellStyle name="Normal 6 2 2 2 2 4 2" xfId="18776"/>
    <cellStyle name="Normal 6 2 2 2 2 4 2 2" xfId="18777"/>
    <cellStyle name="Normal 6 2 2 2 2 4 2 3" xfId="18778"/>
    <cellStyle name="Normal 6 2 2 2 2 4 2 4" xfId="18779"/>
    <cellStyle name="Normal 6 2 2 2 2 4 3" xfId="18780"/>
    <cellStyle name="Normal 6 2 2 2 2 4 4" xfId="18781"/>
    <cellStyle name="Normal 6 2 2 2 2 4 5" xfId="18782"/>
    <cellStyle name="Normal 6 2 2 2 2 5" xfId="18783"/>
    <cellStyle name="Normal 6 2 2 2 2 5 2" xfId="18784"/>
    <cellStyle name="Normal 6 2 2 2 2 5 2 2" xfId="18785"/>
    <cellStyle name="Normal 6 2 2 2 2 5 2 3" xfId="18786"/>
    <cellStyle name="Normal 6 2 2 2 2 5 2 4" xfId="18787"/>
    <cellStyle name="Normal 6 2 2 2 2 5 3" xfId="18788"/>
    <cellStyle name="Normal 6 2 2 2 2 5 4" xfId="18789"/>
    <cellStyle name="Normal 6 2 2 2 2 5 5" xfId="18790"/>
    <cellStyle name="Normal 6 2 2 2 2 6" xfId="18791"/>
    <cellStyle name="Normal 6 2 2 2 2 6 2" xfId="18792"/>
    <cellStyle name="Normal 6 2 2 2 2 6 3" xfId="18793"/>
    <cellStyle name="Normal 6 2 2 2 2 6 4" xfId="18794"/>
    <cellStyle name="Normal 6 2 2 2 2 7" xfId="18795"/>
    <cellStyle name="Normal 6 2 2 2 2 7 2" xfId="18796"/>
    <cellStyle name="Normal 6 2 2 2 2 8" xfId="18797"/>
    <cellStyle name="Normal 6 2 2 2 2 9" xfId="18798"/>
    <cellStyle name="Normal 6 2 2 2 3" xfId="18799"/>
    <cellStyle name="Normal 6 2 2 2 3 10" xfId="18800"/>
    <cellStyle name="Normal 6 2 2 2 3 2" xfId="18801"/>
    <cellStyle name="Normal 6 2 2 2 3 2 2" xfId="18802"/>
    <cellStyle name="Normal 6 2 2 2 3 2 2 2" xfId="18803"/>
    <cellStyle name="Normal 6 2 2 2 3 2 2 2 2" xfId="18804"/>
    <cellStyle name="Normal 6 2 2 2 3 2 2 2 3" xfId="18805"/>
    <cellStyle name="Normal 6 2 2 2 3 2 2 2 4" xfId="18806"/>
    <cellStyle name="Normal 6 2 2 2 3 2 2 3" xfId="18807"/>
    <cellStyle name="Normal 6 2 2 2 3 2 2 4" xfId="18808"/>
    <cellStyle name="Normal 6 2 2 2 3 2 2 5" xfId="18809"/>
    <cellStyle name="Normal 6 2 2 2 3 2 3" xfId="18810"/>
    <cellStyle name="Normal 6 2 2 2 3 2 3 2" xfId="18811"/>
    <cellStyle name="Normal 6 2 2 2 3 2 3 3" xfId="18812"/>
    <cellStyle name="Normal 6 2 2 2 3 2 3 4" xfId="18813"/>
    <cellStyle name="Normal 6 2 2 2 3 2 4" xfId="18814"/>
    <cellStyle name="Normal 6 2 2 2 3 2 5" xfId="18815"/>
    <cellStyle name="Normal 6 2 2 2 3 2 6" xfId="18816"/>
    <cellStyle name="Normal 6 2 2 2 3 2 7" xfId="18817"/>
    <cellStyle name="Normal 6 2 2 2 3 3" xfId="18818"/>
    <cellStyle name="Normal 6 2 2 2 3 3 2" xfId="18819"/>
    <cellStyle name="Normal 6 2 2 2 3 3 2 2" xfId="18820"/>
    <cellStyle name="Normal 6 2 2 2 3 3 2 3" xfId="18821"/>
    <cellStyle name="Normal 6 2 2 2 3 3 2 4" xfId="18822"/>
    <cellStyle name="Normal 6 2 2 2 3 3 3" xfId="18823"/>
    <cellStyle name="Normal 6 2 2 2 3 3 4" xfId="18824"/>
    <cellStyle name="Normal 6 2 2 2 3 3 5" xfId="18825"/>
    <cellStyle name="Normal 6 2 2 2 3 4" xfId="18826"/>
    <cellStyle name="Normal 6 2 2 2 3 4 2" xfId="18827"/>
    <cellStyle name="Normal 6 2 2 2 3 4 2 2" xfId="18828"/>
    <cellStyle name="Normal 6 2 2 2 3 4 2 3" xfId="18829"/>
    <cellStyle name="Normal 6 2 2 2 3 4 2 4" xfId="18830"/>
    <cellStyle name="Normal 6 2 2 2 3 4 3" xfId="18831"/>
    <cellStyle name="Normal 6 2 2 2 3 4 4" xfId="18832"/>
    <cellStyle name="Normal 6 2 2 2 3 4 5" xfId="18833"/>
    <cellStyle name="Normal 6 2 2 2 3 5" xfId="18834"/>
    <cellStyle name="Normal 6 2 2 2 3 5 2" xfId="18835"/>
    <cellStyle name="Normal 6 2 2 2 3 5 3" xfId="18836"/>
    <cellStyle name="Normal 6 2 2 2 3 5 4" xfId="18837"/>
    <cellStyle name="Normal 6 2 2 2 3 6" xfId="18838"/>
    <cellStyle name="Normal 6 2 2 2 3 6 2" xfId="18839"/>
    <cellStyle name="Normal 6 2 2 2 3 7" xfId="18840"/>
    <cellStyle name="Normal 6 2 2 2 3 8" xfId="18841"/>
    <cellStyle name="Normal 6 2 2 2 3 9" xfId="18842"/>
    <cellStyle name="Normal 6 2 2 2 4" xfId="18843"/>
    <cellStyle name="Normal 6 2 2 2 4 2" xfId="18844"/>
    <cellStyle name="Normal 6 2 2 2 4 2 2" xfId="18845"/>
    <cellStyle name="Normal 6 2 2 2 4 2 2 2" xfId="18846"/>
    <cellStyle name="Normal 6 2 2 2 4 2 2 3" xfId="18847"/>
    <cellStyle name="Normal 6 2 2 2 4 2 2 4" xfId="18848"/>
    <cellStyle name="Normal 6 2 2 2 4 2 3" xfId="18849"/>
    <cellStyle name="Normal 6 2 2 2 4 2 4" xfId="18850"/>
    <cellStyle name="Normal 6 2 2 2 4 2 5" xfId="18851"/>
    <cellStyle name="Normal 6 2 2 2 4 3" xfId="18852"/>
    <cellStyle name="Normal 6 2 2 2 4 3 2" xfId="18853"/>
    <cellStyle name="Normal 6 2 2 2 4 3 3" xfId="18854"/>
    <cellStyle name="Normal 6 2 2 2 4 3 4" xfId="18855"/>
    <cellStyle name="Normal 6 2 2 2 4 4" xfId="18856"/>
    <cellStyle name="Normal 6 2 2 2 4 5" xfId="18857"/>
    <cellStyle name="Normal 6 2 2 2 4 6" xfId="18858"/>
    <cellStyle name="Normal 6 2 2 2 4 7" xfId="18859"/>
    <cellStyle name="Normal 6 2 2 2 5" xfId="18860"/>
    <cellStyle name="Normal 6 2 2 2 5 2" xfId="18861"/>
    <cellStyle name="Normal 6 2 2 2 5 2 2" xfId="18862"/>
    <cellStyle name="Normal 6 2 2 2 5 2 2 2" xfId="18863"/>
    <cellStyle name="Normal 6 2 2 2 5 2 2 3" xfId="18864"/>
    <cellStyle name="Normal 6 2 2 2 5 2 2 4" xfId="18865"/>
    <cellStyle name="Normal 6 2 2 2 5 2 3" xfId="18866"/>
    <cellStyle name="Normal 6 2 2 2 5 2 4" xfId="18867"/>
    <cellStyle name="Normal 6 2 2 2 5 2 5" xfId="18868"/>
    <cellStyle name="Normal 6 2 2 2 5 3" xfId="18869"/>
    <cellStyle name="Normal 6 2 2 2 5 3 2" xfId="18870"/>
    <cellStyle name="Normal 6 2 2 2 5 3 3" xfId="18871"/>
    <cellStyle name="Normal 6 2 2 2 5 3 4" xfId="18872"/>
    <cellStyle name="Normal 6 2 2 2 5 4" xfId="18873"/>
    <cellStyle name="Normal 6 2 2 2 5 5" xfId="18874"/>
    <cellStyle name="Normal 6 2 2 2 5 6" xfId="18875"/>
    <cellStyle name="Normal 6 2 2 2 6" xfId="18876"/>
    <cellStyle name="Normal 6 2 2 2 6 2" xfId="18877"/>
    <cellStyle name="Normal 6 2 2 2 6 2 2" xfId="18878"/>
    <cellStyle name="Normal 6 2 2 2 6 2 3" xfId="18879"/>
    <cellStyle name="Normal 6 2 2 2 6 2 4" xfId="18880"/>
    <cellStyle name="Normal 6 2 2 2 6 3" xfId="18881"/>
    <cellStyle name="Normal 6 2 2 2 6 4" xfId="18882"/>
    <cellStyle name="Normal 6 2 2 2 6 5" xfId="18883"/>
    <cellStyle name="Normal 6 2 2 2 7" xfId="18884"/>
    <cellStyle name="Normal 6 2 2 2 7 2" xfId="18885"/>
    <cellStyle name="Normal 6 2 2 2 7 2 2" xfId="18886"/>
    <cellStyle name="Normal 6 2 2 2 7 2 3" xfId="18887"/>
    <cellStyle name="Normal 6 2 2 2 7 2 4" xfId="18888"/>
    <cellStyle name="Normal 6 2 2 2 7 3" xfId="18889"/>
    <cellStyle name="Normal 6 2 2 2 7 4" xfId="18890"/>
    <cellStyle name="Normal 6 2 2 2 7 5" xfId="18891"/>
    <cellStyle name="Normal 6 2 2 2 8" xfId="18892"/>
    <cellStyle name="Normal 6 2 2 2 8 2" xfId="18893"/>
    <cellStyle name="Normal 6 2 2 2 8 3" xfId="18894"/>
    <cellStyle name="Normal 6 2 2 2 8 4" xfId="18895"/>
    <cellStyle name="Normal 6 2 2 2 9" xfId="18896"/>
    <cellStyle name="Normal 6 2 2 2 9 2" xfId="18897"/>
    <cellStyle name="Normal 6 2 2 3" xfId="18898"/>
    <cellStyle name="Normal 6 2 2 3 2" xfId="18899"/>
    <cellStyle name="Normal 6 2 2 3 2 2" xfId="18900"/>
    <cellStyle name="Normal 6 2 2 3 3" xfId="18901"/>
    <cellStyle name="Normal 6 2 2 3 4" xfId="18902"/>
    <cellStyle name="Normal 6 2 2 4" xfId="18903"/>
    <cellStyle name="Normal 6 2 2 4 2" xfId="18904"/>
    <cellStyle name="Normal 6 2 2 4 3" xfId="18905"/>
    <cellStyle name="Normal 6 2 2 4 4" xfId="18906"/>
    <cellStyle name="Normal 6 2 2 5" xfId="18907"/>
    <cellStyle name="Normal 6 2 2 5 10" xfId="18908"/>
    <cellStyle name="Normal 6 2 2 5 11" xfId="18909"/>
    <cellStyle name="Normal 6 2 2 5 2" xfId="18910"/>
    <cellStyle name="Normal 6 2 2 5 2 2" xfId="18911"/>
    <cellStyle name="Normal 6 2 2 5 2 2 2" xfId="18912"/>
    <cellStyle name="Normal 6 2 2 5 2 2 2 2" xfId="18913"/>
    <cellStyle name="Normal 6 2 2 5 2 2 2 3" xfId="18914"/>
    <cellStyle name="Normal 6 2 2 5 2 2 2 4" xfId="18915"/>
    <cellStyle name="Normal 6 2 2 5 2 2 3" xfId="18916"/>
    <cellStyle name="Normal 6 2 2 5 2 2 4" xfId="18917"/>
    <cellStyle name="Normal 6 2 2 5 2 2 5" xfId="18918"/>
    <cellStyle name="Normal 6 2 2 5 2 3" xfId="18919"/>
    <cellStyle name="Normal 6 2 2 5 2 3 2" xfId="18920"/>
    <cellStyle name="Normal 6 2 2 5 2 3 3" xfId="18921"/>
    <cellStyle name="Normal 6 2 2 5 2 3 4" xfId="18922"/>
    <cellStyle name="Normal 6 2 2 5 2 4" xfId="18923"/>
    <cellStyle name="Normal 6 2 2 5 2 5" xfId="18924"/>
    <cellStyle name="Normal 6 2 2 5 2 6" xfId="18925"/>
    <cellStyle name="Normal 6 2 2 5 2 7" xfId="18926"/>
    <cellStyle name="Normal 6 2 2 5 3" xfId="18927"/>
    <cellStyle name="Normal 6 2 2 5 3 2" xfId="18928"/>
    <cellStyle name="Normal 6 2 2 5 3 2 2" xfId="18929"/>
    <cellStyle name="Normal 6 2 2 5 3 2 2 2" xfId="18930"/>
    <cellStyle name="Normal 6 2 2 5 3 2 2 3" xfId="18931"/>
    <cellStyle name="Normal 6 2 2 5 3 2 2 4" xfId="18932"/>
    <cellStyle name="Normal 6 2 2 5 3 2 3" xfId="18933"/>
    <cellStyle name="Normal 6 2 2 5 3 2 4" xfId="18934"/>
    <cellStyle name="Normal 6 2 2 5 3 2 5" xfId="18935"/>
    <cellStyle name="Normal 6 2 2 5 3 3" xfId="18936"/>
    <cellStyle name="Normal 6 2 2 5 3 3 2" xfId="18937"/>
    <cellStyle name="Normal 6 2 2 5 3 3 3" xfId="18938"/>
    <cellStyle name="Normal 6 2 2 5 3 3 4" xfId="18939"/>
    <cellStyle name="Normal 6 2 2 5 3 4" xfId="18940"/>
    <cellStyle name="Normal 6 2 2 5 3 5" xfId="18941"/>
    <cellStyle name="Normal 6 2 2 5 3 6" xfId="18942"/>
    <cellStyle name="Normal 6 2 2 5 4" xfId="18943"/>
    <cellStyle name="Normal 6 2 2 5 4 2" xfId="18944"/>
    <cellStyle name="Normal 6 2 2 5 4 2 2" xfId="18945"/>
    <cellStyle name="Normal 6 2 2 5 4 2 3" xfId="18946"/>
    <cellStyle name="Normal 6 2 2 5 4 2 4" xfId="18947"/>
    <cellStyle name="Normal 6 2 2 5 4 3" xfId="18948"/>
    <cellStyle name="Normal 6 2 2 5 4 4" xfId="18949"/>
    <cellStyle name="Normal 6 2 2 5 4 5" xfId="18950"/>
    <cellStyle name="Normal 6 2 2 5 5" xfId="18951"/>
    <cellStyle name="Normal 6 2 2 5 5 2" xfId="18952"/>
    <cellStyle name="Normal 6 2 2 5 5 2 2" xfId="18953"/>
    <cellStyle name="Normal 6 2 2 5 5 2 3" xfId="18954"/>
    <cellStyle name="Normal 6 2 2 5 5 2 4" xfId="18955"/>
    <cellStyle name="Normal 6 2 2 5 5 3" xfId="18956"/>
    <cellStyle name="Normal 6 2 2 5 5 4" xfId="18957"/>
    <cellStyle name="Normal 6 2 2 5 5 5" xfId="18958"/>
    <cellStyle name="Normal 6 2 2 5 6" xfId="18959"/>
    <cellStyle name="Normal 6 2 2 5 6 2" xfId="18960"/>
    <cellStyle name="Normal 6 2 2 5 6 3" xfId="18961"/>
    <cellStyle name="Normal 6 2 2 5 6 4" xfId="18962"/>
    <cellStyle name="Normal 6 2 2 5 7" xfId="18963"/>
    <cellStyle name="Normal 6 2 2 5 7 2" xfId="18964"/>
    <cellStyle name="Normal 6 2 2 5 8" xfId="18965"/>
    <cellStyle name="Normal 6 2 2 5 9" xfId="18966"/>
    <cellStyle name="Normal 6 2 2 6" xfId="18967"/>
    <cellStyle name="Normal 6 2 2 6 2" xfId="18968"/>
    <cellStyle name="Normal 6 2 2 6 2 2" xfId="18969"/>
    <cellStyle name="Normal 6 2 2 6 2 2 2" xfId="18970"/>
    <cellStyle name="Normal 6 2 2 6 2 2 3" xfId="18971"/>
    <cellStyle name="Normal 6 2 2 6 2 2 4" xfId="18972"/>
    <cellStyle name="Normal 6 2 2 6 2 3" xfId="18973"/>
    <cellStyle name="Normal 6 2 2 6 2 4" xfId="18974"/>
    <cellStyle name="Normal 6 2 2 6 2 5" xfId="18975"/>
    <cellStyle name="Normal 6 2 2 6 3" xfId="18976"/>
    <cellStyle name="Normal 6 2 2 6 3 2" xfId="18977"/>
    <cellStyle name="Normal 6 2 2 6 3 3" xfId="18978"/>
    <cellStyle name="Normal 6 2 2 6 3 4" xfId="18979"/>
    <cellStyle name="Normal 6 2 2 6 4" xfId="18980"/>
    <cellStyle name="Normal 6 2 2 6 5" xfId="18981"/>
    <cellStyle name="Normal 6 2 2 6 6" xfId="18982"/>
    <cellStyle name="Normal 6 2 2 7" xfId="18983"/>
    <cellStyle name="Normal 6 2 2 7 2" xfId="18984"/>
    <cellStyle name="Normal 6 2 2 8" xfId="18985"/>
    <cellStyle name="Normal 6 2 2 8 2" xfId="18986"/>
    <cellStyle name="Normal 6 2 2 9" xfId="18987"/>
    <cellStyle name="Normal 6 2 2_Consolidation" xfId="18988"/>
    <cellStyle name="Normal 6 2 3" xfId="1929"/>
    <cellStyle name="Normal 6 2 3 10" xfId="18989"/>
    <cellStyle name="Normal 6 2 3 10 2" xfId="18990"/>
    <cellStyle name="Normal 6 2 3 10 3" xfId="18991"/>
    <cellStyle name="Normal 6 2 3 10 4" xfId="18992"/>
    <cellStyle name="Normal 6 2 3 11" xfId="18993"/>
    <cellStyle name="Normal 6 2 3 11 2" xfId="18994"/>
    <cellStyle name="Normal 6 2 3 11 3" xfId="18995"/>
    <cellStyle name="Normal 6 2 3 12" xfId="18996"/>
    <cellStyle name="Normal 6 2 3 13" xfId="18997"/>
    <cellStyle name="Normal 6 2 3 14" xfId="18998"/>
    <cellStyle name="Normal 6 2 3 15" xfId="18999"/>
    <cellStyle name="Normal 6 2 3 2" xfId="19000"/>
    <cellStyle name="Normal 6 2 3 2 10" xfId="19001"/>
    <cellStyle name="Normal 6 2 3 2 11" xfId="19002"/>
    <cellStyle name="Normal 6 2 3 2 2" xfId="19003"/>
    <cellStyle name="Normal 6 2 3 2 2 2" xfId="19004"/>
    <cellStyle name="Normal 6 2 3 2 2 2 2" xfId="19005"/>
    <cellStyle name="Normal 6 2 3 2 2 2 2 2" xfId="19006"/>
    <cellStyle name="Normal 6 2 3 2 2 2 2 3" xfId="19007"/>
    <cellStyle name="Normal 6 2 3 2 2 2 2 4" xfId="19008"/>
    <cellStyle name="Normal 6 2 3 2 2 2 3" xfId="19009"/>
    <cellStyle name="Normal 6 2 3 2 2 2 4" xfId="19010"/>
    <cellStyle name="Normal 6 2 3 2 2 2 5" xfId="19011"/>
    <cellStyle name="Normal 6 2 3 2 2 3" xfId="19012"/>
    <cellStyle name="Normal 6 2 3 2 2 3 2" xfId="19013"/>
    <cellStyle name="Normal 6 2 3 2 2 3 3" xfId="19014"/>
    <cellStyle name="Normal 6 2 3 2 2 3 4" xfId="19015"/>
    <cellStyle name="Normal 6 2 3 2 2 4" xfId="19016"/>
    <cellStyle name="Normal 6 2 3 2 2 5" xfId="19017"/>
    <cellStyle name="Normal 6 2 3 2 2 6" xfId="19018"/>
    <cellStyle name="Normal 6 2 3 2 2 7" xfId="19019"/>
    <cellStyle name="Normal 6 2 3 2 3" xfId="19020"/>
    <cellStyle name="Normal 6 2 3 2 3 2" xfId="19021"/>
    <cellStyle name="Normal 6 2 3 2 3 2 2" xfId="19022"/>
    <cellStyle name="Normal 6 2 3 2 3 2 2 2" xfId="19023"/>
    <cellStyle name="Normal 6 2 3 2 3 2 2 3" xfId="19024"/>
    <cellStyle name="Normal 6 2 3 2 3 2 2 4" xfId="19025"/>
    <cellStyle name="Normal 6 2 3 2 3 2 3" xfId="19026"/>
    <cellStyle name="Normal 6 2 3 2 3 2 4" xfId="19027"/>
    <cellStyle name="Normal 6 2 3 2 3 2 5" xfId="19028"/>
    <cellStyle name="Normal 6 2 3 2 3 3" xfId="19029"/>
    <cellStyle name="Normal 6 2 3 2 3 3 2" xfId="19030"/>
    <cellStyle name="Normal 6 2 3 2 3 3 3" xfId="19031"/>
    <cellStyle name="Normal 6 2 3 2 3 3 4" xfId="19032"/>
    <cellStyle name="Normal 6 2 3 2 3 4" xfId="19033"/>
    <cellStyle name="Normal 6 2 3 2 3 5" xfId="19034"/>
    <cellStyle name="Normal 6 2 3 2 3 6" xfId="19035"/>
    <cellStyle name="Normal 6 2 3 2 4" xfId="19036"/>
    <cellStyle name="Normal 6 2 3 2 4 2" xfId="19037"/>
    <cellStyle name="Normal 6 2 3 2 4 2 2" xfId="19038"/>
    <cellStyle name="Normal 6 2 3 2 4 2 3" xfId="19039"/>
    <cellStyle name="Normal 6 2 3 2 4 2 4" xfId="19040"/>
    <cellStyle name="Normal 6 2 3 2 4 3" xfId="19041"/>
    <cellStyle name="Normal 6 2 3 2 4 4" xfId="19042"/>
    <cellStyle name="Normal 6 2 3 2 4 5" xfId="19043"/>
    <cellStyle name="Normal 6 2 3 2 5" xfId="19044"/>
    <cellStyle name="Normal 6 2 3 2 5 2" xfId="19045"/>
    <cellStyle name="Normal 6 2 3 2 5 2 2" xfId="19046"/>
    <cellStyle name="Normal 6 2 3 2 5 2 3" xfId="19047"/>
    <cellStyle name="Normal 6 2 3 2 5 2 4" xfId="19048"/>
    <cellStyle name="Normal 6 2 3 2 5 3" xfId="19049"/>
    <cellStyle name="Normal 6 2 3 2 5 4" xfId="19050"/>
    <cellStyle name="Normal 6 2 3 2 5 5" xfId="19051"/>
    <cellStyle name="Normal 6 2 3 2 6" xfId="19052"/>
    <cellStyle name="Normal 6 2 3 2 6 2" xfId="19053"/>
    <cellStyle name="Normal 6 2 3 2 6 3" xfId="19054"/>
    <cellStyle name="Normal 6 2 3 2 6 4" xfId="19055"/>
    <cellStyle name="Normal 6 2 3 2 7" xfId="19056"/>
    <cellStyle name="Normal 6 2 3 2 7 2" xfId="19057"/>
    <cellStyle name="Normal 6 2 3 2 8" xfId="19058"/>
    <cellStyle name="Normal 6 2 3 2 9" xfId="19059"/>
    <cellStyle name="Normal 6 2 3 3" xfId="19060"/>
    <cellStyle name="Normal 6 2 3 3 10" xfId="19061"/>
    <cellStyle name="Normal 6 2 3 3 11" xfId="19062"/>
    <cellStyle name="Normal 6 2 3 3 2" xfId="19063"/>
    <cellStyle name="Normal 6 2 3 3 2 2" xfId="19064"/>
    <cellStyle name="Normal 6 2 3 3 2 2 2" xfId="19065"/>
    <cellStyle name="Normal 6 2 3 3 2 2 2 2" xfId="19066"/>
    <cellStyle name="Normal 6 2 3 3 2 2 2 3" xfId="19067"/>
    <cellStyle name="Normal 6 2 3 3 2 2 2 4" xfId="19068"/>
    <cellStyle name="Normal 6 2 3 3 2 2 3" xfId="19069"/>
    <cellStyle name="Normal 6 2 3 3 2 2 4" xfId="19070"/>
    <cellStyle name="Normal 6 2 3 3 2 2 5" xfId="19071"/>
    <cellStyle name="Normal 6 2 3 3 2 3" xfId="19072"/>
    <cellStyle name="Normal 6 2 3 3 2 3 2" xfId="19073"/>
    <cellStyle name="Normal 6 2 3 3 2 3 3" xfId="19074"/>
    <cellStyle name="Normal 6 2 3 3 2 3 4" xfId="19075"/>
    <cellStyle name="Normal 6 2 3 3 2 4" xfId="19076"/>
    <cellStyle name="Normal 6 2 3 3 2 5" xfId="19077"/>
    <cellStyle name="Normal 6 2 3 3 2 6" xfId="19078"/>
    <cellStyle name="Normal 6 2 3 3 2 7" xfId="19079"/>
    <cellStyle name="Normal 6 2 3 3 3" xfId="19080"/>
    <cellStyle name="Normal 6 2 3 3 3 2" xfId="19081"/>
    <cellStyle name="Normal 6 2 3 3 3 2 2" xfId="19082"/>
    <cellStyle name="Normal 6 2 3 3 3 2 2 2" xfId="19083"/>
    <cellStyle name="Normal 6 2 3 3 3 2 2 3" xfId="19084"/>
    <cellStyle name="Normal 6 2 3 3 3 2 2 4" xfId="19085"/>
    <cellStyle name="Normal 6 2 3 3 3 2 3" xfId="19086"/>
    <cellStyle name="Normal 6 2 3 3 3 2 4" xfId="19087"/>
    <cellStyle name="Normal 6 2 3 3 3 2 5" xfId="19088"/>
    <cellStyle name="Normal 6 2 3 3 3 3" xfId="19089"/>
    <cellStyle name="Normal 6 2 3 3 3 3 2" xfId="19090"/>
    <cellStyle name="Normal 6 2 3 3 3 3 3" xfId="19091"/>
    <cellStyle name="Normal 6 2 3 3 3 3 4" xfId="19092"/>
    <cellStyle name="Normal 6 2 3 3 3 4" xfId="19093"/>
    <cellStyle name="Normal 6 2 3 3 3 5" xfId="19094"/>
    <cellStyle name="Normal 6 2 3 3 3 6" xfId="19095"/>
    <cellStyle name="Normal 6 2 3 3 4" xfId="19096"/>
    <cellStyle name="Normal 6 2 3 3 4 2" xfId="19097"/>
    <cellStyle name="Normal 6 2 3 3 4 2 2" xfId="19098"/>
    <cellStyle name="Normal 6 2 3 3 4 2 3" xfId="19099"/>
    <cellStyle name="Normal 6 2 3 3 4 2 4" xfId="19100"/>
    <cellStyle name="Normal 6 2 3 3 4 3" xfId="19101"/>
    <cellStyle name="Normal 6 2 3 3 4 4" xfId="19102"/>
    <cellStyle name="Normal 6 2 3 3 4 5" xfId="19103"/>
    <cellStyle name="Normal 6 2 3 3 5" xfId="19104"/>
    <cellStyle name="Normal 6 2 3 3 5 2" xfId="19105"/>
    <cellStyle name="Normal 6 2 3 3 5 2 2" xfId="19106"/>
    <cellStyle name="Normal 6 2 3 3 5 2 3" xfId="19107"/>
    <cellStyle name="Normal 6 2 3 3 5 2 4" xfId="19108"/>
    <cellStyle name="Normal 6 2 3 3 5 3" xfId="19109"/>
    <cellStyle name="Normal 6 2 3 3 5 4" xfId="19110"/>
    <cellStyle name="Normal 6 2 3 3 5 5" xfId="19111"/>
    <cellStyle name="Normal 6 2 3 3 6" xfId="19112"/>
    <cellStyle name="Normal 6 2 3 3 6 2" xfId="19113"/>
    <cellStyle name="Normal 6 2 3 3 6 3" xfId="19114"/>
    <cellStyle name="Normal 6 2 3 3 6 4" xfId="19115"/>
    <cellStyle name="Normal 6 2 3 3 7" xfId="19116"/>
    <cellStyle name="Normal 6 2 3 3 7 2" xfId="19117"/>
    <cellStyle name="Normal 6 2 3 3 8" xfId="19118"/>
    <cellStyle name="Normal 6 2 3 3 9" xfId="19119"/>
    <cellStyle name="Normal 6 2 3 4" xfId="19120"/>
    <cellStyle name="Normal 6 2 3 4 10" xfId="19121"/>
    <cellStyle name="Normal 6 2 3 4 2" xfId="19122"/>
    <cellStyle name="Normal 6 2 3 4 2 2" xfId="19123"/>
    <cellStyle name="Normal 6 2 3 4 2 2 2" xfId="19124"/>
    <cellStyle name="Normal 6 2 3 4 2 2 2 2" xfId="19125"/>
    <cellStyle name="Normal 6 2 3 4 2 2 2 3" xfId="19126"/>
    <cellStyle name="Normal 6 2 3 4 2 2 2 4" xfId="19127"/>
    <cellStyle name="Normal 6 2 3 4 2 2 3" xfId="19128"/>
    <cellStyle name="Normal 6 2 3 4 2 2 4" xfId="19129"/>
    <cellStyle name="Normal 6 2 3 4 2 2 5" xfId="19130"/>
    <cellStyle name="Normal 6 2 3 4 2 3" xfId="19131"/>
    <cellStyle name="Normal 6 2 3 4 2 3 2" xfId="19132"/>
    <cellStyle name="Normal 6 2 3 4 2 3 3" xfId="19133"/>
    <cellStyle name="Normal 6 2 3 4 2 3 4" xfId="19134"/>
    <cellStyle name="Normal 6 2 3 4 2 4" xfId="19135"/>
    <cellStyle name="Normal 6 2 3 4 2 5" xfId="19136"/>
    <cellStyle name="Normal 6 2 3 4 2 6" xfId="19137"/>
    <cellStyle name="Normal 6 2 3 4 2 7" xfId="19138"/>
    <cellStyle name="Normal 6 2 3 4 3" xfId="19139"/>
    <cellStyle name="Normal 6 2 3 4 3 2" xfId="19140"/>
    <cellStyle name="Normal 6 2 3 4 3 2 2" xfId="19141"/>
    <cellStyle name="Normal 6 2 3 4 3 2 3" xfId="19142"/>
    <cellStyle name="Normal 6 2 3 4 3 2 4" xfId="19143"/>
    <cellStyle name="Normal 6 2 3 4 3 3" xfId="19144"/>
    <cellStyle name="Normal 6 2 3 4 3 4" xfId="19145"/>
    <cellStyle name="Normal 6 2 3 4 3 5" xfId="19146"/>
    <cellStyle name="Normal 6 2 3 4 4" xfId="19147"/>
    <cellStyle name="Normal 6 2 3 4 4 2" xfId="19148"/>
    <cellStyle name="Normal 6 2 3 4 4 2 2" xfId="19149"/>
    <cellStyle name="Normal 6 2 3 4 4 2 3" xfId="19150"/>
    <cellStyle name="Normal 6 2 3 4 4 2 4" xfId="19151"/>
    <cellStyle name="Normal 6 2 3 4 4 3" xfId="19152"/>
    <cellStyle name="Normal 6 2 3 4 4 4" xfId="19153"/>
    <cellStyle name="Normal 6 2 3 4 4 5" xfId="19154"/>
    <cellStyle name="Normal 6 2 3 4 5" xfId="19155"/>
    <cellStyle name="Normal 6 2 3 4 5 2" xfId="19156"/>
    <cellStyle name="Normal 6 2 3 4 5 3" xfId="19157"/>
    <cellStyle name="Normal 6 2 3 4 5 4" xfId="19158"/>
    <cellStyle name="Normal 6 2 3 4 6" xfId="19159"/>
    <cellStyle name="Normal 6 2 3 4 6 2" xfId="19160"/>
    <cellStyle name="Normal 6 2 3 4 7" xfId="19161"/>
    <cellStyle name="Normal 6 2 3 4 8" xfId="19162"/>
    <cellStyle name="Normal 6 2 3 4 9" xfId="19163"/>
    <cellStyle name="Normal 6 2 3 5" xfId="19164"/>
    <cellStyle name="Normal 6 2 3 5 2" xfId="19165"/>
    <cellStyle name="Normal 6 2 3 5 2 2" xfId="19166"/>
    <cellStyle name="Normal 6 2 3 5 2 2 2" xfId="19167"/>
    <cellStyle name="Normal 6 2 3 5 2 2 3" xfId="19168"/>
    <cellStyle name="Normal 6 2 3 5 2 2 4" xfId="19169"/>
    <cellStyle name="Normal 6 2 3 5 2 3" xfId="19170"/>
    <cellStyle name="Normal 6 2 3 5 2 4" xfId="19171"/>
    <cellStyle name="Normal 6 2 3 5 2 5" xfId="19172"/>
    <cellStyle name="Normal 6 2 3 5 3" xfId="19173"/>
    <cellStyle name="Normal 6 2 3 5 3 2" xfId="19174"/>
    <cellStyle name="Normal 6 2 3 5 3 3" xfId="19175"/>
    <cellStyle name="Normal 6 2 3 5 3 4" xfId="19176"/>
    <cellStyle name="Normal 6 2 3 5 4" xfId="19177"/>
    <cellStyle name="Normal 6 2 3 5 5" xfId="19178"/>
    <cellStyle name="Normal 6 2 3 5 6" xfId="19179"/>
    <cellStyle name="Normal 6 2 3 5 7" xfId="19180"/>
    <cellStyle name="Normal 6 2 3 6" xfId="19181"/>
    <cellStyle name="Normal 6 2 3 6 2" xfId="19182"/>
    <cellStyle name="Normal 6 2 3 6 2 2" xfId="19183"/>
    <cellStyle name="Normal 6 2 3 6 2 2 2" xfId="19184"/>
    <cellStyle name="Normal 6 2 3 6 2 2 3" xfId="19185"/>
    <cellStyle name="Normal 6 2 3 6 2 2 4" xfId="19186"/>
    <cellStyle name="Normal 6 2 3 6 2 3" xfId="19187"/>
    <cellStyle name="Normal 6 2 3 6 2 4" xfId="19188"/>
    <cellStyle name="Normal 6 2 3 6 2 5" xfId="19189"/>
    <cellStyle name="Normal 6 2 3 6 3" xfId="19190"/>
    <cellStyle name="Normal 6 2 3 6 3 2" xfId="19191"/>
    <cellStyle name="Normal 6 2 3 6 3 3" xfId="19192"/>
    <cellStyle name="Normal 6 2 3 6 3 4" xfId="19193"/>
    <cellStyle name="Normal 6 2 3 6 4" xfId="19194"/>
    <cellStyle name="Normal 6 2 3 6 5" xfId="19195"/>
    <cellStyle name="Normal 6 2 3 6 6" xfId="19196"/>
    <cellStyle name="Normal 6 2 3 7" xfId="19197"/>
    <cellStyle name="Normal 6 2 3 7 2" xfId="19198"/>
    <cellStyle name="Normal 6 2 3 7 2 2" xfId="19199"/>
    <cellStyle name="Normal 6 2 3 7 2 2 2" xfId="19200"/>
    <cellStyle name="Normal 6 2 3 7 2 2 3" xfId="19201"/>
    <cellStyle name="Normal 6 2 3 7 2 2 4" xfId="19202"/>
    <cellStyle name="Normal 6 2 3 7 2 3" xfId="19203"/>
    <cellStyle name="Normal 6 2 3 7 2 4" xfId="19204"/>
    <cellStyle name="Normal 6 2 3 7 2 5" xfId="19205"/>
    <cellStyle name="Normal 6 2 3 7 3" xfId="19206"/>
    <cellStyle name="Normal 6 2 3 7 3 2" xfId="19207"/>
    <cellStyle name="Normal 6 2 3 7 3 3" xfId="19208"/>
    <cellStyle name="Normal 6 2 3 7 3 4" xfId="19209"/>
    <cellStyle name="Normal 6 2 3 7 4" xfId="19210"/>
    <cellStyle name="Normal 6 2 3 7 5" xfId="19211"/>
    <cellStyle name="Normal 6 2 3 7 6" xfId="19212"/>
    <cellStyle name="Normal 6 2 3 8" xfId="19213"/>
    <cellStyle name="Normal 6 2 3 8 2" xfId="19214"/>
    <cellStyle name="Normal 6 2 3 8 2 2" xfId="19215"/>
    <cellStyle name="Normal 6 2 3 8 2 3" xfId="19216"/>
    <cellStyle name="Normal 6 2 3 8 2 4" xfId="19217"/>
    <cellStyle name="Normal 6 2 3 8 3" xfId="19218"/>
    <cellStyle name="Normal 6 2 3 8 4" xfId="19219"/>
    <cellStyle name="Normal 6 2 3 8 5" xfId="19220"/>
    <cellStyle name="Normal 6 2 3 9" xfId="19221"/>
    <cellStyle name="Normal 6 2 3 9 2" xfId="19222"/>
    <cellStyle name="Normal 6 2 3 9 2 2" xfId="19223"/>
    <cellStyle name="Normal 6 2 3 9 2 3" xfId="19224"/>
    <cellStyle name="Normal 6 2 3 9 2 4" xfId="19225"/>
    <cellStyle name="Normal 6 2 3 9 3" xfId="19226"/>
    <cellStyle name="Normal 6 2 3 9 4" xfId="19227"/>
    <cellStyle name="Normal 6 2 3 9 5" xfId="19228"/>
    <cellStyle name="Normal 6 2 4" xfId="1930"/>
    <cellStyle name="Normal 6 2 4 10" xfId="19229"/>
    <cellStyle name="Normal 6 2 4 10 2" xfId="19230"/>
    <cellStyle name="Normal 6 2 4 10 3" xfId="19231"/>
    <cellStyle name="Normal 6 2 4 10 4" xfId="19232"/>
    <cellStyle name="Normal 6 2 4 11" xfId="19233"/>
    <cellStyle name="Normal 6 2 4 11 2" xfId="19234"/>
    <cellStyle name="Normal 6 2 4 11 3" xfId="19235"/>
    <cellStyle name="Normal 6 2 4 12" xfId="19236"/>
    <cellStyle name="Normal 6 2 4 13" xfId="19237"/>
    <cellStyle name="Normal 6 2 4 14" xfId="19238"/>
    <cellStyle name="Normal 6 2 4 2" xfId="19239"/>
    <cellStyle name="Normal 6 2 4 2 10" xfId="19240"/>
    <cellStyle name="Normal 6 2 4 2 11" xfId="19241"/>
    <cellStyle name="Normal 6 2 4 2 2" xfId="19242"/>
    <cellStyle name="Normal 6 2 4 2 2 2" xfId="19243"/>
    <cellStyle name="Normal 6 2 4 2 2 2 2" xfId="19244"/>
    <cellStyle name="Normal 6 2 4 2 2 2 2 2" xfId="19245"/>
    <cellStyle name="Normal 6 2 4 2 2 2 2 3" xfId="19246"/>
    <cellStyle name="Normal 6 2 4 2 2 2 2 4" xfId="19247"/>
    <cellStyle name="Normal 6 2 4 2 2 2 3" xfId="19248"/>
    <cellStyle name="Normal 6 2 4 2 2 2 4" xfId="19249"/>
    <cellStyle name="Normal 6 2 4 2 2 2 5" xfId="19250"/>
    <cellStyle name="Normal 6 2 4 2 2 3" xfId="19251"/>
    <cellStyle name="Normal 6 2 4 2 2 3 2" xfId="19252"/>
    <cellStyle name="Normal 6 2 4 2 2 3 3" xfId="19253"/>
    <cellStyle name="Normal 6 2 4 2 2 3 4" xfId="19254"/>
    <cellStyle name="Normal 6 2 4 2 2 4" xfId="19255"/>
    <cellStyle name="Normal 6 2 4 2 2 5" xfId="19256"/>
    <cellStyle name="Normal 6 2 4 2 2 6" xfId="19257"/>
    <cellStyle name="Normal 6 2 4 2 2 7" xfId="19258"/>
    <cellStyle name="Normal 6 2 4 2 3" xfId="19259"/>
    <cellStyle name="Normal 6 2 4 2 3 2" xfId="19260"/>
    <cellStyle name="Normal 6 2 4 2 3 2 2" xfId="19261"/>
    <cellStyle name="Normal 6 2 4 2 3 2 2 2" xfId="19262"/>
    <cellStyle name="Normal 6 2 4 2 3 2 2 3" xfId="19263"/>
    <cellStyle name="Normal 6 2 4 2 3 2 2 4" xfId="19264"/>
    <cellStyle name="Normal 6 2 4 2 3 2 3" xfId="19265"/>
    <cellStyle name="Normal 6 2 4 2 3 2 4" xfId="19266"/>
    <cellStyle name="Normal 6 2 4 2 3 2 5" xfId="19267"/>
    <cellStyle name="Normal 6 2 4 2 3 3" xfId="19268"/>
    <cellStyle name="Normal 6 2 4 2 3 3 2" xfId="19269"/>
    <cellStyle name="Normal 6 2 4 2 3 3 3" xfId="19270"/>
    <cellStyle name="Normal 6 2 4 2 3 3 4" xfId="19271"/>
    <cellStyle name="Normal 6 2 4 2 3 4" xfId="19272"/>
    <cellStyle name="Normal 6 2 4 2 3 5" xfId="19273"/>
    <cellStyle name="Normal 6 2 4 2 3 6" xfId="19274"/>
    <cellStyle name="Normal 6 2 4 2 4" xfId="19275"/>
    <cellStyle name="Normal 6 2 4 2 4 2" xfId="19276"/>
    <cellStyle name="Normal 6 2 4 2 4 2 2" xfId="19277"/>
    <cellStyle name="Normal 6 2 4 2 4 2 3" xfId="19278"/>
    <cellStyle name="Normal 6 2 4 2 4 2 4" xfId="19279"/>
    <cellStyle name="Normal 6 2 4 2 4 3" xfId="19280"/>
    <cellStyle name="Normal 6 2 4 2 4 4" xfId="19281"/>
    <cellStyle name="Normal 6 2 4 2 4 5" xfId="19282"/>
    <cellStyle name="Normal 6 2 4 2 5" xfId="19283"/>
    <cellStyle name="Normal 6 2 4 2 5 2" xfId="19284"/>
    <cellStyle name="Normal 6 2 4 2 5 2 2" xfId="19285"/>
    <cellStyle name="Normal 6 2 4 2 5 2 3" xfId="19286"/>
    <cellStyle name="Normal 6 2 4 2 5 2 4" xfId="19287"/>
    <cellStyle name="Normal 6 2 4 2 5 3" xfId="19288"/>
    <cellStyle name="Normal 6 2 4 2 5 4" xfId="19289"/>
    <cellStyle name="Normal 6 2 4 2 5 5" xfId="19290"/>
    <cellStyle name="Normal 6 2 4 2 6" xfId="19291"/>
    <cellStyle name="Normal 6 2 4 2 6 2" xfId="19292"/>
    <cellStyle name="Normal 6 2 4 2 6 3" xfId="19293"/>
    <cellStyle name="Normal 6 2 4 2 6 4" xfId="19294"/>
    <cellStyle name="Normal 6 2 4 2 7" xfId="19295"/>
    <cellStyle name="Normal 6 2 4 2 7 2" xfId="19296"/>
    <cellStyle name="Normal 6 2 4 2 8" xfId="19297"/>
    <cellStyle name="Normal 6 2 4 2 9" xfId="19298"/>
    <cellStyle name="Normal 6 2 4 3" xfId="19299"/>
    <cellStyle name="Normal 6 2 4 3 10" xfId="19300"/>
    <cellStyle name="Normal 6 2 4 3 11" xfId="19301"/>
    <cellStyle name="Normal 6 2 4 3 2" xfId="19302"/>
    <cellStyle name="Normal 6 2 4 3 2 2" xfId="19303"/>
    <cellStyle name="Normal 6 2 4 3 2 2 2" xfId="19304"/>
    <cellStyle name="Normal 6 2 4 3 2 2 2 2" xfId="19305"/>
    <cellStyle name="Normal 6 2 4 3 2 2 2 3" xfId="19306"/>
    <cellStyle name="Normal 6 2 4 3 2 2 2 4" xfId="19307"/>
    <cellStyle name="Normal 6 2 4 3 2 2 3" xfId="19308"/>
    <cellStyle name="Normal 6 2 4 3 2 2 4" xfId="19309"/>
    <cellStyle name="Normal 6 2 4 3 2 2 5" xfId="19310"/>
    <cellStyle name="Normal 6 2 4 3 2 3" xfId="19311"/>
    <cellStyle name="Normal 6 2 4 3 2 3 2" xfId="19312"/>
    <cellStyle name="Normal 6 2 4 3 2 3 3" xfId="19313"/>
    <cellStyle name="Normal 6 2 4 3 2 3 4" xfId="19314"/>
    <cellStyle name="Normal 6 2 4 3 2 4" xfId="19315"/>
    <cellStyle name="Normal 6 2 4 3 2 5" xfId="19316"/>
    <cellStyle name="Normal 6 2 4 3 2 6" xfId="19317"/>
    <cellStyle name="Normal 6 2 4 3 2 7" xfId="19318"/>
    <cellStyle name="Normal 6 2 4 3 3" xfId="19319"/>
    <cellStyle name="Normal 6 2 4 3 3 2" xfId="19320"/>
    <cellStyle name="Normal 6 2 4 3 3 2 2" xfId="19321"/>
    <cellStyle name="Normal 6 2 4 3 3 2 2 2" xfId="19322"/>
    <cellStyle name="Normal 6 2 4 3 3 2 2 3" xfId="19323"/>
    <cellStyle name="Normal 6 2 4 3 3 2 2 4" xfId="19324"/>
    <cellStyle name="Normal 6 2 4 3 3 2 3" xfId="19325"/>
    <cellStyle name="Normal 6 2 4 3 3 2 4" xfId="19326"/>
    <cellStyle name="Normal 6 2 4 3 3 2 5" xfId="19327"/>
    <cellStyle name="Normal 6 2 4 3 3 3" xfId="19328"/>
    <cellStyle name="Normal 6 2 4 3 3 3 2" xfId="19329"/>
    <cellStyle name="Normal 6 2 4 3 3 3 3" xfId="19330"/>
    <cellStyle name="Normal 6 2 4 3 3 3 4" xfId="19331"/>
    <cellStyle name="Normal 6 2 4 3 3 4" xfId="19332"/>
    <cellStyle name="Normal 6 2 4 3 3 5" xfId="19333"/>
    <cellStyle name="Normal 6 2 4 3 3 6" xfId="19334"/>
    <cellStyle name="Normal 6 2 4 3 4" xfId="19335"/>
    <cellStyle name="Normal 6 2 4 3 4 2" xfId="19336"/>
    <cellStyle name="Normal 6 2 4 3 4 2 2" xfId="19337"/>
    <cellStyle name="Normal 6 2 4 3 4 2 3" xfId="19338"/>
    <cellStyle name="Normal 6 2 4 3 4 2 4" xfId="19339"/>
    <cellStyle name="Normal 6 2 4 3 4 3" xfId="19340"/>
    <cellStyle name="Normal 6 2 4 3 4 4" xfId="19341"/>
    <cellStyle name="Normal 6 2 4 3 4 5" xfId="19342"/>
    <cellStyle name="Normal 6 2 4 3 5" xfId="19343"/>
    <cellStyle name="Normal 6 2 4 3 5 2" xfId="19344"/>
    <cellStyle name="Normal 6 2 4 3 5 2 2" xfId="19345"/>
    <cellStyle name="Normal 6 2 4 3 5 2 3" xfId="19346"/>
    <cellStyle name="Normal 6 2 4 3 5 2 4" xfId="19347"/>
    <cellStyle name="Normal 6 2 4 3 5 3" xfId="19348"/>
    <cellStyle name="Normal 6 2 4 3 5 4" xfId="19349"/>
    <cellStyle name="Normal 6 2 4 3 5 5" xfId="19350"/>
    <cellStyle name="Normal 6 2 4 3 6" xfId="19351"/>
    <cellStyle name="Normal 6 2 4 3 6 2" xfId="19352"/>
    <cellStyle name="Normal 6 2 4 3 6 3" xfId="19353"/>
    <cellStyle name="Normal 6 2 4 3 6 4" xfId="19354"/>
    <cellStyle name="Normal 6 2 4 3 7" xfId="19355"/>
    <cellStyle name="Normal 6 2 4 3 7 2" xfId="19356"/>
    <cellStyle name="Normal 6 2 4 3 8" xfId="19357"/>
    <cellStyle name="Normal 6 2 4 3 9" xfId="19358"/>
    <cellStyle name="Normal 6 2 4 4" xfId="19359"/>
    <cellStyle name="Normal 6 2 4 4 10" xfId="19360"/>
    <cellStyle name="Normal 6 2 4 4 2" xfId="19361"/>
    <cellStyle name="Normal 6 2 4 4 2 2" xfId="19362"/>
    <cellStyle name="Normal 6 2 4 4 2 2 2" xfId="19363"/>
    <cellStyle name="Normal 6 2 4 4 2 2 2 2" xfId="19364"/>
    <cellStyle name="Normal 6 2 4 4 2 2 2 3" xfId="19365"/>
    <cellStyle name="Normal 6 2 4 4 2 2 2 4" xfId="19366"/>
    <cellStyle name="Normal 6 2 4 4 2 2 3" xfId="19367"/>
    <cellStyle name="Normal 6 2 4 4 2 2 4" xfId="19368"/>
    <cellStyle name="Normal 6 2 4 4 2 2 5" xfId="19369"/>
    <cellStyle name="Normal 6 2 4 4 2 3" xfId="19370"/>
    <cellStyle name="Normal 6 2 4 4 2 3 2" xfId="19371"/>
    <cellStyle name="Normal 6 2 4 4 2 3 3" xfId="19372"/>
    <cellStyle name="Normal 6 2 4 4 2 3 4" xfId="19373"/>
    <cellStyle name="Normal 6 2 4 4 2 4" xfId="19374"/>
    <cellStyle name="Normal 6 2 4 4 2 5" xfId="19375"/>
    <cellStyle name="Normal 6 2 4 4 2 6" xfId="19376"/>
    <cellStyle name="Normal 6 2 4 4 2 7" xfId="19377"/>
    <cellStyle name="Normal 6 2 4 4 3" xfId="19378"/>
    <cellStyle name="Normal 6 2 4 4 3 2" xfId="19379"/>
    <cellStyle name="Normal 6 2 4 4 3 2 2" xfId="19380"/>
    <cellStyle name="Normal 6 2 4 4 3 2 3" xfId="19381"/>
    <cellStyle name="Normal 6 2 4 4 3 2 4" xfId="19382"/>
    <cellStyle name="Normal 6 2 4 4 3 3" xfId="19383"/>
    <cellStyle name="Normal 6 2 4 4 3 4" xfId="19384"/>
    <cellStyle name="Normal 6 2 4 4 3 5" xfId="19385"/>
    <cellStyle name="Normal 6 2 4 4 4" xfId="19386"/>
    <cellStyle name="Normal 6 2 4 4 4 2" xfId="19387"/>
    <cellStyle name="Normal 6 2 4 4 4 2 2" xfId="19388"/>
    <cellStyle name="Normal 6 2 4 4 4 2 3" xfId="19389"/>
    <cellStyle name="Normal 6 2 4 4 4 2 4" xfId="19390"/>
    <cellStyle name="Normal 6 2 4 4 4 3" xfId="19391"/>
    <cellStyle name="Normal 6 2 4 4 4 4" xfId="19392"/>
    <cellStyle name="Normal 6 2 4 4 4 5" xfId="19393"/>
    <cellStyle name="Normal 6 2 4 4 5" xfId="19394"/>
    <cellStyle name="Normal 6 2 4 4 5 2" xfId="19395"/>
    <cellStyle name="Normal 6 2 4 4 5 3" xfId="19396"/>
    <cellStyle name="Normal 6 2 4 4 5 4" xfId="19397"/>
    <cellStyle name="Normal 6 2 4 4 6" xfId="19398"/>
    <cellStyle name="Normal 6 2 4 4 6 2" xfId="19399"/>
    <cellStyle name="Normal 6 2 4 4 7" xfId="19400"/>
    <cellStyle name="Normal 6 2 4 4 8" xfId="19401"/>
    <cellStyle name="Normal 6 2 4 4 9" xfId="19402"/>
    <cellStyle name="Normal 6 2 4 5" xfId="19403"/>
    <cellStyle name="Normal 6 2 4 5 2" xfId="19404"/>
    <cellStyle name="Normal 6 2 4 5 2 2" xfId="19405"/>
    <cellStyle name="Normal 6 2 4 5 2 2 2" xfId="19406"/>
    <cellStyle name="Normal 6 2 4 5 2 2 3" xfId="19407"/>
    <cellStyle name="Normal 6 2 4 5 2 2 4" xfId="19408"/>
    <cellStyle name="Normal 6 2 4 5 2 3" xfId="19409"/>
    <cellStyle name="Normal 6 2 4 5 2 4" xfId="19410"/>
    <cellStyle name="Normal 6 2 4 5 2 5" xfId="19411"/>
    <cellStyle name="Normal 6 2 4 5 3" xfId="19412"/>
    <cellStyle name="Normal 6 2 4 5 3 2" xfId="19413"/>
    <cellStyle name="Normal 6 2 4 5 3 3" xfId="19414"/>
    <cellStyle name="Normal 6 2 4 5 3 4" xfId="19415"/>
    <cellStyle name="Normal 6 2 4 5 4" xfId="19416"/>
    <cellStyle name="Normal 6 2 4 5 5" xfId="19417"/>
    <cellStyle name="Normal 6 2 4 5 6" xfId="19418"/>
    <cellStyle name="Normal 6 2 4 5 7" xfId="19419"/>
    <cellStyle name="Normal 6 2 4 6" xfId="19420"/>
    <cellStyle name="Normal 6 2 4 6 2" xfId="19421"/>
    <cellStyle name="Normal 6 2 4 6 2 2" xfId="19422"/>
    <cellStyle name="Normal 6 2 4 6 2 2 2" xfId="19423"/>
    <cellStyle name="Normal 6 2 4 6 2 2 3" xfId="19424"/>
    <cellStyle name="Normal 6 2 4 6 2 2 4" xfId="19425"/>
    <cellStyle name="Normal 6 2 4 6 2 3" xfId="19426"/>
    <cellStyle name="Normal 6 2 4 6 2 4" xfId="19427"/>
    <cellStyle name="Normal 6 2 4 6 2 5" xfId="19428"/>
    <cellStyle name="Normal 6 2 4 6 3" xfId="19429"/>
    <cellStyle name="Normal 6 2 4 6 3 2" xfId="19430"/>
    <cellStyle name="Normal 6 2 4 6 3 3" xfId="19431"/>
    <cellStyle name="Normal 6 2 4 6 3 4" xfId="19432"/>
    <cellStyle name="Normal 6 2 4 6 4" xfId="19433"/>
    <cellStyle name="Normal 6 2 4 6 5" xfId="19434"/>
    <cellStyle name="Normal 6 2 4 6 6" xfId="19435"/>
    <cellStyle name="Normal 6 2 4 7" xfId="19436"/>
    <cellStyle name="Normal 6 2 4 7 2" xfId="19437"/>
    <cellStyle name="Normal 6 2 4 7 2 2" xfId="19438"/>
    <cellStyle name="Normal 6 2 4 7 2 2 2" xfId="19439"/>
    <cellStyle name="Normal 6 2 4 7 2 2 3" xfId="19440"/>
    <cellStyle name="Normal 6 2 4 7 2 2 4" xfId="19441"/>
    <cellStyle name="Normal 6 2 4 7 2 3" xfId="19442"/>
    <cellStyle name="Normal 6 2 4 7 2 4" xfId="19443"/>
    <cellStyle name="Normal 6 2 4 7 2 5" xfId="19444"/>
    <cellStyle name="Normal 6 2 4 7 3" xfId="19445"/>
    <cellStyle name="Normal 6 2 4 7 3 2" xfId="19446"/>
    <cellStyle name="Normal 6 2 4 7 3 3" xfId="19447"/>
    <cellStyle name="Normal 6 2 4 7 3 4" xfId="19448"/>
    <cellStyle name="Normal 6 2 4 7 4" xfId="19449"/>
    <cellStyle name="Normal 6 2 4 7 5" xfId="19450"/>
    <cellStyle name="Normal 6 2 4 7 6" xfId="19451"/>
    <cellStyle name="Normal 6 2 4 8" xfId="19452"/>
    <cellStyle name="Normal 6 2 4 8 2" xfId="19453"/>
    <cellStyle name="Normal 6 2 4 8 2 2" xfId="19454"/>
    <cellStyle name="Normal 6 2 4 8 2 3" xfId="19455"/>
    <cellStyle name="Normal 6 2 4 8 2 4" xfId="19456"/>
    <cellStyle name="Normal 6 2 4 8 3" xfId="19457"/>
    <cellStyle name="Normal 6 2 4 8 4" xfId="19458"/>
    <cellStyle name="Normal 6 2 4 8 5" xfId="19459"/>
    <cellStyle name="Normal 6 2 4 9" xfId="19460"/>
    <cellStyle name="Normal 6 2 4 9 2" xfId="19461"/>
    <cellStyle name="Normal 6 2 4 9 2 2" xfId="19462"/>
    <cellStyle name="Normal 6 2 4 9 2 3" xfId="19463"/>
    <cellStyle name="Normal 6 2 4 9 2 4" xfId="19464"/>
    <cellStyle name="Normal 6 2 4 9 3" xfId="19465"/>
    <cellStyle name="Normal 6 2 4 9 4" xfId="19466"/>
    <cellStyle name="Normal 6 2 4 9 5" xfId="19467"/>
    <cellStyle name="Normal 6 2 5" xfId="1931"/>
    <cellStyle name="Normal 6 2 5 2" xfId="19468"/>
    <cellStyle name="Normal 6 2 6" xfId="19469"/>
    <cellStyle name="Normal 6 2 6 2" xfId="19470"/>
    <cellStyle name="Normal 6 2 6 3" xfId="19471"/>
    <cellStyle name="Normal 6 2 6 4" xfId="19472"/>
    <cellStyle name="Normal 6 2 7" xfId="19473"/>
    <cellStyle name="Normal 6 2 7 2" xfId="19474"/>
    <cellStyle name="Normal 6 2 7 3" xfId="19475"/>
    <cellStyle name="Normal 6 2 8" xfId="19476"/>
    <cellStyle name="Normal 6 2_MIS-Dec-2008 " xfId="19477"/>
    <cellStyle name="Normal 6 3" xfId="1932"/>
    <cellStyle name="Normal 6 3 2" xfId="1933"/>
    <cellStyle name="Normal 6 3 2 2" xfId="19478"/>
    <cellStyle name="Normal 6 3 2 2 2" xfId="19479"/>
    <cellStyle name="Normal 6 3 2 2 3" xfId="19480"/>
    <cellStyle name="Normal 6 3 2 2 4" xfId="19481"/>
    <cellStyle name="Normal 6 3 2 3" xfId="19482"/>
    <cellStyle name="Normal 6 3 2 3 2" xfId="19483"/>
    <cellStyle name="Normal 6 3 2 3 3" xfId="19484"/>
    <cellStyle name="Normal 6 3 2 4" xfId="19485"/>
    <cellStyle name="Normal 6 3 2 5" xfId="19486"/>
    <cellStyle name="Normal 6 3 3" xfId="19487"/>
    <cellStyle name="Normal 6 3 3 2" xfId="19488"/>
    <cellStyle name="Normal 6 3 3 3" xfId="19489"/>
    <cellStyle name="Normal 6 3 3 4" xfId="19490"/>
    <cellStyle name="Normal 6 3 4" xfId="19491"/>
    <cellStyle name="Normal 6 3 4 2" xfId="19492"/>
    <cellStyle name="Normal 6 3 4 2 2" xfId="19493"/>
    <cellStyle name="Normal 6 3 4 2 3" xfId="19494"/>
    <cellStyle name="Normal 6 3 4 3" xfId="19495"/>
    <cellStyle name="Normal 6 3 4 3 2" xfId="19496"/>
    <cellStyle name="Normal 6 3 4 4" xfId="19497"/>
    <cellStyle name="Normal 6 3 4 5" xfId="19498"/>
    <cellStyle name="Normal 6 3 5" xfId="19499"/>
    <cellStyle name="Normal 6 3 6" xfId="19500"/>
    <cellStyle name="Normal 6 4" xfId="1934"/>
    <cellStyle name="Normal 6 4 2" xfId="19501"/>
    <cellStyle name="Normal 6 4 2 2" xfId="19502"/>
    <cellStyle name="Normal 6 4 2 3" xfId="19503"/>
    <cellStyle name="Normal 6 4 2 4" xfId="19504"/>
    <cellStyle name="Normal 6 4 3" xfId="19505"/>
    <cellStyle name="Normal 6 4 3 2" xfId="19506"/>
    <cellStyle name="Normal 6 4 4" xfId="19507"/>
    <cellStyle name="Normal 6 5" xfId="1935"/>
    <cellStyle name="Normal 6 5 2" xfId="19508"/>
    <cellStyle name="Normal 6 5 2 2" xfId="19509"/>
    <cellStyle name="Normal 6 5 3" xfId="19510"/>
    <cellStyle name="Normal 6 6" xfId="1936"/>
    <cellStyle name="Normal 6 6 2" xfId="19511"/>
    <cellStyle name="Normal 6 7" xfId="19512"/>
    <cellStyle name="Normal 6 7 2" xfId="19513"/>
    <cellStyle name="Normal 6 7 2 2" xfId="19514"/>
    <cellStyle name="Normal 6 7 3" xfId="19515"/>
    <cellStyle name="Normal 6 7 4" xfId="19516"/>
    <cellStyle name="Normal 6 8" xfId="19517"/>
    <cellStyle name="Normal 6 8 2" xfId="19518"/>
    <cellStyle name="Normal 6 8 3" xfId="19519"/>
    <cellStyle name="Normal 6 9" xfId="19520"/>
    <cellStyle name="Normal 6_13 A" xfId="1937"/>
    <cellStyle name="Normal 60" xfId="1938"/>
    <cellStyle name="Normal 60 2" xfId="19521"/>
    <cellStyle name="Normal 60 2 2" xfId="19522"/>
    <cellStyle name="Normal 60 2 2 2" xfId="19523"/>
    <cellStyle name="Normal 60 2 2 3" xfId="19524"/>
    <cellStyle name="Normal 60 2 2 4" xfId="19525"/>
    <cellStyle name="Normal 60 2 3" xfId="19526"/>
    <cellStyle name="Normal 60 2 3 2" xfId="19527"/>
    <cellStyle name="Normal 60 2 3 2 2" xfId="19528"/>
    <cellStyle name="Normal 60 2 3 3" xfId="19529"/>
    <cellStyle name="Normal 60 2 4" xfId="19530"/>
    <cellStyle name="Normal 60 2 5" xfId="19531"/>
    <cellStyle name="Normal 60 2 6" xfId="19532"/>
    <cellStyle name="Normal 60 3" xfId="19533"/>
    <cellStyle name="Normal 60 3 2" xfId="19534"/>
    <cellStyle name="Normal 60 3 3" xfId="19535"/>
    <cellStyle name="Normal 60 4" xfId="19536"/>
    <cellStyle name="Normal 60 4 2" xfId="19537"/>
    <cellStyle name="Normal 60 4 2 2" xfId="19538"/>
    <cellStyle name="Normal 60 4 3" xfId="19539"/>
    <cellStyle name="Normal 60 5" xfId="19540"/>
    <cellStyle name="Normal 60 5 2" xfId="19541"/>
    <cellStyle name="Normal 60 5 2 2" xfId="19542"/>
    <cellStyle name="Normal 60 5 3" xfId="19543"/>
    <cellStyle name="Normal 60 6" xfId="19544"/>
    <cellStyle name="Normal 60 6 2" xfId="19545"/>
    <cellStyle name="Normal 60 7" xfId="19546"/>
    <cellStyle name="Normal 60 7 2" xfId="19547"/>
    <cellStyle name="Normal 60 8" xfId="19548"/>
    <cellStyle name="Normal 61" xfId="1939"/>
    <cellStyle name="Normal 61 10" xfId="19549"/>
    <cellStyle name="Normal 61 11" xfId="19550"/>
    <cellStyle name="Normal 61 2" xfId="19551"/>
    <cellStyle name="Normal 61 2 2" xfId="19552"/>
    <cellStyle name="Normal 61 2 2 2" xfId="19553"/>
    <cellStyle name="Normal 61 2 2 3" xfId="19554"/>
    <cellStyle name="Normal 61 2 2 3 2" xfId="19555"/>
    <cellStyle name="Normal 61 2 2 4" xfId="19556"/>
    <cellStyle name="Normal 61 2 2 5" xfId="19557"/>
    <cellStyle name="Normal 61 2 3" xfId="19558"/>
    <cellStyle name="Normal 61 2 3 2" xfId="19559"/>
    <cellStyle name="Normal 61 2 3 2 2" xfId="19560"/>
    <cellStyle name="Normal 61 2 3 3" xfId="19561"/>
    <cellStyle name="Normal 61 2 4" xfId="19562"/>
    <cellStyle name="Normal 61 2 5" xfId="19563"/>
    <cellStyle name="Normal 61 2 6" xfId="19564"/>
    <cellStyle name="Normal 61 2_Consolidation" xfId="19565"/>
    <cellStyle name="Normal 61 3" xfId="19566"/>
    <cellStyle name="Normal 61 3 2" xfId="19567"/>
    <cellStyle name="Normal 61 3 2 2" xfId="19568"/>
    <cellStyle name="Normal 61 3 2 2 2" xfId="19569"/>
    <cellStyle name="Normal 61 3 2 3" xfId="19570"/>
    <cellStyle name="Normal 61 3 3" xfId="19571"/>
    <cellStyle name="Normal 61 4" xfId="19572"/>
    <cellStyle name="Normal 61 4 2" xfId="19573"/>
    <cellStyle name="Normal 61 4 2 2" xfId="19574"/>
    <cellStyle name="Normal 61 4 3" xfId="19575"/>
    <cellStyle name="Normal 61 5" xfId="19576"/>
    <cellStyle name="Normal 61 5 2" xfId="19577"/>
    <cellStyle name="Normal 61 5 2 2" xfId="19578"/>
    <cellStyle name="Normal 61 5 3" xfId="19579"/>
    <cellStyle name="Normal 61 6" xfId="19580"/>
    <cellStyle name="Normal 61 6 2" xfId="19581"/>
    <cellStyle name="Normal 61 7" xfId="19582"/>
    <cellStyle name="Normal 61 8" xfId="19583"/>
    <cellStyle name="Normal 61 9" xfId="19584"/>
    <cellStyle name="Normal 62" xfId="1940"/>
    <cellStyle name="Normal 62 10" xfId="19585"/>
    <cellStyle name="Normal 62 2" xfId="1941"/>
    <cellStyle name="Normal 62 2 2" xfId="19586"/>
    <cellStyle name="Normal 62 2 2 2" xfId="19587"/>
    <cellStyle name="Normal 62 2 2 3" xfId="19588"/>
    <cellStyle name="Normal 62 2 2 4" xfId="19589"/>
    <cellStyle name="Normal 62 2 3" xfId="19590"/>
    <cellStyle name="Normal 62 2 3 2" xfId="19591"/>
    <cellStyle name="Normal 62 2 4" xfId="19592"/>
    <cellStyle name="Normal 62 3" xfId="19593"/>
    <cellStyle name="Normal 62 3 2" xfId="19594"/>
    <cellStyle name="Normal 62 3 2 2" xfId="19595"/>
    <cellStyle name="Normal 62 3 2 2 2" xfId="19596"/>
    <cellStyle name="Normal 62 3 3" xfId="19597"/>
    <cellStyle name="Normal 62 3 3 2" xfId="19598"/>
    <cellStyle name="Normal 62 3 4" xfId="19599"/>
    <cellStyle name="Normal 62 3 5" xfId="19600"/>
    <cellStyle name="Normal 62 3_Consolidation" xfId="19601"/>
    <cellStyle name="Normal 62 4" xfId="19602"/>
    <cellStyle name="Normal 62 4 2" xfId="19603"/>
    <cellStyle name="Normal 62 4 3" xfId="19604"/>
    <cellStyle name="Normal 62 5" xfId="19605"/>
    <cellStyle name="Normal 62 5 2" xfId="19606"/>
    <cellStyle name="Normal 62 5 2 2" xfId="19607"/>
    <cellStyle name="Normal 62 5 3" xfId="19608"/>
    <cellStyle name="Normal 62 5 4" xfId="19609"/>
    <cellStyle name="Normal 62 6" xfId="19610"/>
    <cellStyle name="Normal 62 6 2" xfId="19611"/>
    <cellStyle name="Normal 62 7" xfId="19612"/>
    <cellStyle name="Normal 62 8" xfId="19613"/>
    <cellStyle name="Normal 62 9" xfId="19614"/>
    <cellStyle name="Normal 63" xfId="1942"/>
    <cellStyle name="Normal 63 2" xfId="1943"/>
    <cellStyle name="Normal 63 2 2" xfId="19615"/>
    <cellStyle name="Normal 63 2 2 2" xfId="19616"/>
    <cellStyle name="Normal 63 2 3" xfId="19617"/>
    <cellStyle name="Normal 63 2 4" xfId="19618"/>
    <cellStyle name="Normal 63 3" xfId="19619"/>
    <cellStyle name="Normal 63 3 2" xfId="19620"/>
    <cellStyle name="Normal 63 3 2 2" xfId="19621"/>
    <cellStyle name="Normal 63 3 2 2 2" xfId="19622"/>
    <cellStyle name="Normal 63 3 3" xfId="19623"/>
    <cellStyle name="Normal 63 3 3 2" xfId="19624"/>
    <cellStyle name="Normal 63 3 4" xfId="19625"/>
    <cellStyle name="Normal 63 3 5" xfId="19626"/>
    <cellStyle name="Normal 63 3 6" xfId="19627"/>
    <cellStyle name="Normal 63 3_Consolidation" xfId="19628"/>
    <cellStyle name="Normal 63 4" xfId="19629"/>
    <cellStyle name="Normal 63 4 2" xfId="19630"/>
    <cellStyle name="Normal 63 4 2 2" xfId="19631"/>
    <cellStyle name="Normal 63 4 3" xfId="19632"/>
    <cellStyle name="Normal 63 4 4" xfId="19633"/>
    <cellStyle name="Normal 63 4 5" xfId="19634"/>
    <cellStyle name="Normal 63 5" xfId="19635"/>
    <cellStyle name="Normal 63 5 2" xfId="19636"/>
    <cellStyle name="Normal 63 5 3" xfId="19637"/>
    <cellStyle name="Normal 63 6" xfId="19638"/>
    <cellStyle name="Normal 63 6 2" xfId="19639"/>
    <cellStyle name="Normal 63 6 3" xfId="19640"/>
    <cellStyle name="Normal 63 7" xfId="19641"/>
    <cellStyle name="Normal 63 7 2" xfId="19642"/>
    <cellStyle name="Normal 63 8" xfId="19643"/>
    <cellStyle name="Normal 63 9" xfId="19644"/>
    <cellStyle name="Normal 64" xfId="1944"/>
    <cellStyle name="Normal 64 2" xfId="19645"/>
    <cellStyle name="Normal 64 2 2" xfId="19646"/>
    <cellStyle name="Normal 64 2 2 2" xfId="19647"/>
    <cellStyle name="Normal 64 2 2 2 2" xfId="19648"/>
    <cellStyle name="Normal 64 2 3" xfId="19649"/>
    <cellStyle name="Normal 64 2 3 2" xfId="19650"/>
    <cellStyle name="Normal 64 2 4" xfId="19651"/>
    <cellStyle name="Normal 64 2 4 2" xfId="19652"/>
    <cellStyle name="Normal 64 2 5" xfId="19653"/>
    <cellStyle name="Normal 64 2 6" xfId="19654"/>
    <cellStyle name="Normal 64 2_Consolidation" xfId="19655"/>
    <cellStyle name="Normal 64 3" xfId="19656"/>
    <cellStyle name="Normal 64 3 2" xfId="19657"/>
    <cellStyle name="Normal 64 3 2 2" xfId="19658"/>
    <cellStyle name="Normal 64 3 3" xfId="19659"/>
    <cellStyle name="Normal 64 4" xfId="19660"/>
    <cellStyle name="Normal 64 4 2" xfId="19661"/>
    <cellStyle name="Normal 64 4 2 2" xfId="19662"/>
    <cellStyle name="Normal 64 4 3" xfId="19663"/>
    <cellStyle name="Normal 64 4 4" xfId="19664"/>
    <cellStyle name="Normal 64 5" xfId="19665"/>
    <cellStyle name="Normal 64 5 2" xfId="19666"/>
    <cellStyle name="Normal 64 6" xfId="19667"/>
    <cellStyle name="Normal 64 6 2" xfId="19668"/>
    <cellStyle name="Normal 64 7" xfId="19669"/>
    <cellStyle name="Normal 65" xfId="1945"/>
    <cellStyle name="Normal 65 2" xfId="19670"/>
    <cellStyle name="Normal 65 2 2" xfId="19671"/>
    <cellStyle name="Normal 65 2 2 2" xfId="19672"/>
    <cellStyle name="Normal 65 2 3" xfId="19673"/>
    <cellStyle name="Normal 65 2 3 2" xfId="19674"/>
    <cellStyle name="Normal 65 2 4" xfId="19675"/>
    <cellStyle name="Normal 65 2 5" xfId="19676"/>
    <cellStyle name="Normal 65 3" xfId="19677"/>
    <cellStyle name="Normal 65 3 2" xfId="19678"/>
    <cellStyle name="Normal 65 3 2 2" xfId="19679"/>
    <cellStyle name="Normal 65 3 3" xfId="19680"/>
    <cellStyle name="Normal 65 3 4" xfId="19681"/>
    <cellStyle name="Normal 65 4" xfId="19682"/>
    <cellStyle name="Normal 65 4 2" xfId="19683"/>
    <cellStyle name="Normal 65 4 2 2" xfId="19684"/>
    <cellStyle name="Normal 65 4 3" xfId="19685"/>
    <cellStyle name="Normal 65 5" xfId="19686"/>
    <cellStyle name="Normal 65 6" xfId="19687"/>
    <cellStyle name="Normal 65 7" xfId="19688"/>
    <cellStyle name="Normal 66" xfId="1946"/>
    <cellStyle name="Normal 66 2" xfId="19689"/>
    <cellStyle name="Normal 66 2 2" xfId="19690"/>
    <cellStyle name="Normal 66 2 2 2" xfId="19691"/>
    <cellStyle name="Normal 66 2 2 2 2" xfId="19692"/>
    <cellStyle name="Normal 66 2 2 3" xfId="19693"/>
    <cellStyle name="Normal 66 2 3" xfId="19694"/>
    <cellStyle name="Normal 66 2 3 2" xfId="19695"/>
    <cellStyle name="Normal 66 2 4" xfId="19696"/>
    <cellStyle name="Normal 66 2 5" xfId="19697"/>
    <cellStyle name="Normal 66 3" xfId="19698"/>
    <cellStyle name="Normal 66 3 2" xfId="19699"/>
    <cellStyle name="Normal 66 3 3" xfId="19700"/>
    <cellStyle name="Normal 66 3 4" xfId="19701"/>
    <cellStyle name="Normal 66 4" xfId="19702"/>
    <cellStyle name="Normal 66 4 2" xfId="19703"/>
    <cellStyle name="Normal 66 4 2 2" xfId="19704"/>
    <cellStyle name="Normal 66 4 3" xfId="19705"/>
    <cellStyle name="Normal 66 5" xfId="19706"/>
    <cellStyle name="Normal 66 6" xfId="19707"/>
    <cellStyle name="Normal 67" xfId="1947"/>
    <cellStyle name="Normal 67 2" xfId="19708"/>
    <cellStyle name="Normal 67 2 2" xfId="19709"/>
    <cellStyle name="Normal 67 2 2 2" xfId="19710"/>
    <cellStyle name="Normal 67 2 2 2 2" xfId="19711"/>
    <cellStyle name="Normal 67 2 3" xfId="19712"/>
    <cellStyle name="Normal 67 2 3 2" xfId="19713"/>
    <cellStyle name="Normal 67 2 4" xfId="19714"/>
    <cellStyle name="Normal 67 2 4 2" xfId="19715"/>
    <cellStyle name="Normal 67 2 5" xfId="19716"/>
    <cellStyle name="Normal 67 2 6" xfId="19717"/>
    <cellStyle name="Normal 67 2_Consolidation" xfId="19718"/>
    <cellStyle name="Normal 67 3" xfId="19719"/>
    <cellStyle name="Normal 67 3 2" xfId="19720"/>
    <cellStyle name="Normal 67 3 2 2" xfId="19721"/>
    <cellStyle name="Normal 67 3 3" xfId="19722"/>
    <cellStyle name="Normal 67 4" xfId="19723"/>
    <cellStyle name="Normal 67 4 2" xfId="19724"/>
    <cellStyle name="Normal 67 4 3" xfId="19725"/>
    <cellStyle name="Normal 67 5" xfId="19726"/>
    <cellStyle name="Normal 68" xfId="1948"/>
    <cellStyle name="Normal 68 2" xfId="19727"/>
    <cellStyle name="Normal 68 2 2" xfId="19728"/>
    <cellStyle name="Normal 68 2 2 2" xfId="19729"/>
    <cellStyle name="Normal 68 2 2 2 2" xfId="19730"/>
    <cellStyle name="Normal 68 2 2 3" xfId="19731"/>
    <cellStyle name="Normal 68 2 3" xfId="19732"/>
    <cellStyle name="Normal 68 2 3 2" xfId="19733"/>
    <cellStyle name="Normal 68 2 4" xfId="19734"/>
    <cellStyle name="Normal 68 2 5" xfId="19735"/>
    <cellStyle name="Normal 68 3" xfId="19736"/>
    <cellStyle name="Normal 68 3 2" xfId="19737"/>
    <cellStyle name="Normal 68 3 2 2" xfId="19738"/>
    <cellStyle name="Normal 68 3 3" xfId="19739"/>
    <cellStyle name="Normal 68 3 4" xfId="19740"/>
    <cellStyle name="Normal 68 3 5" xfId="19741"/>
    <cellStyle name="Normal 68 4" xfId="19742"/>
    <cellStyle name="Normal 68 4 2" xfId="19743"/>
    <cellStyle name="Normal 68 4 2 2" xfId="19744"/>
    <cellStyle name="Normal 68 4 3" xfId="19745"/>
    <cellStyle name="Normal 68 5" xfId="19746"/>
    <cellStyle name="Normal 68 5 2" xfId="19747"/>
    <cellStyle name="Normal 68 6" xfId="19748"/>
    <cellStyle name="Normal 68 7" xfId="19749"/>
    <cellStyle name="Normal 68 8" xfId="19750"/>
    <cellStyle name="Normal 69" xfId="1949"/>
    <cellStyle name="Normal 69 2" xfId="19751"/>
    <cellStyle name="Normal 69 2 2" xfId="19752"/>
    <cellStyle name="Normal 69 2 2 2" xfId="19753"/>
    <cellStyle name="Normal 69 2 3" xfId="19754"/>
    <cellStyle name="Normal 69 2 3 2" xfId="19755"/>
    <cellStyle name="Normal 69 2 4" xfId="19756"/>
    <cellStyle name="Normal 69 2 4 2" xfId="19757"/>
    <cellStyle name="Normal 69 2 5" xfId="19758"/>
    <cellStyle name="Normal 69 2 5 2" xfId="19759"/>
    <cellStyle name="Normal 69 3" xfId="19760"/>
    <cellStyle name="Normal 69 3 2" xfId="19761"/>
    <cellStyle name="Normal 69 3 2 2" xfId="19762"/>
    <cellStyle name="Normal 69 3 3" xfId="19763"/>
    <cellStyle name="Normal 69 4" xfId="19764"/>
    <cellStyle name="Normal 69 4 2" xfId="19765"/>
    <cellStyle name="Normal 69 4 2 2" xfId="19766"/>
    <cellStyle name="Normal 69 4 3" xfId="19767"/>
    <cellStyle name="Normal 69 4 4" xfId="19768"/>
    <cellStyle name="Normal 69 5" xfId="19769"/>
    <cellStyle name="Normal 69 5 2" xfId="19770"/>
    <cellStyle name="Normal 69 6" xfId="19771"/>
    <cellStyle name="Normal 69 6 2" xfId="19772"/>
    <cellStyle name="Normal 69 7" xfId="19773"/>
    <cellStyle name="Normal 7" xfId="34"/>
    <cellStyle name="Normal 7 10" xfId="19774"/>
    <cellStyle name="Normal 7 10 2" xfId="19775"/>
    <cellStyle name="Normal 7 10 2 2" xfId="19776"/>
    <cellStyle name="Normal 7 10 2 3" xfId="19777"/>
    <cellStyle name="Normal 7 10 2 4" xfId="19778"/>
    <cellStyle name="Normal 7 10 3" xfId="19779"/>
    <cellStyle name="Normal 7 10 4" xfId="19780"/>
    <cellStyle name="Normal 7 10 4 2" xfId="19781"/>
    <cellStyle name="Normal 7 10 5" xfId="19782"/>
    <cellStyle name="Normal 7 11" xfId="19783"/>
    <cellStyle name="Normal 7 11 2" xfId="19784"/>
    <cellStyle name="Normal 7 11 2 2" xfId="19785"/>
    <cellStyle name="Normal 7 11 3" xfId="19786"/>
    <cellStyle name="Normal 7 11 4" xfId="19787"/>
    <cellStyle name="Normal 7 11 5" xfId="19788"/>
    <cellStyle name="Normal 7 12" xfId="19789"/>
    <cellStyle name="Normal 7 12 2" xfId="19790"/>
    <cellStyle name="Normal 7 12 3" xfId="19791"/>
    <cellStyle name="Normal 7 12 3 2" xfId="19792"/>
    <cellStyle name="Normal 7 12 4" xfId="19793"/>
    <cellStyle name="Normal 7 13" xfId="19794"/>
    <cellStyle name="Normal 7 13 2" xfId="19795"/>
    <cellStyle name="Normal 7 13 2 2" xfId="19796"/>
    <cellStyle name="Normal 7 13 3" xfId="19797"/>
    <cellStyle name="Normal 7 14" xfId="19798"/>
    <cellStyle name="Normal 7 2" xfId="1950"/>
    <cellStyle name="Normal 7 2 2" xfId="1951"/>
    <cellStyle name="Normal 7 2 2 2" xfId="19799"/>
    <cellStyle name="Normal 7 2 2 2 10" xfId="19800"/>
    <cellStyle name="Normal 7 2 2 2 11" xfId="19801"/>
    <cellStyle name="Normal 7 2 2 2 12" xfId="19802"/>
    <cellStyle name="Normal 7 2 2 2 12 2" xfId="19803"/>
    <cellStyle name="Normal 7 2 2 2 13" xfId="19804"/>
    <cellStyle name="Normal 7 2 2 2 2" xfId="19805"/>
    <cellStyle name="Normal 7 2 2 2 2 10" xfId="19806"/>
    <cellStyle name="Normal 7 2 2 2 2 10 2" xfId="19807"/>
    <cellStyle name="Normal 7 2 2 2 2 11" xfId="19808"/>
    <cellStyle name="Normal 7 2 2 2 2 12" xfId="19809"/>
    <cellStyle name="Normal 7 2 2 2 2 2" xfId="19810"/>
    <cellStyle name="Normal 7 2 2 2 2 2 2" xfId="19811"/>
    <cellStyle name="Normal 7 2 2 2 2 2 2 2" xfId="19812"/>
    <cellStyle name="Normal 7 2 2 2 2 2 2 2 2" xfId="19813"/>
    <cellStyle name="Normal 7 2 2 2 2 2 2 2 3" xfId="19814"/>
    <cellStyle name="Normal 7 2 2 2 2 2 2 2 4" xfId="19815"/>
    <cellStyle name="Normal 7 2 2 2 2 2 2 3" xfId="19816"/>
    <cellStyle name="Normal 7 2 2 2 2 2 2 4" xfId="19817"/>
    <cellStyle name="Normal 7 2 2 2 2 2 2 5" xfId="19818"/>
    <cellStyle name="Normal 7 2 2 2 2 2 3" xfId="19819"/>
    <cellStyle name="Normal 7 2 2 2 2 2 3 2" xfId="19820"/>
    <cellStyle name="Normal 7 2 2 2 2 2 3 3" xfId="19821"/>
    <cellStyle name="Normal 7 2 2 2 2 2 3 4" xfId="19822"/>
    <cellStyle name="Normal 7 2 2 2 2 2 4" xfId="19823"/>
    <cellStyle name="Normal 7 2 2 2 2 2 5" xfId="19824"/>
    <cellStyle name="Normal 7 2 2 2 2 2 6" xfId="19825"/>
    <cellStyle name="Normal 7 2 2 2 2 2 7" xfId="19826"/>
    <cellStyle name="Normal 7 2 2 2 2 3" xfId="19827"/>
    <cellStyle name="Normal 7 2 2 2 2 3 2" xfId="19828"/>
    <cellStyle name="Normal 7 2 2 2 2 3 2 2" xfId="19829"/>
    <cellStyle name="Normal 7 2 2 2 2 3 2 2 2" xfId="19830"/>
    <cellStyle name="Normal 7 2 2 2 2 3 2 2 3" xfId="19831"/>
    <cellStyle name="Normal 7 2 2 2 2 3 2 2 4" xfId="19832"/>
    <cellStyle name="Normal 7 2 2 2 2 3 2 3" xfId="19833"/>
    <cellStyle name="Normal 7 2 2 2 2 3 2 4" xfId="19834"/>
    <cellStyle name="Normal 7 2 2 2 2 3 2 5" xfId="19835"/>
    <cellStyle name="Normal 7 2 2 2 2 3 3" xfId="19836"/>
    <cellStyle name="Normal 7 2 2 2 2 3 3 2" xfId="19837"/>
    <cellStyle name="Normal 7 2 2 2 2 3 3 3" xfId="19838"/>
    <cellStyle name="Normal 7 2 2 2 2 3 3 4" xfId="19839"/>
    <cellStyle name="Normal 7 2 2 2 2 3 4" xfId="19840"/>
    <cellStyle name="Normal 7 2 2 2 2 3 5" xfId="19841"/>
    <cellStyle name="Normal 7 2 2 2 2 3 6" xfId="19842"/>
    <cellStyle name="Normal 7 2 2 2 2 4" xfId="19843"/>
    <cellStyle name="Normal 7 2 2 2 2 4 2" xfId="19844"/>
    <cellStyle name="Normal 7 2 2 2 2 4 2 2" xfId="19845"/>
    <cellStyle name="Normal 7 2 2 2 2 4 2 3" xfId="19846"/>
    <cellStyle name="Normal 7 2 2 2 2 4 2 4" xfId="19847"/>
    <cellStyle name="Normal 7 2 2 2 2 4 3" xfId="19848"/>
    <cellStyle name="Normal 7 2 2 2 2 4 4" xfId="19849"/>
    <cellStyle name="Normal 7 2 2 2 2 4 5" xfId="19850"/>
    <cellStyle name="Normal 7 2 2 2 2 5" xfId="19851"/>
    <cellStyle name="Normal 7 2 2 2 2 5 2" xfId="19852"/>
    <cellStyle name="Normal 7 2 2 2 2 5 2 2" xfId="19853"/>
    <cellStyle name="Normal 7 2 2 2 2 5 2 3" xfId="19854"/>
    <cellStyle name="Normal 7 2 2 2 2 5 2 4" xfId="19855"/>
    <cellStyle name="Normal 7 2 2 2 2 5 3" xfId="19856"/>
    <cellStyle name="Normal 7 2 2 2 2 5 4" xfId="19857"/>
    <cellStyle name="Normal 7 2 2 2 2 5 5" xfId="19858"/>
    <cellStyle name="Normal 7 2 2 2 2 6" xfId="19859"/>
    <cellStyle name="Normal 7 2 2 2 2 6 2" xfId="19860"/>
    <cellStyle name="Normal 7 2 2 2 2 6 3" xfId="19861"/>
    <cellStyle name="Normal 7 2 2 2 2 6 4" xfId="19862"/>
    <cellStyle name="Normal 7 2 2 2 2 7" xfId="19863"/>
    <cellStyle name="Normal 7 2 2 2 2 7 2" xfId="19864"/>
    <cellStyle name="Normal 7 2 2 2 2 8" xfId="19865"/>
    <cellStyle name="Normal 7 2 2 2 2 9" xfId="19866"/>
    <cellStyle name="Normal 7 2 2 2 3" xfId="19867"/>
    <cellStyle name="Normal 7 2 2 2 3 10" xfId="19868"/>
    <cellStyle name="Normal 7 2 2 2 3 11" xfId="19869"/>
    <cellStyle name="Normal 7 2 2 2 3 2" xfId="19870"/>
    <cellStyle name="Normal 7 2 2 2 3 2 2" xfId="19871"/>
    <cellStyle name="Normal 7 2 2 2 3 2 2 2" xfId="19872"/>
    <cellStyle name="Normal 7 2 2 2 3 2 2 2 2" xfId="19873"/>
    <cellStyle name="Normal 7 2 2 2 3 2 2 2 3" xfId="19874"/>
    <cellStyle name="Normal 7 2 2 2 3 2 2 2 4" xfId="19875"/>
    <cellStyle name="Normal 7 2 2 2 3 2 2 3" xfId="19876"/>
    <cellStyle name="Normal 7 2 2 2 3 2 2 4" xfId="19877"/>
    <cellStyle name="Normal 7 2 2 2 3 2 2 5" xfId="19878"/>
    <cellStyle name="Normal 7 2 2 2 3 2 3" xfId="19879"/>
    <cellStyle name="Normal 7 2 2 2 3 2 3 2" xfId="19880"/>
    <cellStyle name="Normal 7 2 2 2 3 2 3 3" xfId="19881"/>
    <cellStyle name="Normal 7 2 2 2 3 2 3 4" xfId="19882"/>
    <cellStyle name="Normal 7 2 2 2 3 2 4" xfId="19883"/>
    <cellStyle name="Normal 7 2 2 2 3 2 5" xfId="19884"/>
    <cellStyle name="Normal 7 2 2 2 3 2 6" xfId="19885"/>
    <cellStyle name="Normal 7 2 2 2 3 2 7" xfId="19886"/>
    <cellStyle name="Normal 7 2 2 2 3 3" xfId="19887"/>
    <cellStyle name="Normal 7 2 2 2 3 3 2" xfId="19888"/>
    <cellStyle name="Normal 7 2 2 2 3 3 2 2" xfId="19889"/>
    <cellStyle name="Normal 7 2 2 2 3 3 2 3" xfId="19890"/>
    <cellStyle name="Normal 7 2 2 2 3 3 2 4" xfId="19891"/>
    <cellStyle name="Normal 7 2 2 2 3 3 3" xfId="19892"/>
    <cellStyle name="Normal 7 2 2 2 3 3 4" xfId="19893"/>
    <cellStyle name="Normal 7 2 2 2 3 3 5" xfId="19894"/>
    <cellStyle name="Normal 7 2 2 2 3 4" xfId="19895"/>
    <cellStyle name="Normal 7 2 2 2 3 4 2" xfId="19896"/>
    <cellStyle name="Normal 7 2 2 2 3 4 2 2" xfId="19897"/>
    <cellStyle name="Normal 7 2 2 2 3 4 2 3" xfId="19898"/>
    <cellStyle name="Normal 7 2 2 2 3 4 2 4" xfId="19899"/>
    <cellStyle name="Normal 7 2 2 2 3 4 3" xfId="19900"/>
    <cellStyle name="Normal 7 2 2 2 3 4 4" xfId="19901"/>
    <cellStyle name="Normal 7 2 2 2 3 4 5" xfId="19902"/>
    <cellStyle name="Normal 7 2 2 2 3 5" xfId="19903"/>
    <cellStyle name="Normal 7 2 2 2 3 5 2" xfId="19904"/>
    <cellStyle name="Normal 7 2 2 2 3 5 3" xfId="19905"/>
    <cellStyle name="Normal 7 2 2 2 3 5 4" xfId="19906"/>
    <cellStyle name="Normal 7 2 2 2 3 6" xfId="19907"/>
    <cellStyle name="Normal 7 2 2 2 3 6 2" xfId="19908"/>
    <cellStyle name="Normal 7 2 2 2 3 7" xfId="19909"/>
    <cellStyle name="Normal 7 2 2 2 3 8" xfId="19910"/>
    <cellStyle name="Normal 7 2 2 2 3 9" xfId="19911"/>
    <cellStyle name="Normal 7 2 2 2 3 9 2" xfId="19912"/>
    <cellStyle name="Normal 7 2 2 2 4" xfId="19913"/>
    <cellStyle name="Normal 7 2 2 2 4 2" xfId="19914"/>
    <cellStyle name="Normal 7 2 2 2 4 2 2" xfId="19915"/>
    <cellStyle name="Normal 7 2 2 2 4 2 2 2" xfId="19916"/>
    <cellStyle name="Normal 7 2 2 2 4 2 2 3" xfId="19917"/>
    <cellStyle name="Normal 7 2 2 2 4 2 2 4" xfId="19918"/>
    <cellStyle name="Normal 7 2 2 2 4 2 3" xfId="19919"/>
    <cellStyle name="Normal 7 2 2 2 4 2 4" xfId="19920"/>
    <cellStyle name="Normal 7 2 2 2 4 2 5" xfId="19921"/>
    <cellStyle name="Normal 7 2 2 2 4 3" xfId="19922"/>
    <cellStyle name="Normal 7 2 2 2 4 3 2" xfId="19923"/>
    <cellStyle name="Normal 7 2 2 2 4 3 3" xfId="19924"/>
    <cellStyle name="Normal 7 2 2 2 4 3 4" xfId="19925"/>
    <cellStyle name="Normal 7 2 2 2 4 4" xfId="19926"/>
    <cellStyle name="Normal 7 2 2 2 4 5" xfId="19927"/>
    <cellStyle name="Normal 7 2 2 2 4 6" xfId="19928"/>
    <cellStyle name="Normal 7 2 2 2 4 7" xfId="19929"/>
    <cellStyle name="Normal 7 2 2 2 5" xfId="19930"/>
    <cellStyle name="Normal 7 2 2 2 5 2" xfId="19931"/>
    <cellStyle name="Normal 7 2 2 2 5 2 2" xfId="19932"/>
    <cellStyle name="Normal 7 2 2 2 5 2 2 2" xfId="19933"/>
    <cellStyle name="Normal 7 2 2 2 5 2 2 3" xfId="19934"/>
    <cellStyle name="Normal 7 2 2 2 5 2 2 4" xfId="19935"/>
    <cellStyle name="Normal 7 2 2 2 5 2 3" xfId="19936"/>
    <cellStyle name="Normal 7 2 2 2 5 2 4" xfId="19937"/>
    <cellStyle name="Normal 7 2 2 2 5 2 5" xfId="19938"/>
    <cellStyle name="Normal 7 2 2 2 5 3" xfId="19939"/>
    <cellStyle name="Normal 7 2 2 2 5 3 2" xfId="19940"/>
    <cellStyle name="Normal 7 2 2 2 5 3 3" xfId="19941"/>
    <cellStyle name="Normal 7 2 2 2 5 3 4" xfId="19942"/>
    <cellStyle name="Normal 7 2 2 2 5 4" xfId="19943"/>
    <cellStyle name="Normal 7 2 2 2 5 5" xfId="19944"/>
    <cellStyle name="Normal 7 2 2 2 5 6" xfId="19945"/>
    <cellStyle name="Normal 7 2 2 2 6" xfId="19946"/>
    <cellStyle name="Normal 7 2 2 2 6 2" xfId="19947"/>
    <cellStyle name="Normal 7 2 2 2 6 2 2" xfId="19948"/>
    <cellStyle name="Normal 7 2 2 2 6 2 3" xfId="19949"/>
    <cellStyle name="Normal 7 2 2 2 6 2 4" xfId="19950"/>
    <cellStyle name="Normal 7 2 2 2 6 3" xfId="19951"/>
    <cellStyle name="Normal 7 2 2 2 6 4" xfId="19952"/>
    <cellStyle name="Normal 7 2 2 2 6 5" xfId="19953"/>
    <cellStyle name="Normal 7 2 2 2 7" xfId="19954"/>
    <cellStyle name="Normal 7 2 2 2 7 2" xfId="19955"/>
    <cellStyle name="Normal 7 2 2 2 7 2 2" xfId="19956"/>
    <cellStyle name="Normal 7 2 2 2 7 2 3" xfId="19957"/>
    <cellStyle name="Normal 7 2 2 2 7 2 4" xfId="19958"/>
    <cellStyle name="Normal 7 2 2 2 7 3" xfId="19959"/>
    <cellStyle name="Normal 7 2 2 2 7 4" xfId="19960"/>
    <cellStyle name="Normal 7 2 2 2 7 5" xfId="19961"/>
    <cellStyle name="Normal 7 2 2 2 8" xfId="19962"/>
    <cellStyle name="Normal 7 2 2 2 8 2" xfId="19963"/>
    <cellStyle name="Normal 7 2 2 2 8 3" xfId="19964"/>
    <cellStyle name="Normal 7 2 2 2 8 4" xfId="19965"/>
    <cellStyle name="Normal 7 2 2 2 9" xfId="19966"/>
    <cellStyle name="Normal 7 2 2 2 9 2" xfId="19967"/>
    <cellStyle name="Normal 7 2 2 3" xfId="19968"/>
    <cellStyle name="Normal 7 2 2 3 10" xfId="19969"/>
    <cellStyle name="Normal 7 2 2 3 10 2" xfId="19970"/>
    <cellStyle name="Normal 7 2 2 3 11" xfId="19971"/>
    <cellStyle name="Normal 7 2 2 3 12" xfId="19972"/>
    <cellStyle name="Normal 7 2 2 3 2" xfId="19973"/>
    <cellStyle name="Normal 7 2 2 3 2 2" xfId="19974"/>
    <cellStyle name="Normal 7 2 2 3 2 2 2" xfId="19975"/>
    <cellStyle name="Normal 7 2 2 3 2 2 2 2" xfId="19976"/>
    <cellStyle name="Normal 7 2 2 3 2 2 2 3" xfId="19977"/>
    <cellStyle name="Normal 7 2 2 3 2 2 2 4" xfId="19978"/>
    <cellStyle name="Normal 7 2 2 3 2 2 3" xfId="19979"/>
    <cellStyle name="Normal 7 2 2 3 2 2 4" xfId="19980"/>
    <cellStyle name="Normal 7 2 2 3 2 2 5" xfId="19981"/>
    <cellStyle name="Normal 7 2 2 3 2 3" xfId="19982"/>
    <cellStyle name="Normal 7 2 2 3 2 3 2" xfId="19983"/>
    <cellStyle name="Normal 7 2 2 3 2 3 3" xfId="19984"/>
    <cellStyle name="Normal 7 2 2 3 2 3 4" xfId="19985"/>
    <cellStyle name="Normal 7 2 2 3 2 4" xfId="19986"/>
    <cellStyle name="Normal 7 2 2 3 2 5" xfId="19987"/>
    <cellStyle name="Normal 7 2 2 3 2 6" xfId="19988"/>
    <cellStyle name="Normal 7 2 2 3 2 7" xfId="19989"/>
    <cellStyle name="Normal 7 2 2 3 3" xfId="19990"/>
    <cellStyle name="Normal 7 2 2 3 3 2" xfId="19991"/>
    <cellStyle name="Normal 7 2 2 3 3 2 2" xfId="19992"/>
    <cellStyle name="Normal 7 2 2 3 3 2 2 2" xfId="19993"/>
    <cellStyle name="Normal 7 2 2 3 3 2 2 3" xfId="19994"/>
    <cellStyle name="Normal 7 2 2 3 3 2 2 4" xfId="19995"/>
    <cellStyle name="Normal 7 2 2 3 3 2 3" xfId="19996"/>
    <cellStyle name="Normal 7 2 2 3 3 2 4" xfId="19997"/>
    <cellStyle name="Normal 7 2 2 3 3 2 5" xfId="19998"/>
    <cellStyle name="Normal 7 2 2 3 3 3" xfId="19999"/>
    <cellStyle name="Normal 7 2 2 3 3 3 2" xfId="20000"/>
    <cellStyle name="Normal 7 2 2 3 3 3 3" xfId="20001"/>
    <cellStyle name="Normal 7 2 2 3 3 3 4" xfId="20002"/>
    <cellStyle name="Normal 7 2 2 3 3 4" xfId="20003"/>
    <cellStyle name="Normal 7 2 2 3 3 5" xfId="20004"/>
    <cellStyle name="Normal 7 2 2 3 3 6" xfId="20005"/>
    <cellStyle name="Normal 7 2 2 3 4" xfId="20006"/>
    <cellStyle name="Normal 7 2 2 3 4 2" xfId="20007"/>
    <cellStyle name="Normal 7 2 2 3 4 2 2" xfId="20008"/>
    <cellStyle name="Normal 7 2 2 3 4 2 3" xfId="20009"/>
    <cellStyle name="Normal 7 2 2 3 4 2 4" xfId="20010"/>
    <cellStyle name="Normal 7 2 2 3 4 3" xfId="20011"/>
    <cellStyle name="Normal 7 2 2 3 4 4" xfId="20012"/>
    <cellStyle name="Normal 7 2 2 3 4 5" xfId="20013"/>
    <cellStyle name="Normal 7 2 2 3 5" xfId="20014"/>
    <cellStyle name="Normal 7 2 2 3 5 2" xfId="20015"/>
    <cellStyle name="Normal 7 2 2 3 5 2 2" xfId="20016"/>
    <cellStyle name="Normal 7 2 2 3 5 2 3" xfId="20017"/>
    <cellStyle name="Normal 7 2 2 3 5 2 4" xfId="20018"/>
    <cellStyle name="Normal 7 2 2 3 5 3" xfId="20019"/>
    <cellStyle name="Normal 7 2 2 3 5 4" xfId="20020"/>
    <cellStyle name="Normal 7 2 2 3 5 5" xfId="20021"/>
    <cellStyle name="Normal 7 2 2 3 6" xfId="20022"/>
    <cellStyle name="Normal 7 2 2 3 6 2" xfId="20023"/>
    <cellStyle name="Normal 7 2 2 3 6 3" xfId="20024"/>
    <cellStyle name="Normal 7 2 2 3 6 4" xfId="20025"/>
    <cellStyle name="Normal 7 2 2 3 7" xfId="20026"/>
    <cellStyle name="Normal 7 2 2 3 7 2" xfId="20027"/>
    <cellStyle name="Normal 7 2 2 3 8" xfId="20028"/>
    <cellStyle name="Normal 7 2 2 3 9" xfId="20029"/>
    <cellStyle name="Normal 7 2 2 4" xfId="20030"/>
    <cellStyle name="Normal 7 2 2 4 2" xfId="20031"/>
    <cellStyle name="Normal 7 2 2 4 2 2" xfId="20032"/>
    <cellStyle name="Normal 7 2 2 4 2 2 2" xfId="20033"/>
    <cellStyle name="Normal 7 2 2 4 2 2 3" xfId="20034"/>
    <cellStyle name="Normal 7 2 2 4 2 2 4" xfId="20035"/>
    <cellStyle name="Normal 7 2 2 4 2 3" xfId="20036"/>
    <cellStyle name="Normal 7 2 2 4 2 4" xfId="20037"/>
    <cellStyle name="Normal 7 2 2 4 2 5" xfId="20038"/>
    <cellStyle name="Normal 7 2 2 4 2 6" xfId="20039"/>
    <cellStyle name="Normal 7 2 2 4 3" xfId="20040"/>
    <cellStyle name="Normal 7 2 2 4 3 2" xfId="20041"/>
    <cellStyle name="Normal 7 2 2 4 3 3" xfId="20042"/>
    <cellStyle name="Normal 7 2 2 4 3 4" xfId="20043"/>
    <cellStyle name="Normal 7 2 2 4 4" xfId="20044"/>
    <cellStyle name="Normal 7 2 2 4 5" xfId="20045"/>
    <cellStyle name="Normal 7 2 2 4 6" xfId="20046"/>
    <cellStyle name="Normal 7 2 2 4 7" xfId="20047"/>
    <cellStyle name="Normal 7 2 2 4 8" xfId="20048"/>
    <cellStyle name="Normal 7 2 2 5" xfId="20049"/>
    <cellStyle name="Normal 7 2 2 5 2" xfId="20050"/>
    <cellStyle name="Normal 7 2 2 6" xfId="20051"/>
    <cellStyle name="Normal 7 2 2 6 2" xfId="20052"/>
    <cellStyle name="Normal 7 2 2_Consolidation" xfId="20053"/>
    <cellStyle name="Normal 7 2 3" xfId="1952"/>
    <cellStyle name="Normal 7 2 3 10" xfId="20054"/>
    <cellStyle name="Normal 7 2 3 10 2" xfId="20055"/>
    <cellStyle name="Normal 7 2 3 10 3" xfId="20056"/>
    <cellStyle name="Normal 7 2 3 10 4" xfId="20057"/>
    <cellStyle name="Normal 7 2 3 11" xfId="20058"/>
    <cellStyle name="Normal 7 2 3 11 2" xfId="20059"/>
    <cellStyle name="Normal 7 2 3 11 3" xfId="20060"/>
    <cellStyle name="Normal 7 2 3 12" xfId="20061"/>
    <cellStyle name="Normal 7 2 3 13" xfId="20062"/>
    <cellStyle name="Normal 7 2 3 14" xfId="20063"/>
    <cellStyle name="Normal 7 2 3 2" xfId="20064"/>
    <cellStyle name="Normal 7 2 3 2 10" xfId="20065"/>
    <cellStyle name="Normal 7 2 3 2 11" xfId="20066"/>
    <cellStyle name="Normal 7 2 3 2 2" xfId="20067"/>
    <cellStyle name="Normal 7 2 3 2 2 2" xfId="20068"/>
    <cellStyle name="Normal 7 2 3 2 2 2 2" xfId="20069"/>
    <cellStyle name="Normal 7 2 3 2 2 2 2 2" xfId="20070"/>
    <cellStyle name="Normal 7 2 3 2 2 2 2 3" xfId="20071"/>
    <cellStyle name="Normal 7 2 3 2 2 2 2 4" xfId="20072"/>
    <cellStyle name="Normal 7 2 3 2 2 2 3" xfId="20073"/>
    <cellStyle name="Normal 7 2 3 2 2 2 4" xfId="20074"/>
    <cellStyle name="Normal 7 2 3 2 2 2 5" xfId="20075"/>
    <cellStyle name="Normal 7 2 3 2 2 3" xfId="20076"/>
    <cellStyle name="Normal 7 2 3 2 2 3 2" xfId="20077"/>
    <cellStyle name="Normal 7 2 3 2 2 3 3" xfId="20078"/>
    <cellStyle name="Normal 7 2 3 2 2 3 4" xfId="20079"/>
    <cellStyle name="Normal 7 2 3 2 2 4" xfId="20080"/>
    <cellStyle name="Normal 7 2 3 2 2 5" xfId="20081"/>
    <cellStyle name="Normal 7 2 3 2 2 6" xfId="20082"/>
    <cellStyle name="Normal 7 2 3 2 2 7" xfId="20083"/>
    <cellStyle name="Normal 7 2 3 2 3" xfId="20084"/>
    <cellStyle name="Normal 7 2 3 2 3 2" xfId="20085"/>
    <cellStyle name="Normal 7 2 3 2 3 2 2" xfId="20086"/>
    <cellStyle name="Normal 7 2 3 2 3 2 2 2" xfId="20087"/>
    <cellStyle name="Normal 7 2 3 2 3 2 2 3" xfId="20088"/>
    <cellStyle name="Normal 7 2 3 2 3 2 2 4" xfId="20089"/>
    <cellStyle name="Normal 7 2 3 2 3 2 3" xfId="20090"/>
    <cellStyle name="Normal 7 2 3 2 3 2 4" xfId="20091"/>
    <cellStyle name="Normal 7 2 3 2 3 2 5" xfId="20092"/>
    <cellStyle name="Normal 7 2 3 2 3 3" xfId="20093"/>
    <cellStyle name="Normal 7 2 3 2 3 3 2" xfId="20094"/>
    <cellStyle name="Normal 7 2 3 2 3 3 3" xfId="20095"/>
    <cellStyle name="Normal 7 2 3 2 3 3 4" xfId="20096"/>
    <cellStyle name="Normal 7 2 3 2 3 4" xfId="20097"/>
    <cellStyle name="Normal 7 2 3 2 3 5" xfId="20098"/>
    <cellStyle name="Normal 7 2 3 2 3 6" xfId="20099"/>
    <cellStyle name="Normal 7 2 3 2 4" xfId="20100"/>
    <cellStyle name="Normal 7 2 3 2 4 2" xfId="20101"/>
    <cellStyle name="Normal 7 2 3 2 4 2 2" xfId="20102"/>
    <cellStyle name="Normal 7 2 3 2 4 2 3" xfId="20103"/>
    <cellStyle name="Normal 7 2 3 2 4 2 4" xfId="20104"/>
    <cellStyle name="Normal 7 2 3 2 4 3" xfId="20105"/>
    <cellStyle name="Normal 7 2 3 2 4 4" xfId="20106"/>
    <cellStyle name="Normal 7 2 3 2 4 5" xfId="20107"/>
    <cellStyle name="Normal 7 2 3 2 5" xfId="20108"/>
    <cellStyle name="Normal 7 2 3 2 5 2" xfId="20109"/>
    <cellStyle name="Normal 7 2 3 2 5 2 2" xfId="20110"/>
    <cellStyle name="Normal 7 2 3 2 5 2 3" xfId="20111"/>
    <cellStyle name="Normal 7 2 3 2 5 2 4" xfId="20112"/>
    <cellStyle name="Normal 7 2 3 2 5 3" xfId="20113"/>
    <cellStyle name="Normal 7 2 3 2 5 4" xfId="20114"/>
    <cellStyle name="Normal 7 2 3 2 5 5" xfId="20115"/>
    <cellStyle name="Normal 7 2 3 2 6" xfId="20116"/>
    <cellStyle name="Normal 7 2 3 2 6 2" xfId="20117"/>
    <cellStyle name="Normal 7 2 3 2 6 3" xfId="20118"/>
    <cellStyle name="Normal 7 2 3 2 6 4" xfId="20119"/>
    <cellStyle name="Normal 7 2 3 2 7" xfId="20120"/>
    <cellStyle name="Normal 7 2 3 2 7 2" xfId="20121"/>
    <cellStyle name="Normal 7 2 3 2 8" xfId="20122"/>
    <cellStyle name="Normal 7 2 3 2 9" xfId="20123"/>
    <cellStyle name="Normal 7 2 3 3" xfId="20124"/>
    <cellStyle name="Normal 7 2 3 3 10" xfId="20125"/>
    <cellStyle name="Normal 7 2 3 3 11" xfId="20126"/>
    <cellStyle name="Normal 7 2 3 3 2" xfId="20127"/>
    <cellStyle name="Normal 7 2 3 3 2 2" xfId="20128"/>
    <cellStyle name="Normal 7 2 3 3 2 2 2" xfId="20129"/>
    <cellStyle name="Normal 7 2 3 3 2 2 2 2" xfId="20130"/>
    <cellStyle name="Normal 7 2 3 3 2 2 2 3" xfId="20131"/>
    <cellStyle name="Normal 7 2 3 3 2 2 2 4" xfId="20132"/>
    <cellStyle name="Normal 7 2 3 3 2 2 3" xfId="20133"/>
    <cellStyle name="Normal 7 2 3 3 2 2 4" xfId="20134"/>
    <cellStyle name="Normal 7 2 3 3 2 2 5" xfId="20135"/>
    <cellStyle name="Normal 7 2 3 3 2 3" xfId="20136"/>
    <cellStyle name="Normal 7 2 3 3 2 3 2" xfId="20137"/>
    <cellStyle name="Normal 7 2 3 3 2 3 3" xfId="20138"/>
    <cellStyle name="Normal 7 2 3 3 2 3 4" xfId="20139"/>
    <cellStyle name="Normal 7 2 3 3 2 4" xfId="20140"/>
    <cellStyle name="Normal 7 2 3 3 2 5" xfId="20141"/>
    <cellStyle name="Normal 7 2 3 3 2 6" xfId="20142"/>
    <cellStyle name="Normal 7 2 3 3 2 7" xfId="20143"/>
    <cellStyle name="Normal 7 2 3 3 3" xfId="20144"/>
    <cellStyle name="Normal 7 2 3 3 3 2" xfId="20145"/>
    <cellStyle name="Normal 7 2 3 3 3 2 2" xfId="20146"/>
    <cellStyle name="Normal 7 2 3 3 3 2 2 2" xfId="20147"/>
    <cellStyle name="Normal 7 2 3 3 3 2 2 3" xfId="20148"/>
    <cellStyle name="Normal 7 2 3 3 3 2 2 4" xfId="20149"/>
    <cellStyle name="Normal 7 2 3 3 3 2 3" xfId="20150"/>
    <cellStyle name="Normal 7 2 3 3 3 2 4" xfId="20151"/>
    <cellStyle name="Normal 7 2 3 3 3 2 5" xfId="20152"/>
    <cellStyle name="Normal 7 2 3 3 3 3" xfId="20153"/>
    <cellStyle name="Normal 7 2 3 3 3 3 2" xfId="20154"/>
    <cellStyle name="Normal 7 2 3 3 3 3 3" xfId="20155"/>
    <cellStyle name="Normal 7 2 3 3 3 3 4" xfId="20156"/>
    <cellStyle name="Normal 7 2 3 3 3 4" xfId="20157"/>
    <cellStyle name="Normal 7 2 3 3 3 5" xfId="20158"/>
    <cellStyle name="Normal 7 2 3 3 3 6" xfId="20159"/>
    <cellStyle name="Normal 7 2 3 3 4" xfId="20160"/>
    <cellStyle name="Normal 7 2 3 3 4 2" xfId="20161"/>
    <cellStyle name="Normal 7 2 3 3 4 2 2" xfId="20162"/>
    <cellStyle name="Normal 7 2 3 3 4 2 3" xfId="20163"/>
    <cellStyle name="Normal 7 2 3 3 4 2 4" xfId="20164"/>
    <cellStyle name="Normal 7 2 3 3 4 3" xfId="20165"/>
    <cellStyle name="Normal 7 2 3 3 4 4" xfId="20166"/>
    <cellStyle name="Normal 7 2 3 3 4 5" xfId="20167"/>
    <cellStyle name="Normal 7 2 3 3 5" xfId="20168"/>
    <cellStyle name="Normal 7 2 3 3 5 2" xfId="20169"/>
    <cellStyle name="Normal 7 2 3 3 5 2 2" xfId="20170"/>
    <cellStyle name="Normal 7 2 3 3 5 2 3" xfId="20171"/>
    <cellStyle name="Normal 7 2 3 3 5 2 4" xfId="20172"/>
    <cellStyle name="Normal 7 2 3 3 5 3" xfId="20173"/>
    <cellStyle name="Normal 7 2 3 3 5 4" xfId="20174"/>
    <cellStyle name="Normal 7 2 3 3 5 5" xfId="20175"/>
    <cellStyle name="Normal 7 2 3 3 6" xfId="20176"/>
    <cellStyle name="Normal 7 2 3 3 6 2" xfId="20177"/>
    <cellStyle name="Normal 7 2 3 3 6 3" xfId="20178"/>
    <cellStyle name="Normal 7 2 3 3 6 4" xfId="20179"/>
    <cellStyle name="Normal 7 2 3 3 7" xfId="20180"/>
    <cellStyle name="Normal 7 2 3 3 7 2" xfId="20181"/>
    <cellStyle name="Normal 7 2 3 3 8" xfId="20182"/>
    <cellStyle name="Normal 7 2 3 3 9" xfId="20183"/>
    <cellStyle name="Normal 7 2 3 4" xfId="20184"/>
    <cellStyle name="Normal 7 2 3 4 10" xfId="20185"/>
    <cellStyle name="Normal 7 2 3 4 2" xfId="20186"/>
    <cellStyle name="Normal 7 2 3 4 2 2" xfId="20187"/>
    <cellStyle name="Normal 7 2 3 4 2 2 2" xfId="20188"/>
    <cellStyle name="Normal 7 2 3 4 2 2 2 2" xfId="20189"/>
    <cellStyle name="Normal 7 2 3 4 2 2 2 3" xfId="20190"/>
    <cellStyle name="Normal 7 2 3 4 2 2 2 4" xfId="20191"/>
    <cellStyle name="Normal 7 2 3 4 2 2 3" xfId="20192"/>
    <cellStyle name="Normal 7 2 3 4 2 2 4" xfId="20193"/>
    <cellStyle name="Normal 7 2 3 4 2 2 5" xfId="20194"/>
    <cellStyle name="Normal 7 2 3 4 2 3" xfId="20195"/>
    <cellStyle name="Normal 7 2 3 4 2 3 2" xfId="20196"/>
    <cellStyle name="Normal 7 2 3 4 2 3 3" xfId="20197"/>
    <cellStyle name="Normal 7 2 3 4 2 3 4" xfId="20198"/>
    <cellStyle name="Normal 7 2 3 4 2 4" xfId="20199"/>
    <cellStyle name="Normal 7 2 3 4 2 5" xfId="20200"/>
    <cellStyle name="Normal 7 2 3 4 2 6" xfId="20201"/>
    <cellStyle name="Normal 7 2 3 4 2 7" xfId="20202"/>
    <cellStyle name="Normal 7 2 3 4 3" xfId="20203"/>
    <cellStyle name="Normal 7 2 3 4 3 2" xfId="20204"/>
    <cellStyle name="Normal 7 2 3 4 3 2 2" xfId="20205"/>
    <cellStyle name="Normal 7 2 3 4 3 2 3" xfId="20206"/>
    <cellStyle name="Normal 7 2 3 4 3 2 4" xfId="20207"/>
    <cellStyle name="Normal 7 2 3 4 3 3" xfId="20208"/>
    <cellStyle name="Normal 7 2 3 4 3 4" xfId="20209"/>
    <cellStyle name="Normal 7 2 3 4 3 5" xfId="20210"/>
    <cellStyle name="Normal 7 2 3 4 4" xfId="20211"/>
    <cellStyle name="Normal 7 2 3 4 4 2" xfId="20212"/>
    <cellStyle name="Normal 7 2 3 4 4 2 2" xfId="20213"/>
    <cellStyle name="Normal 7 2 3 4 4 2 3" xfId="20214"/>
    <cellStyle name="Normal 7 2 3 4 4 2 4" xfId="20215"/>
    <cellStyle name="Normal 7 2 3 4 4 3" xfId="20216"/>
    <cellStyle name="Normal 7 2 3 4 4 4" xfId="20217"/>
    <cellStyle name="Normal 7 2 3 4 4 5" xfId="20218"/>
    <cellStyle name="Normal 7 2 3 4 5" xfId="20219"/>
    <cellStyle name="Normal 7 2 3 4 5 2" xfId="20220"/>
    <cellStyle name="Normal 7 2 3 4 5 3" xfId="20221"/>
    <cellStyle name="Normal 7 2 3 4 5 4" xfId="20222"/>
    <cellStyle name="Normal 7 2 3 4 6" xfId="20223"/>
    <cellStyle name="Normal 7 2 3 4 6 2" xfId="20224"/>
    <cellStyle name="Normal 7 2 3 4 7" xfId="20225"/>
    <cellStyle name="Normal 7 2 3 4 8" xfId="20226"/>
    <cellStyle name="Normal 7 2 3 4 9" xfId="20227"/>
    <cellStyle name="Normal 7 2 3 5" xfId="20228"/>
    <cellStyle name="Normal 7 2 3 5 2" xfId="20229"/>
    <cellStyle name="Normal 7 2 3 5 2 2" xfId="20230"/>
    <cellStyle name="Normal 7 2 3 5 2 2 2" xfId="20231"/>
    <cellStyle name="Normal 7 2 3 5 2 2 3" xfId="20232"/>
    <cellStyle name="Normal 7 2 3 5 2 2 4" xfId="20233"/>
    <cellStyle name="Normal 7 2 3 5 2 3" xfId="20234"/>
    <cellStyle name="Normal 7 2 3 5 2 4" xfId="20235"/>
    <cellStyle name="Normal 7 2 3 5 2 5" xfId="20236"/>
    <cellStyle name="Normal 7 2 3 5 3" xfId="20237"/>
    <cellStyle name="Normal 7 2 3 5 3 2" xfId="20238"/>
    <cellStyle name="Normal 7 2 3 5 3 3" xfId="20239"/>
    <cellStyle name="Normal 7 2 3 5 3 4" xfId="20240"/>
    <cellStyle name="Normal 7 2 3 5 4" xfId="20241"/>
    <cellStyle name="Normal 7 2 3 5 5" xfId="20242"/>
    <cellStyle name="Normal 7 2 3 5 6" xfId="20243"/>
    <cellStyle name="Normal 7 2 3 5 7" xfId="20244"/>
    <cellStyle name="Normal 7 2 3 6" xfId="20245"/>
    <cellStyle name="Normal 7 2 3 6 2" xfId="20246"/>
    <cellStyle name="Normal 7 2 3 6 2 2" xfId="20247"/>
    <cellStyle name="Normal 7 2 3 6 2 2 2" xfId="20248"/>
    <cellStyle name="Normal 7 2 3 6 2 2 3" xfId="20249"/>
    <cellStyle name="Normal 7 2 3 6 2 2 4" xfId="20250"/>
    <cellStyle name="Normal 7 2 3 6 2 3" xfId="20251"/>
    <cellStyle name="Normal 7 2 3 6 2 4" xfId="20252"/>
    <cellStyle name="Normal 7 2 3 6 2 5" xfId="20253"/>
    <cellStyle name="Normal 7 2 3 6 3" xfId="20254"/>
    <cellStyle name="Normal 7 2 3 6 3 2" xfId="20255"/>
    <cellStyle name="Normal 7 2 3 6 3 3" xfId="20256"/>
    <cellStyle name="Normal 7 2 3 6 3 4" xfId="20257"/>
    <cellStyle name="Normal 7 2 3 6 4" xfId="20258"/>
    <cellStyle name="Normal 7 2 3 6 5" xfId="20259"/>
    <cellStyle name="Normal 7 2 3 6 6" xfId="20260"/>
    <cellStyle name="Normal 7 2 3 6 7" xfId="20261"/>
    <cellStyle name="Normal 7 2 3 7" xfId="20262"/>
    <cellStyle name="Normal 7 2 3 7 2" xfId="20263"/>
    <cellStyle name="Normal 7 2 3 7 2 2" xfId="20264"/>
    <cellStyle name="Normal 7 2 3 7 2 2 2" xfId="20265"/>
    <cellStyle name="Normal 7 2 3 7 2 2 3" xfId="20266"/>
    <cellStyle name="Normal 7 2 3 7 2 2 4" xfId="20267"/>
    <cellStyle name="Normal 7 2 3 7 2 3" xfId="20268"/>
    <cellStyle name="Normal 7 2 3 7 2 4" xfId="20269"/>
    <cellStyle name="Normal 7 2 3 7 2 5" xfId="20270"/>
    <cellStyle name="Normal 7 2 3 7 3" xfId="20271"/>
    <cellStyle name="Normal 7 2 3 7 3 2" xfId="20272"/>
    <cellStyle name="Normal 7 2 3 7 3 3" xfId="20273"/>
    <cellStyle name="Normal 7 2 3 7 3 4" xfId="20274"/>
    <cellStyle name="Normal 7 2 3 7 4" xfId="20275"/>
    <cellStyle name="Normal 7 2 3 7 5" xfId="20276"/>
    <cellStyle name="Normal 7 2 3 7 6" xfId="20277"/>
    <cellStyle name="Normal 7 2 3 8" xfId="20278"/>
    <cellStyle name="Normal 7 2 3 8 2" xfId="20279"/>
    <cellStyle name="Normal 7 2 3 8 2 2" xfId="20280"/>
    <cellStyle name="Normal 7 2 3 8 2 3" xfId="20281"/>
    <cellStyle name="Normal 7 2 3 8 2 4" xfId="20282"/>
    <cellStyle name="Normal 7 2 3 8 3" xfId="20283"/>
    <cellStyle name="Normal 7 2 3 8 4" xfId="20284"/>
    <cellStyle name="Normal 7 2 3 8 5" xfId="20285"/>
    <cellStyle name="Normal 7 2 3 9" xfId="20286"/>
    <cellStyle name="Normal 7 2 3 9 2" xfId="20287"/>
    <cellStyle name="Normal 7 2 3 9 2 2" xfId="20288"/>
    <cellStyle name="Normal 7 2 3 9 2 3" xfId="20289"/>
    <cellStyle name="Normal 7 2 3 9 2 4" xfId="20290"/>
    <cellStyle name="Normal 7 2 3 9 3" xfId="20291"/>
    <cellStyle name="Normal 7 2 3 9 4" xfId="20292"/>
    <cellStyle name="Normal 7 2 3 9 5" xfId="20293"/>
    <cellStyle name="Normal 7 2 3_Consolidation" xfId="20294"/>
    <cellStyle name="Normal 7 2 4" xfId="20295"/>
    <cellStyle name="Normal 7 2 4 10" xfId="20296"/>
    <cellStyle name="Normal 7 2 4 11" xfId="20297"/>
    <cellStyle name="Normal 7 2 4 12" xfId="20298"/>
    <cellStyle name="Normal 7 2 4 13" xfId="20299"/>
    <cellStyle name="Normal 7 2 4 2" xfId="20300"/>
    <cellStyle name="Normal 7 2 4 2 10" xfId="20301"/>
    <cellStyle name="Normal 7 2 4 2 11" xfId="20302"/>
    <cellStyle name="Normal 7 2 4 2 2" xfId="20303"/>
    <cellStyle name="Normal 7 2 4 2 2 2" xfId="20304"/>
    <cellStyle name="Normal 7 2 4 2 2 2 2" xfId="20305"/>
    <cellStyle name="Normal 7 2 4 2 2 2 2 2" xfId="20306"/>
    <cellStyle name="Normal 7 2 4 2 2 2 2 3" xfId="20307"/>
    <cellStyle name="Normal 7 2 4 2 2 2 2 4" xfId="20308"/>
    <cellStyle name="Normal 7 2 4 2 2 2 3" xfId="20309"/>
    <cellStyle name="Normal 7 2 4 2 2 2 4" xfId="20310"/>
    <cellStyle name="Normal 7 2 4 2 2 2 5" xfId="20311"/>
    <cellStyle name="Normal 7 2 4 2 2 3" xfId="20312"/>
    <cellStyle name="Normal 7 2 4 2 2 3 2" xfId="20313"/>
    <cellStyle name="Normal 7 2 4 2 2 3 3" xfId="20314"/>
    <cellStyle name="Normal 7 2 4 2 2 3 4" xfId="20315"/>
    <cellStyle name="Normal 7 2 4 2 2 4" xfId="20316"/>
    <cellStyle name="Normal 7 2 4 2 2 5" xfId="20317"/>
    <cellStyle name="Normal 7 2 4 2 2 6" xfId="20318"/>
    <cellStyle name="Normal 7 2 4 2 2 7" xfId="20319"/>
    <cellStyle name="Normal 7 2 4 2 3" xfId="20320"/>
    <cellStyle name="Normal 7 2 4 2 3 2" xfId="20321"/>
    <cellStyle name="Normal 7 2 4 2 3 2 2" xfId="20322"/>
    <cellStyle name="Normal 7 2 4 2 3 2 2 2" xfId="20323"/>
    <cellStyle name="Normal 7 2 4 2 3 2 2 3" xfId="20324"/>
    <cellStyle name="Normal 7 2 4 2 3 2 2 4" xfId="20325"/>
    <cellStyle name="Normal 7 2 4 2 3 2 3" xfId="20326"/>
    <cellStyle name="Normal 7 2 4 2 3 2 4" xfId="20327"/>
    <cellStyle name="Normal 7 2 4 2 3 2 5" xfId="20328"/>
    <cellStyle name="Normal 7 2 4 2 3 3" xfId="20329"/>
    <cellStyle name="Normal 7 2 4 2 3 3 2" xfId="20330"/>
    <cellStyle name="Normal 7 2 4 2 3 3 3" xfId="20331"/>
    <cellStyle name="Normal 7 2 4 2 3 3 4" xfId="20332"/>
    <cellStyle name="Normal 7 2 4 2 3 4" xfId="20333"/>
    <cellStyle name="Normal 7 2 4 2 3 5" xfId="20334"/>
    <cellStyle name="Normal 7 2 4 2 3 6" xfId="20335"/>
    <cellStyle name="Normal 7 2 4 2 4" xfId="20336"/>
    <cellStyle name="Normal 7 2 4 2 4 2" xfId="20337"/>
    <cellStyle name="Normal 7 2 4 2 4 2 2" xfId="20338"/>
    <cellStyle name="Normal 7 2 4 2 4 2 3" xfId="20339"/>
    <cellStyle name="Normal 7 2 4 2 4 2 4" xfId="20340"/>
    <cellStyle name="Normal 7 2 4 2 4 3" xfId="20341"/>
    <cellStyle name="Normal 7 2 4 2 4 4" xfId="20342"/>
    <cellStyle name="Normal 7 2 4 2 4 5" xfId="20343"/>
    <cellStyle name="Normal 7 2 4 2 5" xfId="20344"/>
    <cellStyle name="Normal 7 2 4 2 5 2" xfId="20345"/>
    <cellStyle name="Normal 7 2 4 2 5 2 2" xfId="20346"/>
    <cellStyle name="Normal 7 2 4 2 5 2 3" xfId="20347"/>
    <cellStyle name="Normal 7 2 4 2 5 2 4" xfId="20348"/>
    <cellStyle name="Normal 7 2 4 2 5 3" xfId="20349"/>
    <cellStyle name="Normal 7 2 4 2 5 4" xfId="20350"/>
    <cellStyle name="Normal 7 2 4 2 5 5" xfId="20351"/>
    <cellStyle name="Normal 7 2 4 2 6" xfId="20352"/>
    <cellStyle name="Normal 7 2 4 2 6 2" xfId="20353"/>
    <cellStyle name="Normal 7 2 4 2 6 3" xfId="20354"/>
    <cellStyle name="Normal 7 2 4 2 6 4" xfId="20355"/>
    <cellStyle name="Normal 7 2 4 2 7" xfId="20356"/>
    <cellStyle name="Normal 7 2 4 2 7 2" xfId="20357"/>
    <cellStyle name="Normal 7 2 4 2 8" xfId="20358"/>
    <cellStyle name="Normal 7 2 4 2 9" xfId="20359"/>
    <cellStyle name="Normal 7 2 4 3" xfId="20360"/>
    <cellStyle name="Normal 7 2 4 3 10" xfId="20361"/>
    <cellStyle name="Normal 7 2 4 3 2" xfId="20362"/>
    <cellStyle name="Normal 7 2 4 3 2 2" xfId="20363"/>
    <cellStyle name="Normal 7 2 4 3 2 2 2" xfId="20364"/>
    <cellStyle name="Normal 7 2 4 3 2 2 2 2" xfId="20365"/>
    <cellStyle name="Normal 7 2 4 3 2 2 2 3" xfId="20366"/>
    <cellStyle name="Normal 7 2 4 3 2 2 2 4" xfId="20367"/>
    <cellStyle name="Normal 7 2 4 3 2 2 3" xfId="20368"/>
    <cellStyle name="Normal 7 2 4 3 2 2 4" xfId="20369"/>
    <cellStyle name="Normal 7 2 4 3 2 2 5" xfId="20370"/>
    <cellStyle name="Normal 7 2 4 3 2 3" xfId="20371"/>
    <cellStyle name="Normal 7 2 4 3 2 3 2" xfId="20372"/>
    <cellStyle name="Normal 7 2 4 3 2 3 3" xfId="20373"/>
    <cellStyle name="Normal 7 2 4 3 2 3 4" xfId="20374"/>
    <cellStyle name="Normal 7 2 4 3 2 4" xfId="20375"/>
    <cellStyle name="Normal 7 2 4 3 2 5" xfId="20376"/>
    <cellStyle name="Normal 7 2 4 3 2 6" xfId="20377"/>
    <cellStyle name="Normal 7 2 4 3 2 7" xfId="20378"/>
    <cellStyle name="Normal 7 2 4 3 3" xfId="20379"/>
    <cellStyle name="Normal 7 2 4 3 3 2" xfId="20380"/>
    <cellStyle name="Normal 7 2 4 3 3 2 2" xfId="20381"/>
    <cellStyle name="Normal 7 2 4 3 3 2 3" xfId="20382"/>
    <cellStyle name="Normal 7 2 4 3 3 2 4" xfId="20383"/>
    <cellStyle name="Normal 7 2 4 3 3 3" xfId="20384"/>
    <cellStyle name="Normal 7 2 4 3 3 4" xfId="20385"/>
    <cellStyle name="Normal 7 2 4 3 3 5" xfId="20386"/>
    <cellStyle name="Normal 7 2 4 3 4" xfId="20387"/>
    <cellStyle name="Normal 7 2 4 3 4 2" xfId="20388"/>
    <cellStyle name="Normal 7 2 4 3 4 2 2" xfId="20389"/>
    <cellStyle name="Normal 7 2 4 3 4 2 3" xfId="20390"/>
    <cellStyle name="Normal 7 2 4 3 4 2 4" xfId="20391"/>
    <cellStyle name="Normal 7 2 4 3 4 3" xfId="20392"/>
    <cellStyle name="Normal 7 2 4 3 4 4" xfId="20393"/>
    <cellStyle name="Normal 7 2 4 3 4 5" xfId="20394"/>
    <cellStyle name="Normal 7 2 4 3 5" xfId="20395"/>
    <cellStyle name="Normal 7 2 4 3 5 2" xfId="20396"/>
    <cellStyle name="Normal 7 2 4 3 5 3" xfId="20397"/>
    <cellStyle name="Normal 7 2 4 3 5 4" xfId="20398"/>
    <cellStyle name="Normal 7 2 4 3 6" xfId="20399"/>
    <cellStyle name="Normal 7 2 4 3 6 2" xfId="20400"/>
    <cellStyle name="Normal 7 2 4 3 7" xfId="20401"/>
    <cellStyle name="Normal 7 2 4 3 8" xfId="20402"/>
    <cellStyle name="Normal 7 2 4 3 9" xfId="20403"/>
    <cellStyle name="Normal 7 2 4 4" xfId="20404"/>
    <cellStyle name="Normal 7 2 4 4 2" xfId="20405"/>
    <cellStyle name="Normal 7 2 4 4 2 2" xfId="20406"/>
    <cellStyle name="Normal 7 2 4 4 2 2 2" xfId="20407"/>
    <cellStyle name="Normal 7 2 4 4 2 2 3" xfId="20408"/>
    <cellStyle name="Normal 7 2 4 4 2 2 4" xfId="20409"/>
    <cellStyle name="Normal 7 2 4 4 2 3" xfId="20410"/>
    <cellStyle name="Normal 7 2 4 4 2 4" xfId="20411"/>
    <cellStyle name="Normal 7 2 4 4 2 5" xfId="20412"/>
    <cellStyle name="Normal 7 2 4 4 3" xfId="20413"/>
    <cellStyle name="Normal 7 2 4 4 3 2" xfId="20414"/>
    <cellStyle name="Normal 7 2 4 4 3 3" xfId="20415"/>
    <cellStyle name="Normal 7 2 4 4 3 4" xfId="20416"/>
    <cellStyle name="Normal 7 2 4 4 4" xfId="20417"/>
    <cellStyle name="Normal 7 2 4 4 5" xfId="20418"/>
    <cellStyle name="Normal 7 2 4 4 6" xfId="20419"/>
    <cellStyle name="Normal 7 2 4 4 7" xfId="20420"/>
    <cellStyle name="Normal 7 2 4 5" xfId="20421"/>
    <cellStyle name="Normal 7 2 4 5 2" xfId="20422"/>
    <cellStyle name="Normal 7 2 4 5 2 2" xfId="20423"/>
    <cellStyle name="Normal 7 2 4 5 2 2 2" xfId="20424"/>
    <cellStyle name="Normal 7 2 4 5 2 2 3" xfId="20425"/>
    <cellStyle name="Normal 7 2 4 5 2 2 4" xfId="20426"/>
    <cellStyle name="Normal 7 2 4 5 2 3" xfId="20427"/>
    <cellStyle name="Normal 7 2 4 5 2 4" xfId="20428"/>
    <cellStyle name="Normal 7 2 4 5 2 5" xfId="20429"/>
    <cellStyle name="Normal 7 2 4 5 3" xfId="20430"/>
    <cellStyle name="Normal 7 2 4 5 3 2" xfId="20431"/>
    <cellStyle name="Normal 7 2 4 5 3 3" xfId="20432"/>
    <cellStyle name="Normal 7 2 4 5 3 4" xfId="20433"/>
    <cellStyle name="Normal 7 2 4 5 4" xfId="20434"/>
    <cellStyle name="Normal 7 2 4 5 5" xfId="20435"/>
    <cellStyle name="Normal 7 2 4 5 6" xfId="20436"/>
    <cellStyle name="Normal 7 2 4 6" xfId="20437"/>
    <cellStyle name="Normal 7 2 4 6 2" xfId="20438"/>
    <cellStyle name="Normal 7 2 4 6 2 2" xfId="20439"/>
    <cellStyle name="Normal 7 2 4 6 2 3" xfId="20440"/>
    <cellStyle name="Normal 7 2 4 6 2 4" xfId="20441"/>
    <cellStyle name="Normal 7 2 4 6 3" xfId="20442"/>
    <cellStyle name="Normal 7 2 4 6 4" xfId="20443"/>
    <cellStyle name="Normal 7 2 4 6 5" xfId="20444"/>
    <cellStyle name="Normal 7 2 4 7" xfId="20445"/>
    <cellStyle name="Normal 7 2 4 7 2" xfId="20446"/>
    <cellStyle name="Normal 7 2 4 7 2 2" xfId="20447"/>
    <cellStyle name="Normal 7 2 4 7 2 3" xfId="20448"/>
    <cellStyle name="Normal 7 2 4 7 2 4" xfId="20449"/>
    <cellStyle name="Normal 7 2 4 7 3" xfId="20450"/>
    <cellStyle name="Normal 7 2 4 7 4" xfId="20451"/>
    <cellStyle name="Normal 7 2 4 7 5" xfId="20452"/>
    <cellStyle name="Normal 7 2 4 8" xfId="20453"/>
    <cellStyle name="Normal 7 2 4 8 2" xfId="20454"/>
    <cellStyle name="Normal 7 2 4 8 3" xfId="20455"/>
    <cellStyle name="Normal 7 2 4 8 4" xfId="20456"/>
    <cellStyle name="Normal 7 2 4 9" xfId="20457"/>
    <cellStyle name="Normal 7 2 4 9 2" xfId="20458"/>
    <cellStyle name="Normal 7 2 5" xfId="20459"/>
    <cellStyle name="Normal 7 2 5 10" xfId="20460"/>
    <cellStyle name="Normal 7 2 5 11" xfId="20461"/>
    <cellStyle name="Normal 7 2 5 2" xfId="20462"/>
    <cellStyle name="Normal 7 2 5 2 2" xfId="20463"/>
    <cellStyle name="Normal 7 2 5 2 2 2" xfId="20464"/>
    <cellStyle name="Normal 7 2 5 2 2 2 2" xfId="20465"/>
    <cellStyle name="Normal 7 2 5 2 2 2 3" xfId="20466"/>
    <cellStyle name="Normal 7 2 5 2 2 2 4" xfId="20467"/>
    <cellStyle name="Normal 7 2 5 2 2 3" xfId="20468"/>
    <cellStyle name="Normal 7 2 5 2 2 4" xfId="20469"/>
    <cellStyle name="Normal 7 2 5 2 2 5" xfId="20470"/>
    <cellStyle name="Normal 7 2 5 2 3" xfId="20471"/>
    <cellStyle name="Normal 7 2 5 2 3 2" xfId="20472"/>
    <cellStyle name="Normal 7 2 5 2 3 3" xfId="20473"/>
    <cellStyle name="Normal 7 2 5 2 3 4" xfId="20474"/>
    <cellStyle name="Normal 7 2 5 2 4" xfId="20475"/>
    <cellStyle name="Normal 7 2 5 2 5" xfId="20476"/>
    <cellStyle name="Normal 7 2 5 2 6" xfId="20477"/>
    <cellStyle name="Normal 7 2 5 2 7" xfId="20478"/>
    <cellStyle name="Normal 7 2 5 3" xfId="20479"/>
    <cellStyle name="Normal 7 2 5 3 2" xfId="20480"/>
    <cellStyle name="Normal 7 2 5 3 2 2" xfId="20481"/>
    <cellStyle name="Normal 7 2 5 3 2 2 2" xfId="20482"/>
    <cellStyle name="Normal 7 2 5 3 2 2 3" xfId="20483"/>
    <cellStyle name="Normal 7 2 5 3 2 2 4" xfId="20484"/>
    <cellStyle name="Normal 7 2 5 3 2 3" xfId="20485"/>
    <cellStyle name="Normal 7 2 5 3 2 4" xfId="20486"/>
    <cellStyle name="Normal 7 2 5 3 2 5" xfId="20487"/>
    <cellStyle name="Normal 7 2 5 3 3" xfId="20488"/>
    <cellStyle name="Normal 7 2 5 3 3 2" xfId="20489"/>
    <cellStyle name="Normal 7 2 5 3 3 3" xfId="20490"/>
    <cellStyle name="Normal 7 2 5 3 3 4" xfId="20491"/>
    <cellStyle name="Normal 7 2 5 3 4" xfId="20492"/>
    <cellStyle name="Normal 7 2 5 3 5" xfId="20493"/>
    <cellStyle name="Normal 7 2 5 3 6" xfId="20494"/>
    <cellStyle name="Normal 7 2 5 4" xfId="20495"/>
    <cellStyle name="Normal 7 2 5 4 2" xfId="20496"/>
    <cellStyle name="Normal 7 2 5 4 2 2" xfId="20497"/>
    <cellStyle name="Normal 7 2 5 4 2 3" xfId="20498"/>
    <cellStyle name="Normal 7 2 5 4 2 4" xfId="20499"/>
    <cellStyle name="Normal 7 2 5 4 3" xfId="20500"/>
    <cellStyle name="Normal 7 2 5 4 4" xfId="20501"/>
    <cellStyle name="Normal 7 2 5 4 5" xfId="20502"/>
    <cellStyle name="Normal 7 2 5 5" xfId="20503"/>
    <cellStyle name="Normal 7 2 5 5 2" xfId="20504"/>
    <cellStyle name="Normal 7 2 5 5 2 2" xfId="20505"/>
    <cellStyle name="Normal 7 2 5 5 2 3" xfId="20506"/>
    <cellStyle name="Normal 7 2 5 5 2 4" xfId="20507"/>
    <cellStyle name="Normal 7 2 5 5 3" xfId="20508"/>
    <cellStyle name="Normal 7 2 5 5 4" xfId="20509"/>
    <cellStyle name="Normal 7 2 5 5 5" xfId="20510"/>
    <cellStyle name="Normal 7 2 5 6" xfId="20511"/>
    <cellStyle name="Normal 7 2 5 6 2" xfId="20512"/>
    <cellStyle name="Normal 7 2 5 6 3" xfId="20513"/>
    <cellStyle name="Normal 7 2 5 6 4" xfId="20514"/>
    <cellStyle name="Normal 7 2 5 7" xfId="20515"/>
    <cellStyle name="Normal 7 2 5 7 2" xfId="20516"/>
    <cellStyle name="Normal 7 2 5 8" xfId="20517"/>
    <cellStyle name="Normal 7 2 5 9" xfId="20518"/>
    <cellStyle name="Normal 7 2 6" xfId="20519"/>
    <cellStyle name="Normal 7 2 6 2" xfId="20520"/>
    <cellStyle name="Normal 7 2 6 2 2" xfId="20521"/>
    <cellStyle name="Normal 7 2 6 2 2 2" xfId="20522"/>
    <cellStyle name="Normal 7 2 6 2 2 3" xfId="20523"/>
    <cellStyle name="Normal 7 2 6 2 2 4" xfId="20524"/>
    <cellStyle name="Normal 7 2 6 2 3" xfId="20525"/>
    <cellStyle name="Normal 7 2 6 2 4" xfId="20526"/>
    <cellStyle name="Normal 7 2 6 2 5" xfId="20527"/>
    <cellStyle name="Normal 7 2 6 3" xfId="20528"/>
    <cellStyle name="Normal 7 2 6 3 2" xfId="20529"/>
    <cellStyle name="Normal 7 2 6 3 3" xfId="20530"/>
    <cellStyle name="Normal 7 2 6 3 4" xfId="20531"/>
    <cellStyle name="Normal 7 2 6 4" xfId="20532"/>
    <cellStyle name="Normal 7 2 6 5" xfId="20533"/>
    <cellStyle name="Normal 7 2 6 6" xfId="20534"/>
    <cellStyle name="Normal 7 2 6 7" xfId="20535"/>
    <cellStyle name="Normal 7 2 7" xfId="20536"/>
    <cellStyle name="Normal 7 2 7 2" xfId="20537"/>
    <cellStyle name="Normal 7 2 8" xfId="20538"/>
    <cellStyle name="Normal 7 2 8 2" xfId="20539"/>
    <cellStyle name="Normal 7 2 9" xfId="20540"/>
    <cellStyle name="Normal 7 2_Consolidation" xfId="20541"/>
    <cellStyle name="Normal 7 3" xfId="1953"/>
    <cellStyle name="Normal 7 3 2" xfId="20542"/>
    <cellStyle name="Normal 7 3 2 2" xfId="20543"/>
    <cellStyle name="Normal 7 3 2 2 2" xfId="20544"/>
    <cellStyle name="Normal 7 3 2 2 2 2" xfId="20545"/>
    <cellStyle name="Normal 7 3 2 2 3" xfId="20546"/>
    <cellStyle name="Normal 7 3 2 2 4" xfId="20547"/>
    <cellStyle name="Normal 7 3 2 3" xfId="20548"/>
    <cellStyle name="Normal 7 3 2 4" xfId="20549"/>
    <cellStyle name="Normal 7 3 3" xfId="20550"/>
    <cellStyle name="Normal 7 3 3 2" xfId="20551"/>
    <cellStyle name="Normal 7 3 3 3" xfId="20552"/>
    <cellStyle name="Normal 7 3 4" xfId="20553"/>
    <cellStyle name="Normal 7 3 4 2" xfId="20554"/>
    <cellStyle name="Normal 7 3 4 3" xfId="20555"/>
    <cellStyle name="Normal 7 3 5" xfId="20556"/>
    <cellStyle name="Normal 7 3 6" xfId="20557"/>
    <cellStyle name="Normal 7 4" xfId="1954"/>
    <cellStyle name="Normal 7 4 2" xfId="20558"/>
    <cellStyle name="Normal 7 4 2 10" xfId="20559"/>
    <cellStyle name="Normal 7 4 2 11" xfId="20560"/>
    <cellStyle name="Normal 7 4 2 12" xfId="20561"/>
    <cellStyle name="Normal 7 4 2 12 2" xfId="20562"/>
    <cellStyle name="Normal 7 4 2 13" xfId="20563"/>
    <cellStyle name="Normal 7 4 2 2" xfId="20564"/>
    <cellStyle name="Normal 7 4 2 2 10" xfId="20565"/>
    <cellStyle name="Normal 7 4 2 2 10 2" xfId="20566"/>
    <cellStyle name="Normal 7 4 2 2 11" xfId="20567"/>
    <cellStyle name="Normal 7 4 2 2 12" xfId="20568"/>
    <cellStyle name="Normal 7 4 2 2 2" xfId="20569"/>
    <cellStyle name="Normal 7 4 2 2 2 2" xfId="20570"/>
    <cellStyle name="Normal 7 4 2 2 2 2 2" xfId="20571"/>
    <cellStyle name="Normal 7 4 2 2 2 2 2 2" xfId="20572"/>
    <cellStyle name="Normal 7 4 2 2 2 2 2 3" xfId="20573"/>
    <cellStyle name="Normal 7 4 2 2 2 2 2 4" xfId="20574"/>
    <cellStyle name="Normal 7 4 2 2 2 2 3" xfId="20575"/>
    <cellStyle name="Normal 7 4 2 2 2 2 4" xfId="20576"/>
    <cellStyle name="Normal 7 4 2 2 2 2 5" xfId="20577"/>
    <cellStyle name="Normal 7 4 2 2 2 3" xfId="20578"/>
    <cellStyle name="Normal 7 4 2 2 2 3 2" xfId="20579"/>
    <cellStyle name="Normal 7 4 2 2 2 3 3" xfId="20580"/>
    <cellStyle name="Normal 7 4 2 2 2 3 4" xfId="20581"/>
    <cellStyle name="Normal 7 4 2 2 2 4" xfId="20582"/>
    <cellStyle name="Normal 7 4 2 2 2 5" xfId="20583"/>
    <cellStyle name="Normal 7 4 2 2 2 6" xfId="20584"/>
    <cellStyle name="Normal 7 4 2 2 2 7" xfId="20585"/>
    <cellStyle name="Normal 7 4 2 2 3" xfId="20586"/>
    <cellStyle name="Normal 7 4 2 2 3 2" xfId="20587"/>
    <cellStyle name="Normal 7 4 2 2 3 2 2" xfId="20588"/>
    <cellStyle name="Normal 7 4 2 2 3 2 2 2" xfId="20589"/>
    <cellStyle name="Normal 7 4 2 2 3 2 2 3" xfId="20590"/>
    <cellStyle name="Normal 7 4 2 2 3 2 2 4" xfId="20591"/>
    <cellStyle name="Normal 7 4 2 2 3 2 3" xfId="20592"/>
    <cellStyle name="Normal 7 4 2 2 3 2 4" xfId="20593"/>
    <cellStyle name="Normal 7 4 2 2 3 2 5" xfId="20594"/>
    <cellStyle name="Normal 7 4 2 2 3 3" xfId="20595"/>
    <cellStyle name="Normal 7 4 2 2 3 3 2" xfId="20596"/>
    <cellStyle name="Normal 7 4 2 2 3 3 3" xfId="20597"/>
    <cellStyle name="Normal 7 4 2 2 3 3 4" xfId="20598"/>
    <cellStyle name="Normal 7 4 2 2 3 4" xfId="20599"/>
    <cellStyle name="Normal 7 4 2 2 3 5" xfId="20600"/>
    <cellStyle name="Normal 7 4 2 2 3 6" xfId="20601"/>
    <cellStyle name="Normal 7 4 2 2 4" xfId="20602"/>
    <cellStyle name="Normal 7 4 2 2 4 2" xfId="20603"/>
    <cellStyle name="Normal 7 4 2 2 4 2 2" xfId="20604"/>
    <cellStyle name="Normal 7 4 2 2 4 2 3" xfId="20605"/>
    <cellStyle name="Normal 7 4 2 2 4 2 4" xfId="20606"/>
    <cellStyle name="Normal 7 4 2 2 4 3" xfId="20607"/>
    <cellStyle name="Normal 7 4 2 2 4 4" xfId="20608"/>
    <cellStyle name="Normal 7 4 2 2 4 5" xfId="20609"/>
    <cellStyle name="Normal 7 4 2 2 5" xfId="20610"/>
    <cellStyle name="Normal 7 4 2 2 5 2" xfId="20611"/>
    <cellStyle name="Normal 7 4 2 2 5 2 2" xfId="20612"/>
    <cellStyle name="Normal 7 4 2 2 5 2 3" xfId="20613"/>
    <cellStyle name="Normal 7 4 2 2 5 2 4" xfId="20614"/>
    <cellStyle name="Normal 7 4 2 2 5 3" xfId="20615"/>
    <cellStyle name="Normal 7 4 2 2 5 4" xfId="20616"/>
    <cellStyle name="Normal 7 4 2 2 5 5" xfId="20617"/>
    <cellStyle name="Normal 7 4 2 2 6" xfId="20618"/>
    <cellStyle name="Normal 7 4 2 2 6 2" xfId="20619"/>
    <cellStyle name="Normal 7 4 2 2 6 3" xfId="20620"/>
    <cellStyle name="Normal 7 4 2 2 6 4" xfId="20621"/>
    <cellStyle name="Normal 7 4 2 2 7" xfId="20622"/>
    <cellStyle name="Normal 7 4 2 2 7 2" xfId="20623"/>
    <cellStyle name="Normal 7 4 2 2 8" xfId="20624"/>
    <cellStyle name="Normal 7 4 2 2 9" xfId="20625"/>
    <cellStyle name="Normal 7 4 2 3" xfId="20626"/>
    <cellStyle name="Normal 7 4 2 3 10" xfId="20627"/>
    <cellStyle name="Normal 7 4 2 3 11" xfId="20628"/>
    <cellStyle name="Normal 7 4 2 3 2" xfId="20629"/>
    <cellStyle name="Normal 7 4 2 3 2 2" xfId="20630"/>
    <cellStyle name="Normal 7 4 2 3 2 2 2" xfId="20631"/>
    <cellStyle name="Normal 7 4 2 3 2 2 2 2" xfId="20632"/>
    <cellStyle name="Normal 7 4 2 3 2 2 2 3" xfId="20633"/>
    <cellStyle name="Normal 7 4 2 3 2 2 2 4" xfId="20634"/>
    <cellStyle name="Normal 7 4 2 3 2 2 3" xfId="20635"/>
    <cellStyle name="Normal 7 4 2 3 2 2 4" xfId="20636"/>
    <cellStyle name="Normal 7 4 2 3 2 2 5" xfId="20637"/>
    <cellStyle name="Normal 7 4 2 3 2 3" xfId="20638"/>
    <cellStyle name="Normal 7 4 2 3 2 3 2" xfId="20639"/>
    <cellStyle name="Normal 7 4 2 3 2 3 3" xfId="20640"/>
    <cellStyle name="Normal 7 4 2 3 2 3 4" xfId="20641"/>
    <cellStyle name="Normal 7 4 2 3 2 4" xfId="20642"/>
    <cellStyle name="Normal 7 4 2 3 2 5" xfId="20643"/>
    <cellStyle name="Normal 7 4 2 3 2 6" xfId="20644"/>
    <cellStyle name="Normal 7 4 2 3 2 7" xfId="20645"/>
    <cellStyle name="Normal 7 4 2 3 3" xfId="20646"/>
    <cellStyle name="Normal 7 4 2 3 3 2" xfId="20647"/>
    <cellStyle name="Normal 7 4 2 3 3 2 2" xfId="20648"/>
    <cellStyle name="Normal 7 4 2 3 3 2 3" xfId="20649"/>
    <cellStyle name="Normal 7 4 2 3 3 2 4" xfId="20650"/>
    <cellStyle name="Normal 7 4 2 3 3 3" xfId="20651"/>
    <cellStyle name="Normal 7 4 2 3 3 4" xfId="20652"/>
    <cellStyle name="Normal 7 4 2 3 3 5" xfId="20653"/>
    <cellStyle name="Normal 7 4 2 3 4" xfId="20654"/>
    <cellStyle name="Normal 7 4 2 3 4 2" xfId="20655"/>
    <cellStyle name="Normal 7 4 2 3 4 2 2" xfId="20656"/>
    <cellStyle name="Normal 7 4 2 3 4 2 3" xfId="20657"/>
    <cellStyle name="Normal 7 4 2 3 4 2 4" xfId="20658"/>
    <cellStyle name="Normal 7 4 2 3 4 3" xfId="20659"/>
    <cellStyle name="Normal 7 4 2 3 4 4" xfId="20660"/>
    <cellStyle name="Normal 7 4 2 3 4 5" xfId="20661"/>
    <cellStyle name="Normal 7 4 2 3 5" xfId="20662"/>
    <cellStyle name="Normal 7 4 2 3 5 2" xfId="20663"/>
    <cellStyle name="Normal 7 4 2 3 5 3" xfId="20664"/>
    <cellStyle name="Normal 7 4 2 3 5 4" xfId="20665"/>
    <cellStyle name="Normal 7 4 2 3 6" xfId="20666"/>
    <cellStyle name="Normal 7 4 2 3 6 2" xfId="20667"/>
    <cellStyle name="Normal 7 4 2 3 7" xfId="20668"/>
    <cellStyle name="Normal 7 4 2 3 8" xfId="20669"/>
    <cellStyle name="Normal 7 4 2 3 9" xfId="20670"/>
    <cellStyle name="Normal 7 4 2 4" xfId="20671"/>
    <cellStyle name="Normal 7 4 2 4 2" xfId="20672"/>
    <cellStyle name="Normal 7 4 2 4 2 2" xfId="20673"/>
    <cellStyle name="Normal 7 4 2 4 2 2 2" xfId="20674"/>
    <cellStyle name="Normal 7 4 2 4 2 2 3" xfId="20675"/>
    <cellStyle name="Normal 7 4 2 4 2 2 4" xfId="20676"/>
    <cellStyle name="Normal 7 4 2 4 2 3" xfId="20677"/>
    <cellStyle name="Normal 7 4 2 4 2 4" xfId="20678"/>
    <cellStyle name="Normal 7 4 2 4 2 5" xfId="20679"/>
    <cellStyle name="Normal 7 4 2 4 3" xfId="20680"/>
    <cellStyle name="Normal 7 4 2 4 3 2" xfId="20681"/>
    <cellStyle name="Normal 7 4 2 4 3 3" xfId="20682"/>
    <cellStyle name="Normal 7 4 2 4 3 4" xfId="20683"/>
    <cellStyle name="Normal 7 4 2 4 4" xfId="20684"/>
    <cellStyle name="Normal 7 4 2 4 5" xfId="20685"/>
    <cellStyle name="Normal 7 4 2 4 6" xfId="20686"/>
    <cellStyle name="Normal 7 4 2 5" xfId="20687"/>
    <cellStyle name="Normal 7 4 2 5 2" xfId="20688"/>
    <cellStyle name="Normal 7 4 2 5 2 2" xfId="20689"/>
    <cellStyle name="Normal 7 4 2 5 2 2 2" xfId="20690"/>
    <cellStyle name="Normal 7 4 2 5 2 2 3" xfId="20691"/>
    <cellStyle name="Normal 7 4 2 5 2 2 4" xfId="20692"/>
    <cellStyle name="Normal 7 4 2 5 2 3" xfId="20693"/>
    <cellStyle name="Normal 7 4 2 5 2 4" xfId="20694"/>
    <cellStyle name="Normal 7 4 2 5 2 5" xfId="20695"/>
    <cellStyle name="Normal 7 4 2 5 3" xfId="20696"/>
    <cellStyle name="Normal 7 4 2 5 3 2" xfId="20697"/>
    <cellStyle name="Normal 7 4 2 5 3 3" xfId="20698"/>
    <cellStyle name="Normal 7 4 2 5 3 4" xfId="20699"/>
    <cellStyle name="Normal 7 4 2 5 4" xfId="20700"/>
    <cellStyle name="Normal 7 4 2 5 5" xfId="20701"/>
    <cellStyle name="Normal 7 4 2 5 6" xfId="20702"/>
    <cellStyle name="Normal 7 4 2 5 7" xfId="20703"/>
    <cellStyle name="Normal 7 4 2 6" xfId="20704"/>
    <cellStyle name="Normal 7 4 2 6 2" xfId="20705"/>
    <cellStyle name="Normal 7 4 2 6 2 2" xfId="20706"/>
    <cellStyle name="Normal 7 4 2 6 2 3" xfId="20707"/>
    <cellStyle name="Normal 7 4 2 6 2 4" xfId="20708"/>
    <cellStyle name="Normal 7 4 2 6 3" xfId="20709"/>
    <cellStyle name="Normal 7 4 2 6 4" xfId="20710"/>
    <cellStyle name="Normal 7 4 2 6 5" xfId="20711"/>
    <cellStyle name="Normal 7 4 2 7" xfId="20712"/>
    <cellStyle name="Normal 7 4 2 7 2" xfId="20713"/>
    <cellStyle name="Normal 7 4 2 7 2 2" xfId="20714"/>
    <cellStyle name="Normal 7 4 2 7 2 3" xfId="20715"/>
    <cellStyle name="Normal 7 4 2 7 2 4" xfId="20716"/>
    <cellStyle name="Normal 7 4 2 7 3" xfId="20717"/>
    <cellStyle name="Normal 7 4 2 7 4" xfId="20718"/>
    <cellStyle name="Normal 7 4 2 7 5" xfId="20719"/>
    <cellStyle name="Normal 7 4 2 8" xfId="20720"/>
    <cellStyle name="Normal 7 4 2 8 2" xfId="20721"/>
    <cellStyle name="Normal 7 4 2 8 3" xfId="20722"/>
    <cellStyle name="Normal 7 4 2 8 4" xfId="20723"/>
    <cellStyle name="Normal 7 4 2 9" xfId="20724"/>
    <cellStyle name="Normal 7 4 2 9 2" xfId="20725"/>
    <cellStyle name="Normal 7 4 3" xfId="20726"/>
    <cellStyle name="Normal 7 4 3 10" xfId="20727"/>
    <cellStyle name="Normal 7 4 3 10 2" xfId="20728"/>
    <cellStyle name="Normal 7 4 3 11" xfId="20729"/>
    <cellStyle name="Normal 7 4 3 12" xfId="20730"/>
    <cellStyle name="Normal 7 4 3 2" xfId="20731"/>
    <cellStyle name="Normal 7 4 3 2 2" xfId="20732"/>
    <cellStyle name="Normal 7 4 3 2 2 2" xfId="20733"/>
    <cellStyle name="Normal 7 4 3 2 2 2 2" xfId="20734"/>
    <cellStyle name="Normal 7 4 3 2 2 2 3" xfId="20735"/>
    <cellStyle name="Normal 7 4 3 2 2 2 4" xfId="20736"/>
    <cellStyle name="Normal 7 4 3 2 2 3" xfId="20737"/>
    <cellStyle name="Normal 7 4 3 2 2 4" xfId="20738"/>
    <cellStyle name="Normal 7 4 3 2 2 5" xfId="20739"/>
    <cellStyle name="Normal 7 4 3 2 3" xfId="20740"/>
    <cellStyle name="Normal 7 4 3 2 3 2" xfId="20741"/>
    <cellStyle name="Normal 7 4 3 2 3 3" xfId="20742"/>
    <cellStyle name="Normal 7 4 3 2 3 4" xfId="20743"/>
    <cellStyle name="Normal 7 4 3 2 4" xfId="20744"/>
    <cellStyle name="Normal 7 4 3 2 5" xfId="20745"/>
    <cellStyle name="Normal 7 4 3 2 6" xfId="20746"/>
    <cellStyle name="Normal 7 4 3 2 7" xfId="20747"/>
    <cellStyle name="Normal 7 4 3 3" xfId="20748"/>
    <cellStyle name="Normal 7 4 3 3 2" xfId="20749"/>
    <cellStyle name="Normal 7 4 3 3 2 2" xfId="20750"/>
    <cellStyle name="Normal 7 4 3 3 2 2 2" xfId="20751"/>
    <cellStyle name="Normal 7 4 3 3 2 2 3" xfId="20752"/>
    <cellStyle name="Normal 7 4 3 3 2 2 4" xfId="20753"/>
    <cellStyle name="Normal 7 4 3 3 2 3" xfId="20754"/>
    <cellStyle name="Normal 7 4 3 3 2 4" xfId="20755"/>
    <cellStyle name="Normal 7 4 3 3 2 5" xfId="20756"/>
    <cellStyle name="Normal 7 4 3 3 3" xfId="20757"/>
    <cellStyle name="Normal 7 4 3 3 3 2" xfId="20758"/>
    <cellStyle name="Normal 7 4 3 3 3 3" xfId="20759"/>
    <cellStyle name="Normal 7 4 3 3 3 4" xfId="20760"/>
    <cellStyle name="Normal 7 4 3 3 4" xfId="20761"/>
    <cellStyle name="Normal 7 4 3 3 5" xfId="20762"/>
    <cellStyle name="Normal 7 4 3 3 6" xfId="20763"/>
    <cellStyle name="Normal 7 4 3 4" xfId="20764"/>
    <cellStyle name="Normal 7 4 3 4 2" xfId="20765"/>
    <cellStyle name="Normal 7 4 3 4 2 2" xfId="20766"/>
    <cellStyle name="Normal 7 4 3 4 2 3" xfId="20767"/>
    <cellStyle name="Normal 7 4 3 4 2 4" xfId="20768"/>
    <cellStyle name="Normal 7 4 3 4 3" xfId="20769"/>
    <cellStyle name="Normal 7 4 3 4 4" xfId="20770"/>
    <cellStyle name="Normal 7 4 3 4 5" xfId="20771"/>
    <cellStyle name="Normal 7 4 3 5" xfId="20772"/>
    <cellStyle name="Normal 7 4 3 5 2" xfId="20773"/>
    <cellStyle name="Normal 7 4 3 5 2 2" xfId="20774"/>
    <cellStyle name="Normal 7 4 3 5 2 3" xfId="20775"/>
    <cellStyle name="Normal 7 4 3 5 2 4" xfId="20776"/>
    <cellStyle name="Normal 7 4 3 5 3" xfId="20777"/>
    <cellStyle name="Normal 7 4 3 5 4" xfId="20778"/>
    <cellStyle name="Normal 7 4 3 5 5" xfId="20779"/>
    <cellStyle name="Normal 7 4 3 6" xfId="20780"/>
    <cellStyle name="Normal 7 4 3 6 2" xfId="20781"/>
    <cellStyle name="Normal 7 4 3 6 3" xfId="20782"/>
    <cellStyle name="Normal 7 4 3 6 4" xfId="20783"/>
    <cellStyle name="Normal 7 4 3 7" xfId="20784"/>
    <cellStyle name="Normal 7 4 3 7 2" xfId="20785"/>
    <cellStyle name="Normal 7 4 3 8" xfId="20786"/>
    <cellStyle name="Normal 7 4 3 9" xfId="20787"/>
    <cellStyle name="Normal 7 4 4" xfId="20788"/>
    <cellStyle name="Normal 7 4 4 2" xfId="20789"/>
    <cellStyle name="Normal 7 4 4 2 2" xfId="20790"/>
    <cellStyle name="Normal 7 4 4 2 2 2" xfId="20791"/>
    <cellStyle name="Normal 7 4 4 2 2 3" xfId="20792"/>
    <cellStyle name="Normal 7 4 4 2 2 4" xfId="20793"/>
    <cellStyle name="Normal 7 4 4 2 3" xfId="20794"/>
    <cellStyle name="Normal 7 4 4 2 4" xfId="20795"/>
    <cellStyle name="Normal 7 4 4 2 5" xfId="20796"/>
    <cellStyle name="Normal 7 4 4 2 6" xfId="20797"/>
    <cellStyle name="Normal 7 4 4 3" xfId="20798"/>
    <cellStyle name="Normal 7 4 4 3 2" xfId="20799"/>
    <cellStyle name="Normal 7 4 4 3 3" xfId="20800"/>
    <cellStyle name="Normal 7 4 4 3 4" xfId="20801"/>
    <cellStyle name="Normal 7 4 4 4" xfId="20802"/>
    <cellStyle name="Normal 7 4 4 5" xfId="20803"/>
    <cellStyle name="Normal 7 4 4 6" xfId="20804"/>
    <cellStyle name="Normal 7 4 4 7" xfId="20805"/>
    <cellStyle name="Normal 7 4 4 8" xfId="20806"/>
    <cellStyle name="Normal 7 4 5" xfId="20807"/>
    <cellStyle name="Normal 7 4 5 2" xfId="20808"/>
    <cellStyle name="Normal 7 4 6" xfId="20809"/>
    <cellStyle name="Normal 7 4 6 2" xfId="20810"/>
    <cellStyle name="Normal 7 4_Consolidation" xfId="20811"/>
    <cellStyle name="Normal 7 5" xfId="20812"/>
    <cellStyle name="Normal 7 5 10" xfId="20813"/>
    <cellStyle name="Normal 7 5 11" xfId="20814"/>
    <cellStyle name="Normal 7 5 12" xfId="20815"/>
    <cellStyle name="Normal 7 5 2" xfId="20816"/>
    <cellStyle name="Normal 7 5 2 10" xfId="20817"/>
    <cellStyle name="Normal 7 5 2 11" xfId="20818"/>
    <cellStyle name="Normal 7 5 2 12" xfId="20819"/>
    <cellStyle name="Normal 7 5 2 2" xfId="20820"/>
    <cellStyle name="Normal 7 5 2 2 2" xfId="20821"/>
    <cellStyle name="Normal 7 5 2 2 2 2" xfId="20822"/>
    <cellStyle name="Normal 7 5 2 2 2 2 2" xfId="20823"/>
    <cellStyle name="Normal 7 5 2 2 2 2 3" xfId="20824"/>
    <cellStyle name="Normal 7 5 2 2 2 2 4" xfId="20825"/>
    <cellStyle name="Normal 7 5 2 2 2 3" xfId="20826"/>
    <cellStyle name="Normal 7 5 2 2 2 4" xfId="20827"/>
    <cellStyle name="Normal 7 5 2 2 2 5" xfId="20828"/>
    <cellStyle name="Normal 7 5 2 2 3" xfId="20829"/>
    <cellStyle name="Normal 7 5 2 2 3 2" xfId="20830"/>
    <cellStyle name="Normal 7 5 2 2 3 3" xfId="20831"/>
    <cellStyle name="Normal 7 5 2 2 3 4" xfId="20832"/>
    <cellStyle name="Normal 7 5 2 2 4" xfId="20833"/>
    <cellStyle name="Normal 7 5 2 2 5" xfId="20834"/>
    <cellStyle name="Normal 7 5 2 2 6" xfId="20835"/>
    <cellStyle name="Normal 7 5 2 2 7" xfId="20836"/>
    <cellStyle name="Normal 7 5 2 3" xfId="20837"/>
    <cellStyle name="Normal 7 5 2 3 2" xfId="20838"/>
    <cellStyle name="Normal 7 5 2 3 2 2" xfId="20839"/>
    <cellStyle name="Normal 7 5 2 3 2 2 2" xfId="20840"/>
    <cellStyle name="Normal 7 5 2 3 2 2 3" xfId="20841"/>
    <cellStyle name="Normal 7 5 2 3 2 2 4" xfId="20842"/>
    <cellStyle name="Normal 7 5 2 3 2 3" xfId="20843"/>
    <cellStyle name="Normal 7 5 2 3 2 4" xfId="20844"/>
    <cellStyle name="Normal 7 5 2 3 2 5" xfId="20845"/>
    <cellStyle name="Normal 7 5 2 3 3" xfId="20846"/>
    <cellStyle name="Normal 7 5 2 3 3 2" xfId="20847"/>
    <cellStyle name="Normal 7 5 2 3 3 3" xfId="20848"/>
    <cellStyle name="Normal 7 5 2 3 3 4" xfId="20849"/>
    <cellStyle name="Normal 7 5 2 3 4" xfId="20850"/>
    <cellStyle name="Normal 7 5 2 3 5" xfId="20851"/>
    <cellStyle name="Normal 7 5 2 3 6" xfId="20852"/>
    <cellStyle name="Normal 7 5 2 4" xfId="20853"/>
    <cellStyle name="Normal 7 5 2 4 2" xfId="20854"/>
    <cellStyle name="Normal 7 5 2 4 2 2" xfId="20855"/>
    <cellStyle name="Normal 7 5 2 4 2 3" xfId="20856"/>
    <cellStyle name="Normal 7 5 2 4 2 4" xfId="20857"/>
    <cellStyle name="Normal 7 5 2 4 3" xfId="20858"/>
    <cellStyle name="Normal 7 5 2 4 4" xfId="20859"/>
    <cellStyle name="Normal 7 5 2 4 5" xfId="20860"/>
    <cellStyle name="Normal 7 5 2 5" xfId="20861"/>
    <cellStyle name="Normal 7 5 2 5 2" xfId="20862"/>
    <cellStyle name="Normal 7 5 2 5 2 2" xfId="20863"/>
    <cellStyle name="Normal 7 5 2 5 2 3" xfId="20864"/>
    <cellStyle name="Normal 7 5 2 5 2 4" xfId="20865"/>
    <cellStyle name="Normal 7 5 2 5 3" xfId="20866"/>
    <cellStyle name="Normal 7 5 2 5 4" xfId="20867"/>
    <cellStyle name="Normal 7 5 2 5 5" xfId="20868"/>
    <cellStyle name="Normal 7 5 2 6" xfId="20869"/>
    <cellStyle name="Normal 7 5 2 6 2" xfId="20870"/>
    <cellStyle name="Normal 7 5 2 6 3" xfId="20871"/>
    <cellStyle name="Normal 7 5 2 6 4" xfId="20872"/>
    <cellStyle name="Normal 7 5 2 7" xfId="20873"/>
    <cellStyle name="Normal 7 5 2 7 2" xfId="20874"/>
    <cellStyle name="Normal 7 5 2 8" xfId="20875"/>
    <cellStyle name="Normal 7 5 2 9" xfId="20876"/>
    <cellStyle name="Normal 7 5 2 9 2" xfId="20877"/>
    <cellStyle name="Normal 7 5 3" xfId="20878"/>
    <cellStyle name="Normal 7 5 3 10" xfId="20879"/>
    <cellStyle name="Normal 7 5 3 2" xfId="20880"/>
    <cellStyle name="Normal 7 5 3 2 2" xfId="20881"/>
    <cellStyle name="Normal 7 5 3 2 2 2" xfId="20882"/>
    <cellStyle name="Normal 7 5 3 2 2 2 2" xfId="20883"/>
    <cellStyle name="Normal 7 5 3 2 2 2 3" xfId="20884"/>
    <cellStyle name="Normal 7 5 3 2 2 2 4" xfId="20885"/>
    <cellStyle name="Normal 7 5 3 2 2 3" xfId="20886"/>
    <cellStyle name="Normal 7 5 3 2 2 4" xfId="20887"/>
    <cellStyle name="Normal 7 5 3 2 2 5" xfId="20888"/>
    <cellStyle name="Normal 7 5 3 2 3" xfId="20889"/>
    <cellStyle name="Normal 7 5 3 2 3 2" xfId="20890"/>
    <cellStyle name="Normal 7 5 3 2 3 3" xfId="20891"/>
    <cellStyle name="Normal 7 5 3 2 3 4" xfId="20892"/>
    <cellStyle name="Normal 7 5 3 2 4" xfId="20893"/>
    <cellStyle name="Normal 7 5 3 2 5" xfId="20894"/>
    <cellStyle name="Normal 7 5 3 2 6" xfId="20895"/>
    <cellStyle name="Normal 7 5 3 2 6 2" xfId="20896"/>
    <cellStyle name="Normal 7 5 3 2 7" xfId="20897"/>
    <cellStyle name="Normal 7 5 3 2 8" xfId="20898"/>
    <cellStyle name="Normal 7 5 3 3" xfId="20899"/>
    <cellStyle name="Normal 7 5 3 3 2" xfId="20900"/>
    <cellStyle name="Normal 7 5 3 3 2 2" xfId="20901"/>
    <cellStyle name="Normal 7 5 3 3 2 3" xfId="20902"/>
    <cellStyle name="Normal 7 5 3 3 2 4" xfId="20903"/>
    <cellStyle name="Normal 7 5 3 3 3" xfId="20904"/>
    <cellStyle name="Normal 7 5 3 3 4" xfId="20905"/>
    <cellStyle name="Normal 7 5 3 3 5" xfId="20906"/>
    <cellStyle name="Normal 7 5 3 4" xfId="20907"/>
    <cellStyle name="Normal 7 5 3 4 2" xfId="20908"/>
    <cellStyle name="Normal 7 5 3 4 2 2" xfId="20909"/>
    <cellStyle name="Normal 7 5 3 4 2 3" xfId="20910"/>
    <cellStyle name="Normal 7 5 3 4 2 4" xfId="20911"/>
    <cellStyle name="Normal 7 5 3 4 3" xfId="20912"/>
    <cellStyle name="Normal 7 5 3 4 4" xfId="20913"/>
    <cellStyle name="Normal 7 5 3 4 5" xfId="20914"/>
    <cellStyle name="Normal 7 5 3 5" xfId="20915"/>
    <cellStyle name="Normal 7 5 3 5 2" xfId="20916"/>
    <cellStyle name="Normal 7 5 3 5 3" xfId="20917"/>
    <cellStyle name="Normal 7 5 3 5 4" xfId="20918"/>
    <cellStyle name="Normal 7 5 3 6" xfId="20919"/>
    <cellStyle name="Normal 7 5 3 6 2" xfId="20920"/>
    <cellStyle name="Normal 7 5 3 7" xfId="20921"/>
    <cellStyle name="Normal 7 5 3 8" xfId="20922"/>
    <cellStyle name="Normal 7 5 3 9" xfId="20923"/>
    <cellStyle name="Normal 7 5 3 9 2" xfId="20924"/>
    <cellStyle name="Normal 7 5 4" xfId="20925"/>
    <cellStyle name="Normal 7 5 4 2" xfId="20926"/>
    <cellStyle name="Normal 7 5 4 2 2" xfId="20927"/>
    <cellStyle name="Normal 7 5 4 2 2 2" xfId="20928"/>
    <cellStyle name="Normal 7 5 4 2 2 3" xfId="20929"/>
    <cellStyle name="Normal 7 5 4 2 2 4" xfId="20930"/>
    <cellStyle name="Normal 7 5 4 2 3" xfId="20931"/>
    <cellStyle name="Normal 7 5 4 2 4" xfId="20932"/>
    <cellStyle name="Normal 7 5 4 2 5" xfId="20933"/>
    <cellStyle name="Normal 7 5 4 3" xfId="20934"/>
    <cellStyle name="Normal 7 5 4 3 2" xfId="20935"/>
    <cellStyle name="Normal 7 5 4 3 3" xfId="20936"/>
    <cellStyle name="Normal 7 5 4 3 4" xfId="20937"/>
    <cellStyle name="Normal 7 5 4 4" xfId="20938"/>
    <cellStyle name="Normal 7 5 4 5" xfId="20939"/>
    <cellStyle name="Normal 7 5 4 6" xfId="20940"/>
    <cellStyle name="Normal 7 5 4 6 2" xfId="20941"/>
    <cellStyle name="Normal 7 5 4 7" xfId="20942"/>
    <cellStyle name="Normal 7 5 5" xfId="20943"/>
    <cellStyle name="Normal 7 5 5 2" xfId="20944"/>
    <cellStyle name="Normal 7 5 5 2 2" xfId="20945"/>
    <cellStyle name="Normal 7 5 5 2 2 2" xfId="20946"/>
    <cellStyle name="Normal 7 5 5 2 2 3" xfId="20947"/>
    <cellStyle name="Normal 7 5 5 2 2 4" xfId="20948"/>
    <cellStyle name="Normal 7 5 5 2 3" xfId="20949"/>
    <cellStyle name="Normal 7 5 5 2 4" xfId="20950"/>
    <cellStyle name="Normal 7 5 5 2 5" xfId="20951"/>
    <cellStyle name="Normal 7 5 5 3" xfId="20952"/>
    <cellStyle name="Normal 7 5 5 3 2" xfId="20953"/>
    <cellStyle name="Normal 7 5 5 3 3" xfId="20954"/>
    <cellStyle name="Normal 7 5 5 3 4" xfId="20955"/>
    <cellStyle name="Normal 7 5 5 4" xfId="20956"/>
    <cellStyle name="Normal 7 5 5 5" xfId="20957"/>
    <cellStyle name="Normal 7 5 5 6" xfId="20958"/>
    <cellStyle name="Normal 7 5 5 7" xfId="20959"/>
    <cellStyle name="Normal 7 5 6" xfId="20960"/>
    <cellStyle name="Normal 7 5 6 2" xfId="20961"/>
    <cellStyle name="Normal 7 5 6 2 2" xfId="20962"/>
    <cellStyle name="Normal 7 5 6 2 3" xfId="20963"/>
    <cellStyle name="Normal 7 5 6 2 4" xfId="20964"/>
    <cellStyle name="Normal 7 5 6 3" xfId="20965"/>
    <cellStyle name="Normal 7 5 6 4" xfId="20966"/>
    <cellStyle name="Normal 7 5 6 5" xfId="20967"/>
    <cellStyle name="Normal 7 5 7" xfId="20968"/>
    <cellStyle name="Normal 7 5 7 2" xfId="20969"/>
    <cellStyle name="Normal 7 5 7 2 2" xfId="20970"/>
    <cellStyle name="Normal 7 5 7 2 3" xfId="20971"/>
    <cellStyle name="Normal 7 5 7 2 4" xfId="20972"/>
    <cellStyle name="Normal 7 5 7 3" xfId="20973"/>
    <cellStyle name="Normal 7 5 7 4" xfId="20974"/>
    <cellStyle name="Normal 7 5 7 5" xfId="20975"/>
    <cellStyle name="Normal 7 5 8" xfId="20976"/>
    <cellStyle name="Normal 7 5 8 2" xfId="20977"/>
    <cellStyle name="Normal 7 5 8 3" xfId="20978"/>
    <cellStyle name="Normal 7 5 8 4" xfId="20979"/>
    <cellStyle name="Normal 7 5 9" xfId="20980"/>
    <cellStyle name="Normal 7 5 9 2" xfId="20981"/>
    <cellStyle name="Normal 7 5 9 3" xfId="20982"/>
    <cellStyle name="Normal 7 5 9 3 2" xfId="20983"/>
    <cellStyle name="Normal 7 6" xfId="20984"/>
    <cellStyle name="Normal 7 6 10" xfId="20985"/>
    <cellStyle name="Normal 7 6 11" xfId="20986"/>
    <cellStyle name="Normal 7 6 12" xfId="20987"/>
    <cellStyle name="Normal 7 6 13" xfId="20988"/>
    <cellStyle name="Normal 7 6 2" xfId="20989"/>
    <cellStyle name="Normal 7 6 2 10" xfId="20990"/>
    <cellStyle name="Normal 7 6 2 11" xfId="20991"/>
    <cellStyle name="Normal 7 6 2 12" xfId="20992"/>
    <cellStyle name="Normal 7 6 2 2" xfId="20993"/>
    <cellStyle name="Normal 7 6 2 2 2" xfId="20994"/>
    <cellStyle name="Normal 7 6 2 2 2 2" xfId="20995"/>
    <cellStyle name="Normal 7 6 2 2 2 2 2" xfId="20996"/>
    <cellStyle name="Normal 7 6 2 2 2 2 3" xfId="20997"/>
    <cellStyle name="Normal 7 6 2 2 2 2 4" xfId="20998"/>
    <cellStyle name="Normal 7 6 2 2 2 3" xfId="20999"/>
    <cellStyle name="Normal 7 6 2 2 2 4" xfId="21000"/>
    <cellStyle name="Normal 7 6 2 2 2 5" xfId="21001"/>
    <cellStyle name="Normal 7 6 2 2 3" xfId="21002"/>
    <cellStyle name="Normal 7 6 2 2 3 2" xfId="21003"/>
    <cellStyle name="Normal 7 6 2 2 3 3" xfId="21004"/>
    <cellStyle name="Normal 7 6 2 2 3 4" xfId="21005"/>
    <cellStyle name="Normal 7 6 2 2 4" xfId="21006"/>
    <cellStyle name="Normal 7 6 2 2 5" xfId="21007"/>
    <cellStyle name="Normal 7 6 2 2 6" xfId="21008"/>
    <cellStyle name="Normal 7 6 2 2 7" xfId="21009"/>
    <cellStyle name="Normal 7 6 2 3" xfId="21010"/>
    <cellStyle name="Normal 7 6 2 3 2" xfId="21011"/>
    <cellStyle name="Normal 7 6 2 3 2 2" xfId="21012"/>
    <cellStyle name="Normal 7 6 2 3 2 3" xfId="21013"/>
    <cellStyle name="Normal 7 6 2 3 2 4" xfId="21014"/>
    <cellStyle name="Normal 7 6 2 3 3" xfId="21015"/>
    <cellStyle name="Normal 7 6 2 3 4" xfId="21016"/>
    <cellStyle name="Normal 7 6 2 3 5" xfId="21017"/>
    <cellStyle name="Normal 7 6 2 4" xfId="21018"/>
    <cellStyle name="Normal 7 6 2 4 2" xfId="21019"/>
    <cellStyle name="Normal 7 6 2 4 2 2" xfId="21020"/>
    <cellStyle name="Normal 7 6 2 4 2 3" xfId="21021"/>
    <cellStyle name="Normal 7 6 2 4 2 4" xfId="21022"/>
    <cellStyle name="Normal 7 6 2 4 3" xfId="21023"/>
    <cellStyle name="Normal 7 6 2 4 4" xfId="21024"/>
    <cellStyle name="Normal 7 6 2 4 5" xfId="21025"/>
    <cellStyle name="Normal 7 6 2 5" xfId="21026"/>
    <cellStyle name="Normal 7 6 2 5 2" xfId="21027"/>
    <cellStyle name="Normal 7 6 2 5 3" xfId="21028"/>
    <cellStyle name="Normal 7 6 2 5 4" xfId="21029"/>
    <cellStyle name="Normal 7 6 2 6" xfId="21030"/>
    <cellStyle name="Normal 7 6 2 6 2" xfId="21031"/>
    <cellStyle name="Normal 7 6 2 7" xfId="21032"/>
    <cellStyle name="Normal 7 6 2 8" xfId="21033"/>
    <cellStyle name="Normal 7 6 2 9" xfId="21034"/>
    <cellStyle name="Normal 7 6 2 9 2" xfId="21035"/>
    <cellStyle name="Normal 7 6 3" xfId="21036"/>
    <cellStyle name="Normal 7 6 3 2" xfId="21037"/>
    <cellStyle name="Normal 7 6 3 2 2" xfId="21038"/>
    <cellStyle name="Normal 7 6 3 2 2 2" xfId="21039"/>
    <cellStyle name="Normal 7 6 3 2 2 3" xfId="21040"/>
    <cellStyle name="Normal 7 6 3 2 2 4" xfId="21041"/>
    <cellStyle name="Normal 7 6 3 2 3" xfId="21042"/>
    <cellStyle name="Normal 7 6 3 2 4" xfId="21043"/>
    <cellStyle name="Normal 7 6 3 2 5" xfId="21044"/>
    <cellStyle name="Normal 7 6 3 3" xfId="21045"/>
    <cellStyle name="Normal 7 6 3 3 2" xfId="21046"/>
    <cellStyle name="Normal 7 6 3 3 3" xfId="21047"/>
    <cellStyle name="Normal 7 6 3 3 4" xfId="21048"/>
    <cellStyle name="Normal 7 6 3 4" xfId="21049"/>
    <cellStyle name="Normal 7 6 3 5" xfId="21050"/>
    <cellStyle name="Normal 7 6 3 6" xfId="21051"/>
    <cellStyle name="Normal 7 6 3 7" xfId="21052"/>
    <cellStyle name="Normal 7 6 4" xfId="21053"/>
    <cellStyle name="Normal 7 6 4 2" xfId="21054"/>
    <cellStyle name="Normal 7 6 4 2 2" xfId="21055"/>
    <cellStyle name="Normal 7 6 4 2 2 2" xfId="21056"/>
    <cellStyle name="Normal 7 6 4 2 2 3" xfId="21057"/>
    <cellStyle name="Normal 7 6 4 2 2 4" xfId="21058"/>
    <cellStyle name="Normal 7 6 4 2 3" xfId="21059"/>
    <cellStyle name="Normal 7 6 4 2 4" xfId="21060"/>
    <cellStyle name="Normal 7 6 4 2 5" xfId="21061"/>
    <cellStyle name="Normal 7 6 4 3" xfId="21062"/>
    <cellStyle name="Normal 7 6 4 3 2" xfId="21063"/>
    <cellStyle name="Normal 7 6 4 3 3" xfId="21064"/>
    <cellStyle name="Normal 7 6 4 3 4" xfId="21065"/>
    <cellStyle name="Normal 7 6 4 4" xfId="21066"/>
    <cellStyle name="Normal 7 6 4 5" xfId="21067"/>
    <cellStyle name="Normal 7 6 4 6" xfId="21068"/>
    <cellStyle name="Normal 7 6 5" xfId="21069"/>
    <cellStyle name="Normal 7 6 5 2" xfId="21070"/>
    <cellStyle name="Normal 7 6 5 2 2" xfId="21071"/>
    <cellStyle name="Normal 7 6 5 2 3" xfId="21072"/>
    <cellStyle name="Normal 7 6 5 2 4" xfId="21073"/>
    <cellStyle name="Normal 7 6 5 3" xfId="21074"/>
    <cellStyle name="Normal 7 6 5 4" xfId="21075"/>
    <cellStyle name="Normal 7 6 5 5" xfId="21076"/>
    <cellStyle name="Normal 7 6 6" xfId="21077"/>
    <cellStyle name="Normal 7 6 6 2" xfId="21078"/>
    <cellStyle name="Normal 7 6 6 2 2" xfId="21079"/>
    <cellStyle name="Normal 7 6 6 2 3" xfId="21080"/>
    <cellStyle name="Normal 7 6 6 2 4" xfId="21081"/>
    <cellStyle name="Normal 7 6 6 3" xfId="21082"/>
    <cellStyle name="Normal 7 6 6 4" xfId="21083"/>
    <cellStyle name="Normal 7 6 6 5" xfId="21084"/>
    <cellStyle name="Normal 7 6 7" xfId="21085"/>
    <cellStyle name="Normal 7 6 7 2" xfId="21086"/>
    <cellStyle name="Normal 7 6 7 3" xfId="21087"/>
    <cellStyle name="Normal 7 6 7 4" xfId="21088"/>
    <cellStyle name="Normal 7 6 8" xfId="21089"/>
    <cellStyle name="Normal 7 6 8 2" xfId="21090"/>
    <cellStyle name="Normal 7 6 9" xfId="21091"/>
    <cellStyle name="Normal 7 7" xfId="21092"/>
    <cellStyle name="Normal 7 7 10" xfId="21093"/>
    <cellStyle name="Normal 7 7 10 2" xfId="21094"/>
    <cellStyle name="Normal 7 7 11" xfId="21095"/>
    <cellStyle name="Normal 7 7 12" xfId="21096"/>
    <cellStyle name="Normal 7 7 2" xfId="21097"/>
    <cellStyle name="Normal 7 7 2 2" xfId="21098"/>
    <cellStyle name="Normal 7 7 2 2 2" xfId="21099"/>
    <cellStyle name="Normal 7 7 2 2 2 2" xfId="21100"/>
    <cellStyle name="Normal 7 7 2 2 2 3" xfId="21101"/>
    <cellStyle name="Normal 7 7 2 2 2 4" xfId="21102"/>
    <cellStyle name="Normal 7 7 2 2 3" xfId="21103"/>
    <cellStyle name="Normal 7 7 2 2 4" xfId="21104"/>
    <cellStyle name="Normal 7 7 2 2 5" xfId="21105"/>
    <cellStyle name="Normal 7 7 2 3" xfId="21106"/>
    <cellStyle name="Normal 7 7 2 3 2" xfId="21107"/>
    <cellStyle name="Normal 7 7 2 3 3" xfId="21108"/>
    <cellStyle name="Normal 7 7 2 3 4" xfId="21109"/>
    <cellStyle name="Normal 7 7 2 4" xfId="21110"/>
    <cellStyle name="Normal 7 7 2 5" xfId="21111"/>
    <cellStyle name="Normal 7 7 2 6" xfId="21112"/>
    <cellStyle name="Normal 7 7 3" xfId="21113"/>
    <cellStyle name="Normal 7 7 3 2" xfId="21114"/>
    <cellStyle name="Normal 7 7 3 2 2" xfId="21115"/>
    <cellStyle name="Normal 7 7 3 2 2 2" xfId="21116"/>
    <cellStyle name="Normal 7 7 3 2 2 3" xfId="21117"/>
    <cellStyle name="Normal 7 7 3 2 2 4" xfId="21118"/>
    <cellStyle name="Normal 7 7 3 2 3" xfId="21119"/>
    <cellStyle name="Normal 7 7 3 2 4" xfId="21120"/>
    <cellStyle name="Normal 7 7 3 2 5" xfId="21121"/>
    <cellStyle name="Normal 7 7 3 3" xfId="21122"/>
    <cellStyle name="Normal 7 7 3 3 2" xfId="21123"/>
    <cellStyle name="Normal 7 7 3 3 3" xfId="21124"/>
    <cellStyle name="Normal 7 7 3 3 4" xfId="21125"/>
    <cellStyle name="Normal 7 7 3 4" xfId="21126"/>
    <cellStyle name="Normal 7 7 3 5" xfId="21127"/>
    <cellStyle name="Normal 7 7 3 6" xfId="21128"/>
    <cellStyle name="Normal 7 7 4" xfId="21129"/>
    <cellStyle name="Normal 7 7 4 2" xfId="21130"/>
    <cellStyle name="Normal 7 7 4 2 2" xfId="21131"/>
    <cellStyle name="Normal 7 7 4 2 3" xfId="21132"/>
    <cellStyle name="Normal 7 7 4 2 4" xfId="21133"/>
    <cellStyle name="Normal 7 7 4 3" xfId="21134"/>
    <cellStyle name="Normal 7 7 4 4" xfId="21135"/>
    <cellStyle name="Normal 7 7 4 5" xfId="21136"/>
    <cellStyle name="Normal 7 7 5" xfId="21137"/>
    <cellStyle name="Normal 7 7 5 2" xfId="21138"/>
    <cellStyle name="Normal 7 7 5 2 2" xfId="21139"/>
    <cellStyle name="Normal 7 7 5 2 3" xfId="21140"/>
    <cellStyle name="Normal 7 7 5 2 4" xfId="21141"/>
    <cellStyle name="Normal 7 7 5 3" xfId="21142"/>
    <cellStyle name="Normal 7 7 5 4" xfId="21143"/>
    <cellStyle name="Normal 7 7 5 5" xfId="21144"/>
    <cellStyle name="Normal 7 7 6" xfId="21145"/>
    <cellStyle name="Normal 7 7 6 2" xfId="21146"/>
    <cellStyle name="Normal 7 7 6 3" xfId="21147"/>
    <cellStyle name="Normal 7 7 6 4" xfId="21148"/>
    <cellStyle name="Normal 7 7 7" xfId="21149"/>
    <cellStyle name="Normal 7 7 7 2" xfId="21150"/>
    <cellStyle name="Normal 7 7 8" xfId="21151"/>
    <cellStyle name="Normal 7 7 9" xfId="21152"/>
    <cellStyle name="Normal 7 8" xfId="21153"/>
    <cellStyle name="Normal 7 8 10" xfId="21154"/>
    <cellStyle name="Normal 7 8 2" xfId="21155"/>
    <cellStyle name="Normal 7 8 2 2" xfId="21156"/>
    <cellStyle name="Normal 7 8 2 2 2" xfId="21157"/>
    <cellStyle name="Normal 7 8 2 2 2 2" xfId="21158"/>
    <cellStyle name="Normal 7 8 2 2 2 3" xfId="21159"/>
    <cellStyle name="Normal 7 8 2 2 2 4" xfId="21160"/>
    <cellStyle name="Normal 7 8 2 2 3" xfId="21161"/>
    <cellStyle name="Normal 7 8 2 2 4" xfId="21162"/>
    <cellStyle name="Normal 7 8 2 2 5" xfId="21163"/>
    <cellStyle name="Normal 7 8 2 3" xfId="21164"/>
    <cellStyle name="Normal 7 8 2 3 2" xfId="21165"/>
    <cellStyle name="Normal 7 8 2 3 3" xfId="21166"/>
    <cellStyle name="Normal 7 8 2 3 4" xfId="21167"/>
    <cellStyle name="Normal 7 8 2 4" xfId="21168"/>
    <cellStyle name="Normal 7 8 2 5" xfId="21169"/>
    <cellStyle name="Normal 7 8 2 6" xfId="21170"/>
    <cellStyle name="Normal 7 8 2 7" xfId="21171"/>
    <cellStyle name="Normal 7 8 3" xfId="21172"/>
    <cellStyle name="Normal 7 8 3 2" xfId="21173"/>
    <cellStyle name="Normal 7 8 3 2 2" xfId="21174"/>
    <cellStyle name="Normal 7 8 3 2 3" xfId="21175"/>
    <cellStyle name="Normal 7 8 3 2 4" xfId="21176"/>
    <cellStyle name="Normal 7 8 3 3" xfId="21177"/>
    <cellStyle name="Normal 7 8 3 4" xfId="21178"/>
    <cellStyle name="Normal 7 8 3 5" xfId="21179"/>
    <cellStyle name="Normal 7 8 4" xfId="21180"/>
    <cellStyle name="Normal 7 8 4 2" xfId="21181"/>
    <cellStyle name="Normal 7 8 4 2 2" xfId="21182"/>
    <cellStyle name="Normal 7 8 4 2 3" xfId="21183"/>
    <cellStyle name="Normal 7 8 4 2 4" xfId="21184"/>
    <cellStyle name="Normal 7 8 4 3" xfId="21185"/>
    <cellStyle name="Normal 7 8 4 4" xfId="21186"/>
    <cellStyle name="Normal 7 8 4 5" xfId="21187"/>
    <cellStyle name="Normal 7 8 5" xfId="21188"/>
    <cellStyle name="Normal 7 8 5 2" xfId="21189"/>
    <cellStyle name="Normal 7 8 5 3" xfId="21190"/>
    <cellStyle name="Normal 7 8 5 4" xfId="21191"/>
    <cellStyle name="Normal 7 8 6" xfId="21192"/>
    <cellStyle name="Normal 7 8 6 2" xfId="21193"/>
    <cellStyle name="Normal 7 8 7" xfId="21194"/>
    <cellStyle name="Normal 7 8 8" xfId="21195"/>
    <cellStyle name="Normal 7 8 9" xfId="21196"/>
    <cellStyle name="Normal 7 8 9 2" xfId="21197"/>
    <cellStyle name="Normal 7 9" xfId="21198"/>
    <cellStyle name="Normal 7 9 2" xfId="21199"/>
    <cellStyle name="Normal 7 9 2 2" xfId="21200"/>
    <cellStyle name="Normal 7 9 2 2 2" xfId="21201"/>
    <cellStyle name="Normal 7 9 2 2 3" xfId="21202"/>
    <cellStyle name="Normal 7 9 2 2 4" xfId="21203"/>
    <cellStyle name="Normal 7 9 2 3" xfId="21204"/>
    <cellStyle name="Normal 7 9 2 4" xfId="21205"/>
    <cellStyle name="Normal 7 9 2 5" xfId="21206"/>
    <cellStyle name="Normal 7 9 2 6" xfId="21207"/>
    <cellStyle name="Normal 7 9 3" xfId="21208"/>
    <cellStyle name="Normal 7 9 3 2" xfId="21209"/>
    <cellStyle name="Normal 7 9 3 3" xfId="21210"/>
    <cellStyle name="Normal 7 9 3 4" xfId="21211"/>
    <cellStyle name="Normal 7 9 4" xfId="21212"/>
    <cellStyle name="Normal 7 9 5" xfId="21213"/>
    <cellStyle name="Normal 7 9 6" xfId="21214"/>
    <cellStyle name="Normal 7_13 A" xfId="1955"/>
    <cellStyle name="Normal 70" xfId="1956"/>
    <cellStyle name="Normal 70 2" xfId="21215"/>
    <cellStyle name="Normal 70 2 2" xfId="21216"/>
    <cellStyle name="Normal 70 2 2 2" xfId="21217"/>
    <cellStyle name="Normal 70 2 3" xfId="21218"/>
    <cellStyle name="Normal 70 2 3 2" xfId="21219"/>
    <cellStyle name="Normal 70 2 4" xfId="21220"/>
    <cellStyle name="Normal 70 2 5" xfId="21221"/>
    <cellStyle name="Normal 70 3" xfId="21222"/>
    <cellStyle name="Normal 70 3 2" xfId="21223"/>
    <cellStyle name="Normal 70 3 2 2" xfId="21224"/>
    <cellStyle name="Normal 70 3 3" xfId="21225"/>
    <cellStyle name="Normal 70 4" xfId="21226"/>
    <cellStyle name="Normal 70 4 2" xfId="21227"/>
    <cellStyle name="Normal 70 4 2 2" xfId="21228"/>
    <cellStyle name="Normal 70 4 3" xfId="21229"/>
    <cellStyle name="Normal 70 4 4" xfId="21230"/>
    <cellStyle name="Normal 70 5" xfId="21231"/>
    <cellStyle name="Normal 70 5 2" xfId="21232"/>
    <cellStyle name="Normal 70 6" xfId="21233"/>
    <cellStyle name="Normal 70 6 2" xfId="21234"/>
    <cellStyle name="Normal 70 7" xfId="21235"/>
    <cellStyle name="Normal 71" xfId="1957"/>
    <cellStyle name="Normal 71 2" xfId="21236"/>
    <cellStyle name="Normal 71 2 2" xfId="21237"/>
    <cellStyle name="Normal 71 2 2 2" xfId="21238"/>
    <cellStyle name="Normal 71 2 2 2 2" xfId="21239"/>
    <cellStyle name="Normal 71 2 2 3" xfId="21240"/>
    <cellStyle name="Normal 71 2 3" xfId="21241"/>
    <cellStyle name="Normal 71 2 3 2" xfId="21242"/>
    <cellStyle name="Normal 71 2 4" xfId="21243"/>
    <cellStyle name="Normal 71 2 5" xfId="21244"/>
    <cellStyle name="Normal 71 3" xfId="21245"/>
    <cellStyle name="Normal 71 3 2" xfId="21246"/>
    <cellStyle name="Normal 71 3 3" xfId="21247"/>
    <cellStyle name="Normal 71 3 4" xfId="21248"/>
    <cellStyle name="Normal 71 4" xfId="21249"/>
    <cellStyle name="Normal 71 4 2" xfId="21250"/>
    <cellStyle name="Normal 71 4 2 2" xfId="21251"/>
    <cellStyle name="Normal 71 4 3" xfId="21252"/>
    <cellStyle name="Normal 71 5" xfId="21253"/>
    <cellStyle name="Normal 71 5 2" xfId="21254"/>
    <cellStyle name="Normal 71 6" xfId="21255"/>
    <cellStyle name="Normal 71 7" xfId="21256"/>
    <cellStyle name="Normal 71 8" xfId="21257"/>
    <cellStyle name="Normal 72" xfId="1958"/>
    <cellStyle name="Normal 72 2" xfId="21258"/>
    <cellStyle name="Normal 72 2 2" xfId="21259"/>
    <cellStyle name="Normal 72 2 2 2" xfId="21260"/>
    <cellStyle name="Normal 72 2 3" xfId="21261"/>
    <cellStyle name="Normal 72 2 3 2" xfId="21262"/>
    <cellStyle name="Normal 72 2 4" xfId="21263"/>
    <cellStyle name="Normal 72 2 4 2" xfId="21264"/>
    <cellStyle name="Normal 72 2 5" xfId="21265"/>
    <cellStyle name="Normal 72 3" xfId="21266"/>
    <cellStyle name="Normal 72 3 2" xfId="21267"/>
    <cellStyle name="Normal 72 3 2 2" xfId="21268"/>
    <cellStyle name="Normal 72 3 3" xfId="21269"/>
    <cellStyle name="Normal 72 3 4" xfId="21270"/>
    <cellStyle name="Normal 72 4" xfId="21271"/>
    <cellStyle name="Normal 72 4 2" xfId="21272"/>
    <cellStyle name="Normal 72 4 2 2" xfId="21273"/>
    <cellStyle name="Normal 72 4 3" xfId="21274"/>
    <cellStyle name="Normal 72 5" xfId="21275"/>
    <cellStyle name="Normal 72 6" xfId="21276"/>
    <cellStyle name="Normal 72 7" xfId="21277"/>
    <cellStyle name="Normal 73" xfId="1959"/>
    <cellStyle name="Normal 73 2" xfId="21278"/>
    <cellStyle name="Normal 73 2 2" xfId="21279"/>
    <cellStyle name="Normal 73 2 2 2" xfId="21280"/>
    <cellStyle name="Normal 73 2 2 2 2" xfId="21281"/>
    <cellStyle name="Normal 73 2 2 3" xfId="21282"/>
    <cellStyle name="Normal 73 2 3" xfId="21283"/>
    <cellStyle name="Normal 73 2 3 2" xfId="21284"/>
    <cellStyle name="Normal 73 2 4" xfId="21285"/>
    <cellStyle name="Normal 73 3" xfId="21286"/>
    <cellStyle name="Normal 73 3 2" xfId="21287"/>
    <cellStyle name="Normal 73 3 3" xfId="21288"/>
    <cellStyle name="Normal 73 3 4" xfId="21289"/>
    <cellStyle name="Normal 73 4" xfId="21290"/>
    <cellStyle name="Normal 73 4 2" xfId="21291"/>
    <cellStyle name="Normal 73 4 2 2" xfId="21292"/>
    <cellStyle name="Normal 73 4 3" xfId="21293"/>
    <cellStyle name="Normal 73 5" xfId="21294"/>
    <cellStyle name="Normal 73 5 2" xfId="21295"/>
    <cellStyle name="Normal 73 6" xfId="21296"/>
    <cellStyle name="Normal 73 7" xfId="21297"/>
    <cellStyle name="Normal 73 8" xfId="21298"/>
    <cellStyle name="Normal 74" xfId="1960"/>
    <cellStyle name="Normal 74 2" xfId="21299"/>
    <cellStyle name="Normal 74 2 2" xfId="21300"/>
    <cellStyle name="Normal 74 2 2 2" xfId="21301"/>
    <cellStyle name="Normal 74 2 2 2 2" xfId="21302"/>
    <cellStyle name="Normal 74 2 3" xfId="21303"/>
    <cellStyle name="Normal 74 2 3 2" xfId="21304"/>
    <cellStyle name="Normal 74 2 4" xfId="21305"/>
    <cellStyle name="Normal 74 2 5" xfId="21306"/>
    <cellStyle name="Normal 74 2 6" xfId="21307"/>
    <cellStyle name="Normal 74 2_Consolidation" xfId="21308"/>
    <cellStyle name="Normal 74 3" xfId="21309"/>
    <cellStyle name="Normal 74 3 2" xfId="21310"/>
    <cellStyle name="Normal 74 3 2 2" xfId="21311"/>
    <cellStyle name="Normal 74 3 3" xfId="21312"/>
    <cellStyle name="Normal 74 4" xfId="21313"/>
    <cellStyle name="Normal 74 4 2" xfId="21314"/>
    <cellStyle name="Normal 74 4 3" xfId="21315"/>
    <cellStyle name="Normal 74 5" xfId="21316"/>
    <cellStyle name="Normal 74 6" xfId="21317"/>
    <cellStyle name="Normal 75" xfId="1961"/>
    <cellStyle name="Normal 75 2" xfId="21318"/>
    <cellStyle name="Normal 75 2 2" xfId="21319"/>
    <cellStyle name="Normal 75 2 2 2" xfId="21320"/>
    <cellStyle name="Normal 75 2 2 2 2" xfId="21321"/>
    <cellStyle name="Normal 75 2 2 3" xfId="21322"/>
    <cellStyle name="Normal 75 2 3" xfId="21323"/>
    <cellStyle name="Normal 75 2 3 2" xfId="21324"/>
    <cellStyle name="Normal 75 2 4" xfId="21325"/>
    <cellStyle name="Normal 75 2 5" xfId="21326"/>
    <cellStyle name="Normal 75 3" xfId="21327"/>
    <cellStyle name="Normal 75 3 2" xfId="21328"/>
    <cellStyle name="Normal 75 3 3" xfId="21329"/>
    <cellStyle name="Normal 75 3 4" xfId="21330"/>
    <cellStyle name="Normal 75 4" xfId="21331"/>
    <cellStyle name="Normal 75 4 2" xfId="21332"/>
    <cellStyle name="Normal 75 4 2 2" xfId="21333"/>
    <cellStyle name="Normal 75 4 3" xfId="21334"/>
    <cellStyle name="Normal 75 5" xfId="21335"/>
    <cellStyle name="Normal 75 6" xfId="21336"/>
    <cellStyle name="Normal 76" xfId="1962"/>
    <cellStyle name="Normal 76 2" xfId="21337"/>
    <cellStyle name="Normal 76 2 2" xfId="21338"/>
    <cellStyle name="Normal 76 2 2 2" xfId="21339"/>
    <cellStyle name="Normal 76 2 3" xfId="21340"/>
    <cellStyle name="Normal 76 2 3 2" xfId="21341"/>
    <cellStyle name="Normal 76 2 4" xfId="21342"/>
    <cellStyle name="Normal 76 2 5" xfId="21343"/>
    <cellStyle name="Normal 76 3" xfId="21344"/>
    <cellStyle name="Normal 76 3 2" xfId="21345"/>
    <cellStyle name="Normal 76 3 3" xfId="21346"/>
    <cellStyle name="Normal 76 4" xfId="21347"/>
    <cellStyle name="Normal 76 4 2" xfId="21348"/>
    <cellStyle name="Normal 76 4 2 2" xfId="21349"/>
    <cellStyle name="Normal 76 4 3" xfId="21350"/>
    <cellStyle name="Normal 76 4 4" xfId="21351"/>
    <cellStyle name="Normal 76 5" xfId="21352"/>
    <cellStyle name="Normal 76 6" xfId="21353"/>
    <cellStyle name="Normal 77" xfId="1963"/>
    <cellStyle name="Normal 77 2" xfId="21354"/>
    <cellStyle name="Normal 77 2 2" xfId="21355"/>
    <cellStyle name="Normal 77 2 2 2" xfId="21356"/>
    <cellStyle name="Normal 77 2 2 2 2" xfId="21357"/>
    <cellStyle name="Normal 77 2 2 3" xfId="21358"/>
    <cellStyle name="Normal 77 2 3" xfId="21359"/>
    <cellStyle name="Normal 77 2 3 2" xfId="21360"/>
    <cellStyle name="Normal 77 2 4" xfId="21361"/>
    <cellStyle name="Normal 77 2 5" xfId="21362"/>
    <cellStyle name="Normal 77 3" xfId="21363"/>
    <cellStyle name="Normal 77 3 2" xfId="21364"/>
    <cellStyle name="Normal 77 3 3" xfId="21365"/>
    <cellStyle name="Normal 77 3 4" xfId="21366"/>
    <cellStyle name="Normal 77 4" xfId="21367"/>
    <cellStyle name="Normal 77 4 2" xfId="21368"/>
    <cellStyle name="Normal 77 4 2 2" xfId="21369"/>
    <cellStyle name="Normal 77 4 3" xfId="21370"/>
    <cellStyle name="Normal 77 5" xfId="21371"/>
    <cellStyle name="Normal 77 6" xfId="21372"/>
    <cellStyle name="Normal 78" xfId="1964"/>
    <cellStyle name="Normal 78 2" xfId="21373"/>
    <cellStyle name="Normal 78 2 2" xfId="21374"/>
    <cellStyle name="Normal 78 2 2 2" xfId="21375"/>
    <cellStyle name="Normal 78 2 2 2 2" xfId="21376"/>
    <cellStyle name="Normal 78 2 2 3" xfId="21377"/>
    <cellStyle name="Normal 78 2 3" xfId="21378"/>
    <cellStyle name="Normal 78 2 3 2" xfId="21379"/>
    <cellStyle name="Normal 78 2 4" xfId="21380"/>
    <cellStyle name="Normal 78 2 5" xfId="21381"/>
    <cellStyle name="Normal 78 3" xfId="21382"/>
    <cellStyle name="Normal 78 3 2" xfId="21383"/>
    <cellStyle name="Normal 78 3 3" xfId="21384"/>
    <cellStyle name="Normal 78 3 4" xfId="21385"/>
    <cellStyle name="Normal 78 4" xfId="21386"/>
    <cellStyle name="Normal 78 4 2" xfId="21387"/>
    <cellStyle name="Normal 78 4 2 2" xfId="21388"/>
    <cellStyle name="Normal 78 4 3" xfId="21389"/>
    <cellStyle name="Normal 78 5" xfId="21390"/>
    <cellStyle name="Normal 78 6" xfId="21391"/>
    <cellStyle name="Normal 79" xfId="1965"/>
    <cellStyle name="Normal 79 2" xfId="21392"/>
    <cellStyle name="Normal 79 2 2" xfId="21393"/>
    <cellStyle name="Normal 79 2 2 2" xfId="21394"/>
    <cellStyle name="Normal 79 2 3" xfId="21395"/>
    <cellStyle name="Normal 79 2 3 2" xfId="21396"/>
    <cellStyle name="Normal 79 2 4" xfId="21397"/>
    <cellStyle name="Normal 79 2 5" xfId="21398"/>
    <cellStyle name="Normal 79 3" xfId="21399"/>
    <cellStyle name="Normal 79 3 2" xfId="21400"/>
    <cellStyle name="Normal 79 3 2 2" xfId="21401"/>
    <cellStyle name="Normal 79 3 3" xfId="21402"/>
    <cellStyle name="Normal 79 4" xfId="21403"/>
    <cellStyle name="Normal 79 4 2" xfId="21404"/>
    <cellStyle name="Normal 79 4 2 2" xfId="21405"/>
    <cellStyle name="Normal 79 4 3" xfId="21406"/>
    <cellStyle name="Normal 79 4 4" xfId="21407"/>
    <cellStyle name="Normal 79 5" xfId="21408"/>
    <cellStyle name="Normal 79 6" xfId="21409"/>
    <cellStyle name="Normal 8" xfId="1966"/>
    <cellStyle name="Normal 8 2" xfId="1967"/>
    <cellStyle name="Normal 8 2 2" xfId="21410"/>
    <cellStyle name="Normal 8 2 2 2" xfId="21411"/>
    <cellStyle name="Normal 8 2 2 2 2" xfId="21412"/>
    <cellStyle name="Normal 8 2 2 2 3" xfId="21413"/>
    <cellStyle name="Normal 8 2 2 3" xfId="21414"/>
    <cellStyle name="Normal 8 2 2 3 2" xfId="21415"/>
    <cellStyle name="Normal 8 2 2 4" xfId="21416"/>
    <cellStyle name="Normal 8 2 2 4 2" xfId="21417"/>
    <cellStyle name="Normal 8 2 3" xfId="21418"/>
    <cellStyle name="Normal 8 2 3 2" xfId="21419"/>
    <cellStyle name="Normal 8 2 3 3" xfId="21420"/>
    <cellStyle name="Normal 8 2 4" xfId="21421"/>
    <cellStyle name="Normal 8 2 4 2" xfId="21422"/>
    <cellStyle name="Normal 8 2 4 3" xfId="21423"/>
    <cellStyle name="Normal 8 2 5" xfId="21424"/>
    <cellStyle name="Normal 8 2 6" xfId="21425"/>
    <cellStyle name="Normal 8 3" xfId="1968"/>
    <cellStyle name="Normal 8 3 2" xfId="21426"/>
    <cellStyle name="Normal 8 3 2 2" xfId="21427"/>
    <cellStyle name="Normal 8 3 2 3" xfId="21428"/>
    <cellStyle name="Normal 8 3 3" xfId="21429"/>
    <cellStyle name="Normal 8 3 3 2" xfId="21430"/>
    <cellStyle name="Normal 8 3 3 2 2" xfId="21431"/>
    <cellStyle name="Normal 8 3 3 3" xfId="21432"/>
    <cellStyle name="Normal 8 3 3 3 2" xfId="21433"/>
    <cellStyle name="Normal 8 3 3 4" xfId="21434"/>
    <cellStyle name="Normal 8 3 4" xfId="21435"/>
    <cellStyle name="Normal 8 3 5" xfId="21436"/>
    <cellStyle name="Normal 8 4" xfId="21437"/>
    <cellStyle name="Normal 8 4 2" xfId="21438"/>
    <cellStyle name="Normal 8 4 2 2" xfId="21439"/>
    <cellStyle name="Normal 8 4 2 3" xfId="21440"/>
    <cellStyle name="Normal 8 4 3" xfId="21441"/>
    <cellStyle name="Normal 8 4 3 2" xfId="21442"/>
    <cellStyle name="Normal 8 4 3 2 2" xfId="21443"/>
    <cellStyle name="Normal 8 4 4" xfId="21444"/>
    <cellStyle name="Normal 8 5" xfId="21445"/>
    <cellStyle name="Normal 8 5 2" xfId="21446"/>
    <cellStyle name="Normal 8 5 3" xfId="21447"/>
    <cellStyle name="Normal 8 6" xfId="21448"/>
    <cellStyle name="Normal 8 6 2" xfId="21449"/>
    <cellStyle name="Normal 8 6 3" xfId="21450"/>
    <cellStyle name="Normal 8 7" xfId="21451"/>
    <cellStyle name="Normal 8 8" xfId="21452"/>
    <cellStyle name="Normal 8_AUG 2012_ACAD" xfId="21453"/>
    <cellStyle name="Normal 80" xfId="1969"/>
    <cellStyle name="Normal 80 2" xfId="21454"/>
    <cellStyle name="Normal 80 2 2" xfId="21455"/>
    <cellStyle name="Normal 80 2 2 2" xfId="21456"/>
    <cellStyle name="Normal 80 2 2 2 2" xfId="21457"/>
    <cellStyle name="Normal 80 2 2 3" xfId="21458"/>
    <cellStyle name="Normal 80 2 2 3 2" xfId="21459"/>
    <cellStyle name="Normal 80 2 3" xfId="21460"/>
    <cellStyle name="Normal 80 2 3 2" xfId="21461"/>
    <cellStyle name="Normal 80 2 4" xfId="21462"/>
    <cellStyle name="Normal 80 2 4 2" xfId="21463"/>
    <cellStyle name="Normal 80 2 5" xfId="21464"/>
    <cellStyle name="Normal 80 2 6" xfId="21465"/>
    <cellStyle name="Normal 80 2 7" xfId="21466"/>
    <cellStyle name="Normal 80 2 8" xfId="21467"/>
    <cellStyle name="Normal 80 2_Consolidation" xfId="21468"/>
    <cellStyle name="Normal 80 3" xfId="21469"/>
    <cellStyle name="Normal 80 3 10" xfId="21470"/>
    <cellStyle name="Normal 80 3 10 2" xfId="21471"/>
    <cellStyle name="Normal 80 3 11" xfId="21472"/>
    <cellStyle name="Normal 80 3 2" xfId="21473"/>
    <cellStyle name="Normal 80 3 2 2" xfId="21474"/>
    <cellStyle name="Normal 80 3 2 2 2" xfId="21475"/>
    <cellStyle name="Normal 80 3 2 3" xfId="21476"/>
    <cellStyle name="Normal 80 3 2 3 2" xfId="21477"/>
    <cellStyle name="Normal 80 3 2 4" xfId="21478"/>
    <cellStyle name="Normal 80 3 2 4 2" xfId="21479"/>
    <cellStyle name="Normal 80 3 2 5" xfId="21480"/>
    <cellStyle name="Normal 80 3 2 5 2" xfId="21481"/>
    <cellStyle name="Normal 80 3 2 6" xfId="21482"/>
    <cellStyle name="Normal 80 3 2 6 2" xfId="21483"/>
    <cellStyle name="Normal 80 3 2 7" xfId="21484"/>
    <cellStyle name="Normal 80 3 2 7 2" xfId="21485"/>
    <cellStyle name="Normal 80 3 2 8" xfId="21486"/>
    <cellStyle name="Normal 80 3 2 9" xfId="21487"/>
    <cellStyle name="Normal 80 3 3" xfId="21488"/>
    <cellStyle name="Normal 80 3 3 2" xfId="21489"/>
    <cellStyle name="Normal 80 3 4" xfId="21490"/>
    <cellStyle name="Normal 80 3 4 2" xfId="21491"/>
    <cellStyle name="Normal 80 3 5" xfId="21492"/>
    <cellStyle name="Normal 80 3 5 2" xfId="21493"/>
    <cellStyle name="Normal 80 3 6" xfId="21494"/>
    <cellStyle name="Normal 80 3 6 2" xfId="21495"/>
    <cellStyle name="Normal 80 3 7" xfId="21496"/>
    <cellStyle name="Normal 80 3 7 2" xfId="21497"/>
    <cellStyle name="Normal 80 3 8" xfId="21498"/>
    <cellStyle name="Normal 80 3 8 2" xfId="21499"/>
    <cellStyle name="Normal 80 3 9" xfId="21500"/>
    <cellStyle name="Normal 80 3_Consolidation" xfId="21501"/>
    <cellStyle name="Normal 80 4" xfId="21502"/>
    <cellStyle name="Normal 80 4 2" xfId="21503"/>
    <cellStyle name="Normal 80 4 2 2" xfId="21504"/>
    <cellStyle name="Normal 80 4 2 3" xfId="21505"/>
    <cellStyle name="Normal 80 4 3" xfId="21506"/>
    <cellStyle name="Normal 80 4 3 2" xfId="21507"/>
    <cellStyle name="Normal 80 4 4" xfId="21508"/>
    <cellStyle name="Normal 80 5" xfId="21509"/>
    <cellStyle name="Normal 80 5 2" xfId="21510"/>
    <cellStyle name="Normal 80 5 2 2" xfId="21511"/>
    <cellStyle name="Normal 80 5 3" xfId="21512"/>
    <cellStyle name="Normal 80 6" xfId="21513"/>
    <cellStyle name="Normal 80 6 2" xfId="21514"/>
    <cellStyle name="Normal 80 7" xfId="21515"/>
    <cellStyle name="Normal 80 7 2" xfId="21516"/>
    <cellStyle name="Normal 80 8" xfId="21517"/>
    <cellStyle name="Normal 80 8 2" xfId="21518"/>
    <cellStyle name="Normal 81" xfId="1970"/>
    <cellStyle name="Normal 81 2" xfId="21519"/>
    <cellStyle name="Normal 81 2 2" xfId="21520"/>
    <cellStyle name="Normal 81 2 2 2" xfId="21521"/>
    <cellStyle name="Normal 81 2 2 2 2" xfId="21522"/>
    <cellStyle name="Normal 81 2 3" xfId="21523"/>
    <cellStyle name="Normal 81 2 3 2" xfId="21524"/>
    <cellStyle name="Normal 81 2 4" xfId="21525"/>
    <cellStyle name="Normal 81 3" xfId="21526"/>
    <cellStyle name="Normal 81 3 2" xfId="21527"/>
    <cellStyle name="Normal 81 3 3" xfId="21528"/>
    <cellStyle name="Normal 81 3 4" xfId="21529"/>
    <cellStyle name="Normal 81 4" xfId="21530"/>
    <cellStyle name="Normal 81 4 2" xfId="21531"/>
    <cellStyle name="Normal 81 4 2 2" xfId="21532"/>
    <cellStyle name="Normal 81 4 3" xfId="21533"/>
    <cellStyle name="Normal 81 5" xfId="21534"/>
    <cellStyle name="Normal 81 6" xfId="21535"/>
    <cellStyle name="Normal 82" xfId="1971"/>
    <cellStyle name="Normal 82 2" xfId="21536"/>
    <cellStyle name="Normal 82 2 2" xfId="21537"/>
    <cellStyle name="Normal 82 2 2 2" xfId="21538"/>
    <cellStyle name="Normal 82 2 2 2 2" xfId="21539"/>
    <cellStyle name="Normal 82 2 2 3" xfId="21540"/>
    <cellStyle name="Normal 82 2 3" xfId="21541"/>
    <cellStyle name="Normal 82 2 3 2" xfId="21542"/>
    <cellStyle name="Normal 82 2 4" xfId="21543"/>
    <cellStyle name="Normal 82 2 4 2" xfId="21544"/>
    <cellStyle name="Normal 82 2 5" xfId="21545"/>
    <cellStyle name="Normal 82 2 6" xfId="21546"/>
    <cellStyle name="Normal 82 2_Consolidation" xfId="21547"/>
    <cellStyle name="Normal 82 3" xfId="21548"/>
    <cellStyle name="Normal 82 3 2" xfId="21549"/>
    <cellStyle name="Normal 82 3 3" xfId="21550"/>
    <cellStyle name="Normal 82 3 4" xfId="21551"/>
    <cellStyle name="Normal 82 4" xfId="21552"/>
    <cellStyle name="Normal 82 4 2" xfId="21553"/>
    <cellStyle name="Normal 82 4 3" xfId="21554"/>
    <cellStyle name="Normal 82 4 4" xfId="21555"/>
    <cellStyle name="Normal 82 5" xfId="21556"/>
    <cellStyle name="Normal 83" xfId="1972"/>
    <cellStyle name="Normal 83 2" xfId="21557"/>
    <cellStyle name="Normal 83 2 2" xfId="21558"/>
    <cellStyle name="Normal 83 2 2 2" xfId="21559"/>
    <cellStyle name="Normal 83 2 2 2 2" xfId="21560"/>
    <cellStyle name="Normal 83 2 3" xfId="21561"/>
    <cellStyle name="Normal 83 2 3 2" xfId="21562"/>
    <cellStyle name="Normal 83 2 4" xfId="21563"/>
    <cellStyle name="Normal 83 3" xfId="21564"/>
    <cellStyle name="Normal 83 3 2" xfId="21565"/>
    <cellStyle name="Normal 83 3 3" xfId="21566"/>
    <cellStyle name="Normal 83 3 4" xfId="21567"/>
    <cellStyle name="Normal 83 4" xfId="21568"/>
    <cellStyle name="Normal 83 4 2" xfId="21569"/>
    <cellStyle name="Normal 83 4 3" xfId="21570"/>
    <cellStyle name="Normal 83 4 3 2" xfId="21571"/>
    <cellStyle name="Normal 83 5" xfId="21572"/>
    <cellStyle name="Normal 83 5 2" xfId="21573"/>
    <cellStyle name="Normal 83 6" xfId="21574"/>
    <cellStyle name="Normal 83 6 2" xfId="21575"/>
    <cellStyle name="Normal 83 7" xfId="21576"/>
    <cellStyle name="Normal 83 7 2" xfId="21577"/>
    <cellStyle name="Normal 83 8" xfId="21578"/>
    <cellStyle name="Normal 84" xfId="1"/>
    <cellStyle name="Normal 84 2" xfId="21579"/>
    <cellStyle name="Normal 84 2 2" xfId="21580"/>
    <cellStyle name="Normal 84 2 2 2" xfId="21581"/>
    <cellStyle name="Normal 84 2 2 2 2" xfId="21582"/>
    <cellStyle name="Normal 84 2 3" xfId="21583"/>
    <cellStyle name="Normal 84 2 4" xfId="21584"/>
    <cellStyle name="Normal 84 2 5" xfId="21585"/>
    <cellStyle name="Normal 84 2 6" xfId="21586"/>
    <cellStyle name="Normal 84 3" xfId="21587"/>
    <cellStyle name="Normal 84 3 2" xfId="21588"/>
    <cellStyle name="Normal 84 3 3" xfId="21589"/>
    <cellStyle name="Normal 84 3 4" xfId="21590"/>
    <cellStyle name="Normal 84 4" xfId="21591"/>
    <cellStyle name="Normal 84 4 2" xfId="21592"/>
    <cellStyle name="Normal 84 4 2 2" xfId="21593"/>
    <cellStyle name="Normal 84 4 3" xfId="21594"/>
    <cellStyle name="Normal 84 5" xfId="21595"/>
    <cellStyle name="Normal 84 5 2" xfId="21596"/>
    <cellStyle name="Normal 85" xfId="1973"/>
    <cellStyle name="Normal 85 2" xfId="21597"/>
    <cellStyle name="Normal 85 2 2" xfId="21598"/>
    <cellStyle name="Normal 85 2 2 2" xfId="21599"/>
    <cellStyle name="Normal 85 2 2 2 2" xfId="21600"/>
    <cellStyle name="Normal 85 2 3" xfId="21601"/>
    <cellStyle name="Normal 85 2 4" xfId="21602"/>
    <cellStyle name="Normal 85 2 5" xfId="21603"/>
    <cellStyle name="Normal 85 3" xfId="21604"/>
    <cellStyle name="Normal 85 3 2" xfId="21605"/>
    <cellStyle name="Normal 85 3 3" xfId="21606"/>
    <cellStyle name="Normal 85 3 4" xfId="21607"/>
    <cellStyle name="Normal 85 4" xfId="21608"/>
    <cellStyle name="Normal 85 4 2" xfId="21609"/>
    <cellStyle name="Normal 85 4 2 2" xfId="21610"/>
    <cellStyle name="Normal 85 4 3" xfId="21611"/>
    <cellStyle name="Normal 85 5" xfId="21612"/>
    <cellStyle name="Normal 85 6" xfId="21613"/>
    <cellStyle name="Normal 86" xfId="1974"/>
    <cellStyle name="Normal 86 2" xfId="21614"/>
    <cellStyle name="Normal 86 2 2" xfId="21615"/>
    <cellStyle name="Normal 86 2 2 2" xfId="21616"/>
    <cellStyle name="Normal 86 2 2 2 2" xfId="21617"/>
    <cellStyle name="Normal 86 2 3" xfId="21618"/>
    <cellStyle name="Normal 86 2 3 2" xfId="21619"/>
    <cellStyle name="Normal 86 2 4" xfId="21620"/>
    <cellStyle name="Normal 86 2 5" xfId="21621"/>
    <cellStyle name="Normal 86 3" xfId="21622"/>
    <cellStyle name="Normal 86 3 2" xfId="21623"/>
    <cellStyle name="Normal 86 3 3" xfId="21624"/>
    <cellStyle name="Normal 86 3 4" xfId="21625"/>
    <cellStyle name="Normal 86 4" xfId="21626"/>
    <cellStyle name="Normal 86 4 2" xfId="21627"/>
    <cellStyle name="Normal 86 4 2 2" xfId="21628"/>
    <cellStyle name="Normal 86 5" xfId="21629"/>
    <cellStyle name="Normal 86 6" xfId="21630"/>
    <cellStyle name="Normal 87" xfId="1975"/>
    <cellStyle name="Normal 87 2" xfId="21631"/>
    <cellStyle name="Normal 87 2 2" xfId="21632"/>
    <cellStyle name="Normal 87 2 2 2" xfId="21633"/>
    <cellStyle name="Normal 87 2 2 2 2" xfId="21634"/>
    <cellStyle name="Normal 87 2 2 3" xfId="21635"/>
    <cellStyle name="Normal 87 2 3" xfId="21636"/>
    <cellStyle name="Normal 87 2 3 2" xfId="21637"/>
    <cellStyle name="Normal 87 2 4" xfId="21638"/>
    <cellStyle name="Normal 87 2 4 2" xfId="21639"/>
    <cellStyle name="Normal 87 2 5" xfId="21640"/>
    <cellStyle name="Normal 87 2 5 2" xfId="21641"/>
    <cellStyle name="Normal 87 2 6" xfId="21642"/>
    <cellStyle name="Normal 87 2 6 2" xfId="21643"/>
    <cellStyle name="Normal 87 2 7" xfId="21644"/>
    <cellStyle name="Normal 87 2 8" xfId="21645"/>
    <cellStyle name="Normal 87 3" xfId="21646"/>
    <cellStyle name="Normal 87 3 2" xfId="21647"/>
    <cellStyle name="Normal 87 3 2 2" xfId="21648"/>
    <cellStyle name="Normal 87 3 3" xfId="21649"/>
    <cellStyle name="Normal 87 3 3 2" xfId="21650"/>
    <cellStyle name="Normal 87 3 4" xfId="21651"/>
    <cellStyle name="Normal 87 3 4 2" xfId="21652"/>
    <cellStyle name="Normal 87 3 5" xfId="21653"/>
    <cellStyle name="Normal 87 3 6" xfId="21654"/>
    <cellStyle name="Normal 87 4" xfId="21655"/>
    <cellStyle name="Normal 87 4 2" xfId="21656"/>
    <cellStyle name="Normal 87 4 2 2" xfId="21657"/>
    <cellStyle name="Normal 87 4 3" xfId="21658"/>
    <cellStyle name="Normal 87 5" xfId="21659"/>
    <cellStyle name="Normal 87 5 2" xfId="21660"/>
    <cellStyle name="Normal 87 6" xfId="21661"/>
    <cellStyle name="Normal 87 6 2" xfId="21662"/>
    <cellStyle name="Normal 87 7" xfId="21663"/>
    <cellStyle name="Normal 87 8" xfId="21664"/>
    <cellStyle name="Normal 88" xfId="1976"/>
    <cellStyle name="Normal 88 2" xfId="21665"/>
    <cellStyle name="Normal 88 2 2" xfId="21666"/>
    <cellStyle name="Normal 88 2 2 2" xfId="21667"/>
    <cellStyle name="Normal 88 2 2 2 2" xfId="21668"/>
    <cellStyle name="Normal 88 2 3" xfId="21669"/>
    <cellStyle name="Normal 88 2 4" xfId="21670"/>
    <cellStyle name="Normal 88 2 5" xfId="21671"/>
    <cellStyle name="Normal 88 3" xfId="21672"/>
    <cellStyle name="Normal 88 3 2" xfId="21673"/>
    <cellStyle name="Normal 88 3 3" xfId="21674"/>
    <cellStyle name="Normal 88 3 4" xfId="21675"/>
    <cellStyle name="Normal 88 4" xfId="21676"/>
    <cellStyle name="Normal 88 4 2" xfId="21677"/>
    <cellStyle name="Normal 88 4 2 2" xfId="21678"/>
    <cellStyle name="Normal 88 5" xfId="21679"/>
    <cellStyle name="Normal 88 6" xfId="21680"/>
    <cellStyle name="Normal 89" xfId="1977"/>
    <cellStyle name="Normal 89 2" xfId="21681"/>
    <cellStyle name="Normal 89 2 2" xfId="21682"/>
    <cellStyle name="Normal 89 2 2 2" xfId="21683"/>
    <cellStyle name="Normal 89 2 2 2 2" xfId="21684"/>
    <cellStyle name="Normal 89 2 3" xfId="21685"/>
    <cellStyle name="Normal 89 2 4" xfId="21686"/>
    <cellStyle name="Normal 89 2 5" xfId="21687"/>
    <cellStyle name="Normal 89 3" xfId="21688"/>
    <cellStyle name="Normal 89 3 2" xfId="21689"/>
    <cellStyle name="Normal 89 3 3" xfId="21690"/>
    <cellStyle name="Normal 89 3 4" xfId="21691"/>
    <cellStyle name="Normal 89 4" xfId="21692"/>
    <cellStyle name="Normal 89 4 2" xfId="21693"/>
    <cellStyle name="Normal 89 4 2 2" xfId="21694"/>
    <cellStyle name="Normal 89 5" xfId="21695"/>
    <cellStyle name="Normal 89 6" xfId="21696"/>
    <cellStyle name="Normal 9" xfId="35"/>
    <cellStyle name="Normal 9 10" xfId="21697"/>
    <cellStyle name="Normal 9 11" xfId="21698"/>
    <cellStyle name="Normal 9 12" xfId="21699"/>
    <cellStyle name="Normal 9 2" xfId="1978"/>
    <cellStyle name="Normal 9 2 2" xfId="21700"/>
    <cellStyle name="Normal 9 2 2 2" xfId="21701"/>
    <cellStyle name="Normal 9 2 2 2 2" xfId="21702"/>
    <cellStyle name="Normal 9 2 2 2 3" xfId="21703"/>
    <cellStyle name="Normal 9 2 2 3" xfId="21704"/>
    <cellStyle name="Normal 9 2 2 4" xfId="21705"/>
    <cellStyle name="Normal 9 2 3" xfId="21706"/>
    <cellStyle name="Normal 9 2 3 2" xfId="21707"/>
    <cellStyle name="Normal 9 2 3 3" xfId="21708"/>
    <cellStyle name="Normal 9 2 4" xfId="21709"/>
    <cellStyle name="Normal 9 2 4 2" xfId="21710"/>
    <cellStyle name="Normal 9 2 5" xfId="21711"/>
    <cellStyle name="Normal 9 3" xfId="21712"/>
    <cellStyle name="Normal 9 3 2" xfId="21713"/>
    <cellStyle name="Normal 9 3 2 2" xfId="21714"/>
    <cellStyle name="Normal 9 3 3" xfId="21715"/>
    <cellStyle name="Normal 9 3 4" xfId="21716"/>
    <cellStyle name="Normal 9 3 5" xfId="21717"/>
    <cellStyle name="Normal 9 4" xfId="21718"/>
    <cellStyle name="Normal 9 4 2" xfId="21719"/>
    <cellStyle name="Normal 9 4 2 2" xfId="21720"/>
    <cellStyle name="Normal 9 4 2 2 2" xfId="21721"/>
    <cellStyle name="Normal 9 4 2 3" xfId="21722"/>
    <cellStyle name="Normal 9 4 2 3 2" xfId="21723"/>
    <cellStyle name="Normal 9 4 3" xfId="21724"/>
    <cellStyle name="Normal 9 4 4" xfId="21725"/>
    <cellStyle name="Normal 9 5" xfId="21726"/>
    <cellStyle name="Normal 9 5 2" xfId="21727"/>
    <cellStyle name="Normal 9 5 2 2" xfId="21728"/>
    <cellStyle name="Normal 9 5 2 3" xfId="21729"/>
    <cellStyle name="Normal 9 5 3" xfId="21730"/>
    <cellStyle name="Normal 9 5 4" xfId="21731"/>
    <cellStyle name="Normal 9 5 5" xfId="21732"/>
    <cellStyle name="Normal 9 6" xfId="21733"/>
    <cellStyle name="Normal 9 6 2" xfId="21734"/>
    <cellStyle name="Normal 9 7" xfId="21735"/>
    <cellStyle name="Normal 9 7 2" xfId="21736"/>
    <cellStyle name="Normal 9 8" xfId="21737"/>
    <cellStyle name="Normal 9 9" xfId="21738"/>
    <cellStyle name="Normal 9_ACAD -DCB_APRIL_04 2013" xfId="1979"/>
    <cellStyle name="Normal 90" xfId="1980"/>
    <cellStyle name="Normal 90 2" xfId="21739"/>
    <cellStyle name="Normal 90 2 2" xfId="21740"/>
    <cellStyle name="Normal 90 2 3" xfId="21741"/>
    <cellStyle name="Normal 90 2 3 2" xfId="21742"/>
    <cellStyle name="Normal 90 2 4" xfId="21743"/>
    <cellStyle name="Normal 90 2 5" xfId="21744"/>
    <cellStyle name="Normal 90 3" xfId="21745"/>
    <cellStyle name="Normal 90 3 2" xfId="21746"/>
    <cellStyle name="Normal 90 3 2 2" xfId="21747"/>
    <cellStyle name="Normal 90 3 3" xfId="21748"/>
    <cellStyle name="Normal 90 3 3 2" xfId="21749"/>
    <cellStyle name="Normal 90 3 4" xfId="21750"/>
    <cellStyle name="Normal 90 3 4 2" xfId="21751"/>
    <cellStyle name="Normal 90 3 5" xfId="21752"/>
    <cellStyle name="Normal 90 3 6" xfId="21753"/>
    <cellStyle name="Normal 90 4" xfId="21754"/>
    <cellStyle name="Normal 90 4 2" xfId="21755"/>
    <cellStyle name="Normal 90 4 2 2" xfId="21756"/>
    <cellStyle name="Normal 90 4 3" xfId="21757"/>
    <cellStyle name="Normal 90 4 3 2" xfId="21758"/>
    <cellStyle name="Normal 90 5" xfId="21759"/>
    <cellStyle name="Normal 90 5 2" xfId="21760"/>
    <cellStyle name="Normal 90 6" xfId="21761"/>
    <cellStyle name="Normal 90 7" xfId="21762"/>
    <cellStyle name="Normal 91" xfId="1981"/>
    <cellStyle name="Normal 91 2" xfId="21763"/>
    <cellStyle name="Normal 91 2 2" xfId="21764"/>
    <cellStyle name="Normal 91 2 2 2" xfId="21765"/>
    <cellStyle name="Normal 91 2 2 2 2" xfId="21766"/>
    <cellStyle name="Normal 91 2 2 3" xfId="21767"/>
    <cellStyle name="Normal 91 2 2 3 2" xfId="21768"/>
    <cellStyle name="Normal 91 2 2 4" xfId="21769"/>
    <cellStyle name="Normal 91 2 3" xfId="21770"/>
    <cellStyle name="Normal 91 2 3 2" xfId="21771"/>
    <cellStyle name="Normal 91 2 4" xfId="21772"/>
    <cellStyle name="Normal 91 2 4 2" xfId="21773"/>
    <cellStyle name="Normal 91 2 5" xfId="21774"/>
    <cellStyle name="Normal 91 2 5 2" xfId="21775"/>
    <cellStyle name="Normal 91 2 6" xfId="21776"/>
    <cellStyle name="Normal 91 2 7" xfId="21777"/>
    <cellStyle name="Normal 91 2 8" xfId="21778"/>
    <cellStyle name="Normal 91 3" xfId="21779"/>
    <cellStyle name="Normal 91 3 2" xfId="21780"/>
    <cellStyle name="Normal 91 3 3" xfId="21781"/>
    <cellStyle name="Normal 91 3 4" xfId="21782"/>
    <cellStyle name="Normal 91 4" xfId="21783"/>
    <cellStyle name="Normal 91 4 2" xfId="21784"/>
    <cellStyle name="Normal 91 4 2 2" xfId="21785"/>
    <cellStyle name="Normal 91 5" xfId="21786"/>
    <cellStyle name="Normal 91 5 2" xfId="21787"/>
    <cellStyle name="Normal 92" xfId="1982"/>
    <cellStyle name="Normal 92 2" xfId="21788"/>
    <cellStyle name="Normal 92 2 2" xfId="21789"/>
    <cellStyle name="Normal 92 2 3" xfId="21790"/>
    <cellStyle name="Normal 92 2 3 2" xfId="21791"/>
    <cellStyle name="Normal 92 2 4" xfId="21792"/>
    <cellStyle name="Normal 92 2 5" xfId="21793"/>
    <cellStyle name="Normal 92 3" xfId="21794"/>
    <cellStyle name="Normal 92 3 2" xfId="21795"/>
    <cellStyle name="Normal 92 3 3" xfId="21796"/>
    <cellStyle name="Normal 92 3 4" xfId="21797"/>
    <cellStyle name="Normal 92 4" xfId="21798"/>
    <cellStyle name="Normal 92 4 2" xfId="21799"/>
    <cellStyle name="Normal 92 5" xfId="21800"/>
    <cellStyle name="Normal 92 6" xfId="21801"/>
    <cellStyle name="Normal 93" xfId="1983"/>
    <cellStyle name="Normal 93 2" xfId="21802"/>
    <cellStyle name="Normal 93 2 2" xfId="21803"/>
    <cellStyle name="Normal 93 2 2 2" xfId="21804"/>
    <cellStyle name="Normal 93 2 3" xfId="21805"/>
    <cellStyle name="Normal 93 2 4" xfId="21806"/>
    <cellStyle name="Normal 93 3" xfId="21807"/>
    <cellStyle name="Normal 93 3 2" xfId="21808"/>
    <cellStyle name="Normal 93 3 2 2" xfId="21809"/>
    <cellStyle name="Normal 93 3 3" xfId="21810"/>
    <cellStyle name="Normal 93 4" xfId="21811"/>
    <cellStyle name="Normal 93 4 2" xfId="21812"/>
    <cellStyle name="Normal 93 4 2 2" xfId="21813"/>
    <cellStyle name="Normal 93 4 3" xfId="21814"/>
    <cellStyle name="Normal 93 5" xfId="21815"/>
    <cellStyle name="Normal 93 6" xfId="21816"/>
    <cellStyle name="Normal 94" xfId="1984"/>
    <cellStyle name="Normal 94 2" xfId="21817"/>
    <cellStyle name="Normal 94 2 2" xfId="21818"/>
    <cellStyle name="Normal 94 2 2 2" xfId="21819"/>
    <cellStyle name="Normal 94 2 2 2 2" xfId="21820"/>
    <cellStyle name="Normal 94 2 3" xfId="21821"/>
    <cellStyle name="Normal 94 2 4" xfId="21822"/>
    <cellStyle name="Normal 94 2 5" xfId="21823"/>
    <cellStyle name="Normal 94 3" xfId="21824"/>
    <cellStyle name="Normal 94 3 2" xfId="21825"/>
    <cellStyle name="Normal 94 3 2 2" xfId="21826"/>
    <cellStyle name="Normal 94 3 3" xfId="21827"/>
    <cellStyle name="Normal 94 3 3 2" xfId="21828"/>
    <cellStyle name="Normal 94 3 4" xfId="21829"/>
    <cellStyle name="Normal 94 3 5" xfId="21830"/>
    <cellStyle name="Normal 94 4" xfId="21831"/>
    <cellStyle name="Normal 94 4 2" xfId="21832"/>
    <cellStyle name="Normal 94 4 2 2" xfId="21833"/>
    <cellStyle name="Normal 94 4 3" xfId="21834"/>
    <cellStyle name="Normal 94 5" xfId="21835"/>
    <cellStyle name="Normal 94 6" xfId="21836"/>
    <cellStyle name="Normal 95" xfId="1985"/>
    <cellStyle name="Normal 95 2" xfId="21837"/>
    <cellStyle name="Normal 95 2 2" xfId="21838"/>
    <cellStyle name="Normal 95 2 2 2" xfId="21839"/>
    <cellStyle name="Normal 95 2 3" xfId="21840"/>
    <cellStyle name="Normal 95 2 4" xfId="21841"/>
    <cellStyle name="Normal 95 2 5" xfId="21842"/>
    <cellStyle name="Normal 95 3" xfId="21843"/>
    <cellStyle name="Normal 95 3 2" xfId="21844"/>
    <cellStyle name="Normal 95 3 2 2" xfId="21845"/>
    <cellStyle name="Normal 95 3 3" xfId="21846"/>
    <cellStyle name="Normal 95 4" xfId="21847"/>
    <cellStyle name="Normal 95 4 2" xfId="21848"/>
    <cellStyle name="Normal 95 4 2 2" xfId="21849"/>
    <cellStyle name="Normal 95 4 3" xfId="21850"/>
    <cellStyle name="Normal 95 4 4" xfId="21851"/>
    <cellStyle name="Normal 95 5" xfId="21852"/>
    <cellStyle name="Normal 95 6" xfId="21853"/>
    <cellStyle name="Normal 96" xfId="1986"/>
    <cellStyle name="Normal 96 2" xfId="21854"/>
    <cellStyle name="Normal 96 2 2" xfId="21855"/>
    <cellStyle name="Normal 96 2 2 2" xfId="21856"/>
    <cellStyle name="Normal 96 2 2 2 2" xfId="21857"/>
    <cellStyle name="Normal 96 2 3" xfId="21858"/>
    <cellStyle name="Normal 96 2 4" xfId="21859"/>
    <cellStyle name="Normal 96 2 5" xfId="21860"/>
    <cellStyle name="Normal 96 2_Consolidation" xfId="21861"/>
    <cellStyle name="Normal 96 3" xfId="21862"/>
    <cellStyle name="Normal 96 3 2" xfId="21863"/>
    <cellStyle name="Normal 96 3 2 2" xfId="21864"/>
    <cellStyle name="Normal 96 3 3" xfId="21865"/>
    <cellStyle name="Normal 96 3 3 2" xfId="21866"/>
    <cellStyle name="Normal 96 3 4" xfId="21867"/>
    <cellStyle name="Normal 96 4" xfId="21868"/>
    <cellStyle name="Normal 96 4 2" xfId="21869"/>
    <cellStyle name="Normal 96 4 3" xfId="21870"/>
    <cellStyle name="Normal 96 5" xfId="21871"/>
    <cellStyle name="Normal 97" xfId="1987"/>
    <cellStyle name="Normal 97 2" xfId="21872"/>
    <cellStyle name="Normal 97 2 2" xfId="21873"/>
    <cellStyle name="Normal 97 2 3" xfId="21874"/>
    <cellStyle name="Normal 97 3" xfId="21875"/>
    <cellStyle name="Normal 97 3 2" xfId="21876"/>
    <cellStyle name="Normal 97 4" xfId="21877"/>
    <cellStyle name="Normal 97 4 2" xfId="21878"/>
    <cellStyle name="Normal 97 5" xfId="21879"/>
    <cellStyle name="Normal 97 6" xfId="21880"/>
    <cellStyle name="Normal 98" xfId="1988"/>
    <cellStyle name="Normal 98 2" xfId="21881"/>
    <cellStyle name="Normal 98 2 2" xfId="21882"/>
    <cellStyle name="Normal 98 3" xfId="21883"/>
    <cellStyle name="Normal 98 3 2" xfId="21884"/>
    <cellStyle name="Normal 98 4" xfId="21885"/>
    <cellStyle name="Normal 98 4 2" xfId="21886"/>
    <cellStyle name="Normal 98 5" xfId="21887"/>
    <cellStyle name="Normal 98 6" xfId="21888"/>
    <cellStyle name="Normal 99" xfId="1989"/>
    <cellStyle name="Normal 99 2" xfId="21889"/>
    <cellStyle name="Normal 99 2 2" xfId="21890"/>
    <cellStyle name="Normal 99 2 2 2" xfId="21891"/>
    <cellStyle name="Normal 99 2 3" xfId="21892"/>
    <cellStyle name="Normal 99 2 4" xfId="21893"/>
    <cellStyle name="Normal 99 2 5" xfId="21894"/>
    <cellStyle name="Normal 99 3" xfId="21895"/>
    <cellStyle name="Normal 99 3 2" xfId="21896"/>
    <cellStyle name="Normal 99 4" xfId="21897"/>
    <cellStyle name="Normal 99 4 2" xfId="21898"/>
    <cellStyle name="Normal 99 5" xfId="21899"/>
    <cellStyle name="Normal 99 6" xfId="21900"/>
    <cellStyle name="Normal_Apeal case" xfId="6"/>
    <cellStyle name="Normal_JV" xfId="32075"/>
    <cellStyle name="Normal_MF Annexures 2011 feeding" xfId="9"/>
    <cellStyle name="Normal_MYS-CITY-DIVN-May-2009-NEW-DCB-CORP-FORMAT(1)....." xfId="8"/>
    <cellStyle name="Note 10" xfId="1990"/>
    <cellStyle name="Note 10 10" xfId="21901"/>
    <cellStyle name="Note 10 11" xfId="21902"/>
    <cellStyle name="Note 10 12" xfId="21903"/>
    <cellStyle name="Note 10 13" xfId="21904"/>
    <cellStyle name="Note 10 14" xfId="21905"/>
    <cellStyle name="Note 10 15" xfId="21906"/>
    <cellStyle name="Note 10 16" xfId="21907"/>
    <cellStyle name="Note 10 2" xfId="1991"/>
    <cellStyle name="Note 10 2 10" xfId="21908"/>
    <cellStyle name="Note 10 2 11" xfId="21909"/>
    <cellStyle name="Note 10 2 12" xfId="21910"/>
    <cellStyle name="Note 10 2 13" xfId="21911"/>
    <cellStyle name="Note 10 2 14" xfId="21912"/>
    <cellStyle name="Note 10 2 2" xfId="21913"/>
    <cellStyle name="Note 10 2 2 10" xfId="21914"/>
    <cellStyle name="Note 10 2 2 11" xfId="21915"/>
    <cellStyle name="Note 10 2 2 12" xfId="21916"/>
    <cellStyle name="Note 10 2 2 13" xfId="21917"/>
    <cellStyle name="Note 10 2 2 2" xfId="21918"/>
    <cellStyle name="Note 10 2 2 2 10" xfId="21919"/>
    <cellStyle name="Note 10 2 2 2 10 2" xfId="21920"/>
    <cellStyle name="Note 10 2 2 2 11" xfId="21921"/>
    <cellStyle name="Note 10 2 2 2 11 2" xfId="21922"/>
    <cellStyle name="Note 10 2 2 2 12" xfId="21923"/>
    <cellStyle name="Note 10 2 2 2 12 2" xfId="21924"/>
    <cellStyle name="Note 10 2 2 2 13" xfId="21925"/>
    <cellStyle name="Note 10 2 2 2 13 2" xfId="21926"/>
    <cellStyle name="Note 10 2 2 2 14" xfId="21927"/>
    <cellStyle name="Note 10 2 2 2 14 2" xfId="21928"/>
    <cellStyle name="Note 10 2 2 2 15" xfId="21929"/>
    <cellStyle name="Note 10 2 2 2 15 2" xfId="21930"/>
    <cellStyle name="Note 10 2 2 2 16" xfId="21931"/>
    <cellStyle name="Note 10 2 2 2 17" xfId="21932"/>
    <cellStyle name="Note 10 2 2 2 2" xfId="21933"/>
    <cellStyle name="Note 10 2 2 2 2 2" xfId="21934"/>
    <cellStyle name="Note 10 2 2 2 3" xfId="21935"/>
    <cellStyle name="Note 10 2 2 2 3 2" xfId="21936"/>
    <cellStyle name="Note 10 2 2 2 4" xfId="21937"/>
    <cellStyle name="Note 10 2 2 2 4 2" xfId="21938"/>
    <cellStyle name="Note 10 2 2 2 5" xfId="21939"/>
    <cellStyle name="Note 10 2 2 2 5 2" xfId="21940"/>
    <cellStyle name="Note 10 2 2 2 6" xfId="21941"/>
    <cellStyle name="Note 10 2 2 2 6 2" xfId="21942"/>
    <cellStyle name="Note 10 2 2 2 7" xfId="21943"/>
    <cellStyle name="Note 10 2 2 2 7 2" xfId="21944"/>
    <cellStyle name="Note 10 2 2 2 8" xfId="21945"/>
    <cellStyle name="Note 10 2 2 2 8 2" xfId="21946"/>
    <cellStyle name="Note 10 2 2 2 9" xfId="21947"/>
    <cellStyle name="Note 10 2 2 2 9 2" xfId="21948"/>
    <cellStyle name="Note 10 2 2 3" xfId="21949"/>
    <cellStyle name="Note 10 2 2 3 2" xfId="21950"/>
    <cellStyle name="Note 10 2 2 3 2 2" xfId="21951"/>
    <cellStyle name="Note 10 2 2 3 3" xfId="21952"/>
    <cellStyle name="Note 10 2 2 3 3 2" xfId="21953"/>
    <cellStyle name="Note 10 2 2 3 4" xfId="21954"/>
    <cellStyle name="Note 10 2 2 4" xfId="21955"/>
    <cellStyle name="Note 10 2 2 4 2" xfId="21956"/>
    <cellStyle name="Note 10 2 2 4 3" xfId="21957"/>
    <cellStyle name="Note 10 2 2 5" xfId="21958"/>
    <cellStyle name="Note 10 2 2 5 2" xfId="21959"/>
    <cellStyle name="Note 10 2 2 6" xfId="21960"/>
    <cellStyle name="Note 10 2 2 6 2" xfId="21961"/>
    <cellStyle name="Note 10 2 2 7" xfId="21962"/>
    <cellStyle name="Note 10 2 2 8" xfId="21963"/>
    <cellStyle name="Note 10 2 2 9" xfId="21964"/>
    <cellStyle name="Note 10 2 3" xfId="21965"/>
    <cellStyle name="Note 10 2 3 10" xfId="21966"/>
    <cellStyle name="Note 10 2 3 10 2" xfId="21967"/>
    <cellStyle name="Note 10 2 3 11" xfId="21968"/>
    <cellStyle name="Note 10 2 3 11 2" xfId="21969"/>
    <cellStyle name="Note 10 2 3 12" xfId="21970"/>
    <cellStyle name="Note 10 2 3 12 2" xfId="21971"/>
    <cellStyle name="Note 10 2 3 13" xfId="21972"/>
    <cellStyle name="Note 10 2 3 13 2" xfId="21973"/>
    <cellStyle name="Note 10 2 3 14" xfId="21974"/>
    <cellStyle name="Note 10 2 3 14 2" xfId="21975"/>
    <cellStyle name="Note 10 2 3 15" xfId="21976"/>
    <cellStyle name="Note 10 2 3 15 2" xfId="21977"/>
    <cellStyle name="Note 10 2 3 16" xfId="21978"/>
    <cellStyle name="Note 10 2 3 17" xfId="21979"/>
    <cellStyle name="Note 10 2 3 2" xfId="21980"/>
    <cellStyle name="Note 10 2 3 3" xfId="21981"/>
    <cellStyle name="Note 10 2 3 3 2" xfId="21982"/>
    <cellStyle name="Note 10 2 3 4" xfId="21983"/>
    <cellStyle name="Note 10 2 3 4 2" xfId="21984"/>
    <cellStyle name="Note 10 2 3 5" xfId="21985"/>
    <cellStyle name="Note 10 2 3 5 2" xfId="21986"/>
    <cellStyle name="Note 10 2 3 6" xfId="21987"/>
    <cellStyle name="Note 10 2 3 6 2" xfId="21988"/>
    <cellStyle name="Note 10 2 3 7" xfId="21989"/>
    <cellStyle name="Note 10 2 3 7 2" xfId="21990"/>
    <cellStyle name="Note 10 2 3 8" xfId="21991"/>
    <cellStyle name="Note 10 2 3 8 2" xfId="21992"/>
    <cellStyle name="Note 10 2 3 9" xfId="21993"/>
    <cellStyle name="Note 10 2 3 9 2" xfId="21994"/>
    <cellStyle name="Note 10 2 4" xfId="21995"/>
    <cellStyle name="Note 10 2 4 2" xfId="21996"/>
    <cellStyle name="Note 10 2 4 2 2" xfId="21997"/>
    <cellStyle name="Note 10 2 4 3" xfId="21998"/>
    <cellStyle name="Note 10 2 4 3 2" xfId="21999"/>
    <cellStyle name="Note 10 2 4 4" xfId="22000"/>
    <cellStyle name="Note 10 2 4 4 2" xfId="22001"/>
    <cellStyle name="Note 10 2 4 5" xfId="22002"/>
    <cellStyle name="Note 10 2 4 6" xfId="22003"/>
    <cellStyle name="Note 10 2 5" xfId="22004"/>
    <cellStyle name="Note 10 2 5 2" xfId="22005"/>
    <cellStyle name="Note 10 2 6" xfId="22006"/>
    <cellStyle name="Note 10 2 6 2" xfId="22007"/>
    <cellStyle name="Note 10 2 7" xfId="22008"/>
    <cellStyle name="Note 10 2 7 2" xfId="22009"/>
    <cellStyle name="Note 10 2 8" xfId="22010"/>
    <cellStyle name="Note 10 2 9" xfId="22011"/>
    <cellStyle name="Note 10 3" xfId="1992"/>
    <cellStyle name="Note 10 3 10" xfId="22012"/>
    <cellStyle name="Note 10 3 11" xfId="22013"/>
    <cellStyle name="Note 10 3 12" xfId="22014"/>
    <cellStyle name="Note 10 3 13" xfId="22015"/>
    <cellStyle name="Note 10 3 14" xfId="22016"/>
    <cellStyle name="Note 10 3 2" xfId="22017"/>
    <cellStyle name="Note 10 3 2 10" xfId="22018"/>
    <cellStyle name="Note 10 3 2 11" xfId="22019"/>
    <cellStyle name="Note 10 3 2 12" xfId="22020"/>
    <cellStyle name="Note 10 3 2 13" xfId="22021"/>
    <cellStyle name="Note 10 3 2 2" xfId="22022"/>
    <cellStyle name="Note 10 3 2 2 10" xfId="22023"/>
    <cellStyle name="Note 10 3 2 2 10 2" xfId="22024"/>
    <cellStyle name="Note 10 3 2 2 11" xfId="22025"/>
    <cellStyle name="Note 10 3 2 2 11 2" xfId="22026"/>
    <cellStyle name="Note 10 3 2 2 12" xfId="22027"/>
    <cellStyle name="Note 10 3 2 2 12 2" xfId="22028"/>
    <cellStyle name="Note 10 3 2 2 13" xfId="22029"/>
    <cellStyle name="Note 10 3 2 2 13 2" xfId="22030"/>
    <cellStyle name="Note 10 3 2 2 14" xfId="22031"/>
    <cellStyle name="Note 10 3 2 2 14 2" xfId="22032"/>
    <cellStyle name="Note 10 3 2 2 15" xfId="22033"/>
    <cellStyle name="Note 10 3 2 2 15 2" xfId="22034"/>
    <cellStyle name="Note 10 3 2 2 16" xfId="22035"/>
    <cellStyle name="Note 10 3 2 2 17" xfId="22036"/>
    <cellStyle name="Note 10 3 2 2 2" xfId="22037"/>
    <cellStyle name="Note 10 3 2 2 2 2" xfId="22038"/>
    <cellStyle name="Note 10 3 2 2 3" xfId="22039"/>
    <cellStyle name="Note 10 3 2 2 3 2" xfId="22040"/>
    <cellStyle name="Note 10 3 2 2 4" xfId="22041"/>
    <cellStyle name="Note 10 3 2 2 4 2" xfId="22042"/>
    <cellStyle name="Note 10 3 2 2 5" xfId="22043"/>
    <cellStyle name="Note 10 3 2 2 5 2" xfId="22044"/>
    <cellStyle name="Note 10 3 2 2 6" xfId="22045"/>
    <cellStyle name="Note 10 3 2 2 6 2" xfId="22046"/>
    <cellStyle name="Note 10 3 2 2 7" xfId="22047"/>
    <cellStyle name="Note 10 3 2 2 7 2" xfId="22048"/>
    <cellStyle name="Note 10 3 2 2 8" xfId="22049"/>
    <cellStyle name="Note 10 3 2 2 8 2" xfId="22050"/>
    <cellStyle name="Note 10 3 2 2 9" xfId="22051"/>
    <cellStyle name="Note 10 3 2 2 9 2" xfId="22052"/>
    <cellStyle name="Note 10 3 2 3" xfId="22053"/>
    <cellStyle name="Note 10 3 2 3 2" xfId="22054"/>
    <cellStyle name="Note 10 3 2 3 2 2" xfId="22055"/>
    <cellStyle name="Note 10 3 2 3 3" xfId="22056"/>
    <cellStyle name="Note 10 3 2 3 3 2" xfId="22057"/>
    <cellStyle name="Note 10 3 2 3 4" xfId="22058"/>
    <cellStyle name="Note 10 3 2 4" xfId="22059"/>
    <cellStyle name="Note 10 3 2 4 2" xfId="22060"/>
    <cellStyle name="Note 10 3 2 4 3" xfId="22061"/>
    <cellStyle name="Note 10 3 2 5" xfId="22062"/>
    <cellStyle name="Note 10 3 2 5 2" xfId="22063"/>
    <cellStyle name="Note 10 3 2 6" xfId="22064"/>
    <cellStyle name="Note 10 3 2 6 2" xfId="22065"/>
    <cellStyle name="Note 10 3 2 7" xfId="22066"/>
    <cellStyle name="Note 10 3 2 8" xfId="22067"/>
    <cellStyle name="Note 10 3 2 9" xfId="22068"/>
    <cellStyle name="Note 10 3 3" xfId="22069"/>
    <cellStyle name="Note 10 3 3 10" xfId="22070"/>
    <cellStyle name="Note 10 3 3 10 2" xfId="22071"/>
    <cellStyle name="Note 10 3 3 11" xfId="22072"/>
    <cellStyle name="Note 10 3 3 11 2" xfId="22073"/>
    <cellStyle name="Note 10 3 3 12" xfId="22074"/>
    <cellStyle name="Note 10 3 3 12 2" xfId="22075"/>
    <cellStyle name="Note 10 3 3 13" xfId="22076"/>
    <cellStyle name="Note 10 3 3 13 2" xfId="22077"/>
    <cellStyle name="Note 10 3 3 14" xfId="22078"/>
    <cellStyle name="Note 10 3 3 14 2" xfId="22079"/>
    <cellStyle name="Note 10 3 3 15" xfId="22080"/>
    <cellStyle name="Note 10 3 3 15 2" xfId="22081"/>
    <cellStyle name="Note 10 3 3 16" xfId="22082"/>
    <cellStyle name="Note 10 3 3 17" xfId="22083"/>
    <cellStyle name="Note 10 3 3 2" xfId="22084"/>
    <cellStyle name="Note 10 3 3 3" xfId="22085"/>
    <cellStyle name="Note 10 3 3 3 2" xfId="22086"/>
    <cellStyle name="Note 10 3 3 4" xfId="22087"/>
    <cellStyle name="Note 10 3 3 4 2" xfId="22088"/>
    <cellStyle name="Note 10 3 3 5" xfId="22089"/>
    <cellStyle name="Note 10 3 3 5 2" xfId="22090"/>
    <cellStyle name="Note 10 3 3 6" xfId="22091"/>
    <cellStyle name="Note 10 3 3 6 2" xfId="22092"/>
    <cellStyle name="Note 10 3 3 7" xfId="22093"/>
    <cellStyle name="Note 10 3 3 7 2" xfId="22094"/>
    <cellStyle name="Note 10 3 3 8" xfId="22095"/>
    <cellStyle name="Note 10 3 3 8 2" xfId="22096"/>
    <cellStyle name="Note 10 3 3 9" xfId="22097"/>
    <cellStyle name="Note 10 3 3 9 2" xfId="22098"/>
    <cellStyle name="Note 10 3 4" xfId="22099"/>
    <cellStyle name="Note 10 3 4 2" xfId="22100"/>
    <cellStyle name="Note 10 3 4 2 2" xfId="22101"/>
    <cellStyle name="Note 10 3 4 3" xfId="22102"/>
    <cellStyle name="Note 10 3 4 3 2" xfId="22103"/>
    <cellStyle name="Note 10 3 4 4" xfId="22104"/>
    <cellStyle name="Note 10 3 4 4 2" xfId="22105"/>
    <cellStyle name="Note 10 3 4 5" xfId="22106"/>
    <cellStyle name="Note 10 3 4 6" xfId="22107"/>
    <cellStyle name="Note 10 3 5" xfId="22108"/>
    <cellStyle name="Note 10 3 5 2" xfId="22109"/>
    <cellStyle name="Note 10 3 6" xfId="22110"/>
    <cellStyle name="Note 10 3 6 2" xfId="22111"/>
    <cellStyle name="Note 10 3 7" xfId="22112"/>
    <cellStyle name="Note 10 3 7 2" xfId="22113"/>
    <cellStyle name="Note 10 3 8" xfId="22114"/>
    <cellStyle name="Note 10 3 9" xfId="22115"/>
    <cellStyle name="Note 10 4" xfId="22116"/>
    <cellStyle name="Note 10 4 10" xfId="22117"/>
    <cellStyle name="Note 10 4 11" xfId="22118"/>
    <cellStyle name="Note 10 4 12" xfId="22119"/>
    <cellStyle name="Note 10 4 13" xfId="22120"/>
    <cellStyle name="Note 10 4 2" xfId="22121"/>
    <cellStyle name="Note 10 4 2 10" xfId="22122"/>
    <cellStyle name="Note 10 4 2 10 2" xfId="22123"/>
    <cellStyle name="Note 10 4 2 11" xfId="22124"/>
    <cellStyle name="Note 10 4 2 11 2" xfId="22125"/>
    <cellStyle name="Note 10 4 2 12" xfId="22126"/>
    <cellStyle name="Note 10 4 2 12 2" xfId="22127"/>
    <cellStyle name="Note 10 4 2 13" xfId="22128"/>
    <cellStyle name="Note 10 4 2 13 2" xfId="22129"/>
    <cellStyle name="Note 10 4 2 14" xfId="22130"/>
    <cellStyle name="Note 10 4 2 14 2" xfId="22131"/>
    <cellStyle name="Note 10 4 2 15" xfId="22132"/>
    <cellStyle name="Note 10 4 2 15 2" xfId="22133"/>
    <cellStyle name="Note 10 4 2 16" xfId="22134"/>
    <cellStyle name="Note 10 4 2 17" xfId="22135"/>
    <cellStyle name="Note 10 4 2 2" xfId="22136"/>
    <cellStyle name="Note 10 4 2 2 2" xfId="22137"/>
    <cellStyle name="Note 10 4 2 3" xfId="22138"/>
    <cellStyle name="Note 10 4 2 3 2" xfId="22139"/>
    <cellStyle name="Note 10 4 2 4" xfId="22140"/>
    <cellStyle name="Note 10 4 2 4 2" xfId="22141"/>
    <cellStyle name="Note 10 4 2 5" xfId="22142"/>
    <cellStyle name="Note 10 4 2 5 2" xfId="22143"/>
    <cellStyle name="Note 10 4 2 6" xfId="22144"/>
    <cellStyle name="Note 10 4 2 6 2" xfId="22145"/>
    <cellStyle name="Note 10 4 2 7" xfId="22146"/>
    <cellStyle name="Note 10 4 2 7 2" xfId="22147"/>
    <cellStyle name="Note 10 4 2 8" xfId="22148"/>
    <cellStyle name="Note 10 4 2 8 2" xfId="22149"/>
    <cellStyle name="Note 10 4 2 9" xfId="22150"/>
    <cellStyle name="Note 10 4 2 9 2" xfId="22151"/>
    <cellStyle name="Note 10 4 3" xfId="22152"/>
    <cellStyle name="Note 10 4 3 2" xfId="22153"/>
    <cellStyle name="Note 10 4 3 2 2" xfId="22154"/>
    <cellStyle name="Note 10 4 3 3" xfId="22155"/>
    <cellStyle name="Note 10 4 3 3 2" xfId="22156"/>
    <cellStyle name="Note 10 4 3 4" xfId="22157"/>
    <cellStyle name="Note 10 4 4" xfId="22158"/>
    <cellStyle name="Note 10 4 4 2" xfId="22159"/>
    <cellStyle name="Note 10 4 4 3" xfId="22160"/>
    <cellStyle name="Note 10 4 5" xfId="22161"/>
    <cellStyle name="Note 10 4 5 2" xfId="22162"/>
    <cellStyle name="Note 10 4 6" xfId="22163"/>
    <cellStyle name="Note 10 4 6 2" xfId="22164"/>
    <cellStyle name="Note 10 4 7" xfId="22165"/>
    <cellStyle name="Note 10 4 8" xfId="22166"/>
    <cellStyle name="Note 10 4 9" xfId="22167"/>
    <cellStyle name="Note 10 5" xfId="22168"/>
    <cellStyle name="Note 10 5 10" xfId="22169"/>
    <cellStyle name="Note 10 5 10 2" xfId="22170"/>
    <cellStyle name="Note 10 5 11" xfId="22171"/>
    <cellStyle name="Note 10 5 11 2" xfId="22172"/>
    <cellStyle name="Note 10 5 12" xfId="22173"/>
    <cellStyle name="Note 10 5 12 2" xfId="22174"/>
    <cellStyle name="Note 10 5 13" xfId="22175"/>
    <cellStyle name="Note 10 5 13 2" xfId="22176"/>
    <cellStyle name="Note 10 5 14" xfId="22177"/>
    <cellStyle name="Note 10 5 14 2" xfId="22178"/>
    <cellStyle name="Note 10 5 15" xfId="22179"/>
    <cellStyle name="Note 10 5 15 2" xfId="22180"/>
    <cellStyle name="Note 10 5 16" xfId="22181"/>
    <cellStyle name="Note 10 5 17" xfId="22182"/>
    <cellStyle name="Note 10 5 2" xfId="22183"/>
    <cellStyle name="Note 10 5 3" xfId="22184"/>
    <cellStyle name="Note 10 5 3 2" xfId="22185"/>
    <cellStyle name="Note 10 5 4" xfId="22186"/>
    <cellStyle name="Note 10 5 4 2" xfId="22187"/>
    <cellStyle name="Note 10 5 5" xfId="22188"/>
    <cellStyle name="Note 10 5 5 2" xfId="22189"/>
    <cellStyle name="Note 10 5 6" xfId="22190"/>
    <cellStyle name="Note 10 5 6 2" xfId="22191"/>
    <cellStyle name="Note 10 5 7" xfId="22192"/>
    <cellStyle name="Note 10 5 7 2" xfId="22193"/>
    <cellStyle name="Note 10 5 8" xfId="22194"/>
    <cellStyle name="Note 10 5 8 2" xfId="22195"/>
    <cellStyle name="Note 10 5 9" xfId="22196"/>
    <cellStyle name="Note 10 5 9 2" xfId="22197"/>
    <cellStyle name="Note 10 6" xfId="22198"/>
    <cellStyle name="Note 10 6 2" xfId="22199"/>
    <cellStyle name="Note 10 6 2 2" xfId="22200"/>
    <cellStyle name="Note 10 6 3" xfId="22201"/>
    <cellStyle name="Note 10 6 3 2" xfId="22202"/>
    <cellStyle name="Note 10 6 4" xfId="22203"/>
    <cellStyle name="Note 10 6 4 2" xfId="22204"/>
    <cellStyle name="Note 10 6 5" xfId="22205"/>
    <cellStyle name="Note 10 6 6" xfId="22206"/>
    <cellStyle name="Note 10 7" xfId="22207"/>
    <cellStyle name="Note 10 7 2" xfId="22208"/>
    <cellStyle name="Note 10 8" xfId="22209"/>
    <cellStyle name="Note 10 8 2" xfId="22210"/>
    <cellStyle name="Note 10 9" xfId="22211"/>
    <cellStyle name="Note 10 9 2" xfId="22212"/>
    <cellStyle name="Note 11" xfId="1993"/>
    <cellStyle name="Note 11 10" xfId="22213"/>
    <cellStyle name="Note 11 11" xfId="22214"/>
    <cellStyle name="Note 11 12" xfId="22215"/>
    <cellStyle name="Note 11 13" xfId="22216"/>
    <cellStyle name="Note 11 14" xfId="22217"/>
    <cellStyle name="Note 11 2" xfId="22218"/>
    <cellStyle name="Note 11 2 10" xfId="22219"/>
    <cellStyle name="Note 11 2 11" xfId="22220"/>
    <cellStyle name="Note 11 2 12" xfId="22221"/>
    <cellStyle name="Note 11 2 13" xfId="22222"/>
    <cellStyle name="Note 11 2 2" xfId="22223"/>
    <cellStyle name="Note 11 2 2 10" xfId="22224"/>
    <cellStyle name="Note 11 2 2 10 2" xfId="22225"/>
    <cellStyle name="Note 11 2 2 11" xfId="22226"/>
    <cellStyle name="Note 11 2 2 11 2" xfId="22227"/>
    <cellStyle name="Note 11 2 2 12" xfId="22228"/>
    <cellStyle name="Note 11 2 2 12 2" xfId="22229"/>
    <cellStyle name="Note 11 2 2 13" xfId="22230"/>
    <cellStyle name="Note 11 2 2 13 2" xfId="22231"/>
    <cellStyle name="Note 11 2 2 14" xfId="22232"/>
    <cellStyle name="Note 11 2 2 14 2" xfId="22233"/>
    <cellStyle name="Note 11 2 2 15" xfId="22234"/>
    <cellStyle name="Note 11 2 2 15 2" xfId="22235"/>
    <cellStyle name="Note 11 2 2 16" xfId="22236"/>
    <cellStyle name="Note 11 2 2 17" xfId="22237"/>
    <cellStyle name="Note 11 2 2 2" xfId="22238"/>
    <cellStyle name="Note 11 2 2 2 2" xfId="22239"/>
    <cellStyle name="Note 11 2 2 3" xfId="22240"/>
    <cellStyle name="Note 11 2 2 3 2" xfId="22241"/>
    <cellStyle name="Note 11 2 2 4" xfId="22242"/>
    <cellStyle name="Note 11 2 2 4 2" xfId="22243"/>
    <cellStyle name="Note 11 2 2 5" xfId="22244"/>
    <cellStyle name="Note 11 2 2 5 2" xfId="22245"/>
    <cellStyle name="Note 11 2 2 6" xfId="22246"/>
    <cellStyle name="Note 11 2 2 6 2" xfId="22247"/>
    <cellStyle name="Note 11 2 2 7" xfId="22248"/>
    <cellStyle name="Note 11 2 2 7 2" xfId="22249"/>
    <cellStyle name="Note 11 2 2 8" xfId="22250"/>
    <cellStyle name="Note 11 2 2 8 2" xfId="22251"/>
    <cellStyle name="Note 11 2 2 9" xfId="22252"/>
    <cellStyle name="Note 11 2 2 9 2" xfId="22253"/>
    <cellStyle name="Note 11 2 3" xfId="22254"/>
    <cellStyle name="Note 11 2 3 2" xfId="22255"/>
    <cellStyle name="Note 11 2 3 2 2" xfId="22256"/>
    <cellStyle name="Note 11 2 3 3" xfId="22257"/>
    <cellStyle name="Note 11 2 3 3 2" xfId="22258"/>
    <cellStyle name="Note 11 2 3 4" xfId="22259"/>
    <cellStyle name="Note 11 2 4" xfId="22260"/>
    <cellStyle name="Note 11 2 4 2" xfId="22261"/>
    <cellStyle name="Note 11 2 4 3" xfId="22262"/>
    <cellStyle name="Note 11 2 5" xfId="22263"/>
    <cellStyle name="Note 11 2 5 2" xfId="22264"/>
    <cellStyle name="Note 11 2 6" xfId="22265"/>
    <cellStyle name="Note 11 2 6 2" xfId="22266"/>
    <cellStyle name="Note 11 2 7" xfId="22267"/>
    <cellStyle name="Note 11 2 8" xfId="22268"/>
    <cellStyle name="Note 11 2 9" xfId="22269"/>
    <cellStyle name="Note 11 3" xfId="22270"/>
    <cellStyle name="Note 11 3 10" xfId="22271"/>
    <cellStyle name="Note 11 3 10 2" xfId="22272"/>
    <cellStyle name="Note 11 3 11" xfId="22273"/>
    <cellStyle name="Note 11 3 11 2" xfId="22274"/>
    <cellStyle name="Note 11 3 12" xfId="22275"/>
    <cellStyle name="Note 11 3 12 2" xfId="22276"/>
    <cellStyle name="Note 11 3 13" xfId="22277"/>
    <cellStyle name="Note 11 3 13 2" xfId="22278"/>
    <cellStyle name="Note 11 3 14" xfId="22279"/>
    <cellStyle name="Note 11 3 14 2" xfId="22280"/>
    <cellStyle name="Note 11 3 15" xfId="22281"/>
    <cellStyle name="Note 11 3 15 2" xfId="22282"/>
    <cellStyle name="Note 11 3 16" xfId="22283"/>
    <cellStyle name="Note 11 3 17" xfId="22284"/>
    <cellStyle name="Note 11 3 2" xfId="22285"/>
    <cellStyle name="Note 11 3 3" xfId="22286"/>
    <cellStyle name="Note 11 3 3 2" xfId="22287"/>
    <cellStyle name="Note 11 3 4" xfId="22288"/>
    <cellStyle name="Note 11 3 4 2" xfId="22289"/>
    <cellStyle name="Note 11 3 5" xfId="22290"/>
    <cellStyle name="Note 11 3 5 2" xfId="22291"/>
    <cellStyle name="Note 11 3 6" xfId="22292"/>
    <cellStyle name="Note 11 3 6 2" xfId="22293"/>
    <cellStyle name="Note 11 3 7" xfId="22294"/>
    <cellStyle name="Note 11 3 7 2" xfId="22295"/>
    <cellStyle name="Note 11 3 8" xfId="22296"/>
    <cellStyle name="Note 11 3 8 2" xfId="22297"/>
    <cellStyle name="Note 11 3 9" xfId="22298"/>
    <cellStyle name="Note 11 3 9 2" xfId="22299"/>
    <cellStyle name="Note 11 4" xfId="22300"/>
    <cellStyle name="Note 11 4 2" xfId="22301"/>
    <cellStyle name="Note 11 4 2 2" xfId="22302"/>
    <cellStyle name="Note 11 4 3" xfId="22303"/>
    <cellStyle name="Note 11 4 3 2" xfId="22304"/>
    <cellStyle name="Note 11 4 4" xfId="22305"/>
    <cellStyle name="Note 11 4 4 2" xfId="22306"/>
    <cellStyle name="Note 11 4 5" xfId="22307"/>
    <cellStyle name="Note 11 4 6" xfId="22308"/>
    <cellStyle name="Note 11 5" xfId="22309"/>
    <cellStyle name="Note 11 5 2" xfId="22310"/>
    <cellStyle name="Note 11 6" xfId="22311"/>
    <cellStyle name="Note 11 6 2" xfId="22312"/>
    <cellStyle name="Note 11 7" xfId="22313"/>
    <cellStyle name="Note 11 7 2" xfId="22314"/>
    <cellStyle name="Note 11 8" xfId="22315"/>
    <cellStyle name="Note 11 9" xfId="22316"/>
    <cellStyle name="Note 12" xfId="1994"/>
    <cellStyle name="Note 12 10" xfId="22317"/>
    <cellStyle name="Note 12 11" xfId="22318"/>
    <cellStyle name="Note 12 12" xfId="22319"/>
    <cellStyle name="Note 12 13" xfId="22320"/>
    <cellStyle name="Note 12 14" xfId="22321"/>
    <cellStyle name="Note 12 2" xfId="22322"/>
    <cellStyle name="Note 12 2 10" xfId="22323"/>
    <cellStyle name="Note 12 2 11" xfId="22324"/>
    <cellStyle name="Note 12 2 12" xfId="22325"/>
    <cellStyle name="Note 12 2 13" xfId="22326"/>
    <cellStyle name="Note 12 2 2" xfId="22327"/>
    <cellStyle name="Note 12 2 2 10" xfId="22328"/>
    <cellStyle name="Note 12 2 2 10 2" xfId="22329"/>
    <cellStyle name="Note 12 2 2 11" xfId="22330"/>
    <cellStyle name="Note 12 2 2 11 2" xfId="22331"/>
    <cellStyle name="Note 12 2 2 12" xfId="22332"/>
    <cellStyle name="Note 12 2 2 12 2" xfId="22333"/>
    <cellStyle name="Note 12 2 2 13" xfId="22334"/>
    <cellStyle name="Note 12 2 2 13 2" xfId="22335"/>
    <cellStyle name="Note 12 2 2 14" xfId="22336"/>
    <cellStyle name="Note 12 2 2 14 2" xfId="22337"/>
    <cellStyle name="Note 12 2 2 15" xfId="22338"/>
    <cellStyle name="Note 12 2 2 15 2" xfId="22339"/>
    <cellStyle name="Note 12 2 2 16" xfId="22340"/>
    <cellStyle name="Note 12 2 2 17" xfId="22341"/>
    <cellStyle name="Note 12 2 2 2" xfId="22342"/>
    <cellStyle name="Note 12 2 2 2 2" xfId="22343"/>
    <cellStyle name="Note 12 2 2 3" xfId="22344"/>
    <cellStyle name="Note 12 2 2 3 2" xfId="22345"/>
    <cellStyle name="Note 12 2 2 4" xfId="22346"/>
    <cellStyle name="Note 12 2 2 4 2" xfId="22347"/>
    <cellStyle name="Note 12 2 2 5" xfId="22348"/>
    <cellStyle name="Note 12 2 2 5 2" xfId="22349"/>
    <cellStyle name="Note 12 2 2 6" xfId="22350"/>
    <cellStyle name="Note 12 2 2 6 2" xfId="22351"/>
    <cellStyle name="Note 12 2 2 7" xfId="22352"/>
    <cellStyle name="Note 12 2 2 7 2" xfId="22353"/>
    <cellStyle name="Note 12 2 2 8" xfId="22354"/>
    <cellStyle name="Note 12 2 2 8 2" xfId="22355"/>
    <cellStyle name="Note 12 2 2 9" xfId="22356"/>
    <cellStyle name="Note 12 2 2 9 2" xfId="22357"/>
    <cellStyle name="Note 12 2 3" xfId="22358"/>
    <cellStyle name="Note 12 2 3 2" xfId="22359"/>
    <cellStyle name="Note 12 2 3 2 2" xfId="22360"/>
    <cellStyle name="Note 12 2 3 3" xfId="22361"/>
    <cellStyle name="Note 12 2 3 3 2" xfId="22362"/>
    <cellStyle name="Note 12 2 3 4" xfId="22363"/>
    <cellStyle name="Note 12 2 4" xfId="22364"/>
    <cellStyle name="Note 12 2 4 2" xfId="22365"/>
    <cellStyle name="Note 12 2 4 3" xfId="22366"/>
    <cellStyle name="Note 12 2 5" xfId="22367"/>
    <cellStyle name="Note 12 2 5 2" xfId="22368"/>
    <cellStyle name="Note 12 2 6" xfId="22369"/>
    <cellStyle name="Note 12 2 6 2" xfId="22370"/>
    <cellStyle name="Note 12 2 7" xfId="22371"/>
    <cellStyle name="Note 12 2 8" xfId="22372"/>
    <cellStyle name="Note 12 2 9" xfId="22373"/>
    <cellStyle name="Note 12 3" xfId="22374"/>
    <cellStyle name="Note 12 3 10" xfId="22375"/>
    <cellStyle name="Note 12 3 10 2" xfId="22376"/>
    <cellStyle name="Note 12 3 11" xfId="22377"/>
    <cellStyle name="Note 12 3 11 2" xfId="22378"/>
    <cellStyle name="Note 12 3 12" xfId="22379"/>
    <cellStyle name="Note 12 3 12 2" xfId="22380"/>
    <cellStyle name="Note 12 3 13" xfId="22381"/>
    <cellStyle name="Note 12 3 13 2" xfId="22382"/>
    <cellStyle name="Note 12 3 14" xfId="22383"/>
    <cellStyle name="Note 12 3 14 2" xfId="22384"/>
    <cellStyle name="Note 12 3 15" xfId="22385"/>
    <cellStyle name="Note 12 3 15 2" xfId="22386"/>
    <cellStyle name="Note 12 3 16" xfId="22387"/>
    <cellStyle name="Note 12 3 17" xfId="22388"/>
    <cellStyle name="Note 12 3 2" xfId="22389"/>
    <cellStyle name="Note 12 3 3" xfId="22390"/>
    <cellStyle name="Note 12 3 3 2" xfId="22391"/>
    <cellStyle name="Note 12 3 4" xfId="22392"/>
    <cellStyle name="Note 12 3 4 2" xfId="22393"/>
    <cellStyle name="Note 12 3 5" xfId="22394"/>
    <cellStyle name="Note 12 3 5 2" xfId="22395"/>
    <cellStyle name="Note 12 3 6" xfId="22396"/>
    <cellStyle name="Note 12 3 6 2" xfId="22397"/>
    <cellStyle name="Note 12 3 7" xfId="22398"/>
    <cellStyle name="Note 12 3 7 2" xfId="22399"/>
    <cellStyle name="Note 12 3 8" xfId="22400"/>
    <cellStyle name="Note 12 3 8 2" xfId="22401"/>
    <cellStyle name="Note 12 3 9" xfId="22402"/>
    <cellStyle name="Note 12 3 9 2" xfId="22403"/>
    <cellStyle name="Note 12 4" xfId="22404"/>
    <cellStyle name="Note 12 4 2" xfId="22405"/>
    <cellStyle name="Note 12 4 2 2" xfId="22406"/>
    <cellStyle name="Note 12 4 3" xfId="22407"/>
    <cellStyle name="Note 12 4 3 2" xfId="22408"/>
    <cellStyle name="Note 12 4 4" xfId="22409"/>
    <cellStyle name="Note 12 4 4 2" xfId="22410"/>
    <cellStyle name="Note 12 4 5" xfId="22411"/>
    <cellStyle name="Note 12 4 6" xfId="22412"/>
    <cellStyle name="Note 12 5" xfId="22413"/>
    <cellStyle name="Note 12 5 2" xfId="22414"/>
    <cellStyle name="Note 12 6" xfId="22415"/>
    <cellStyle name="Note 12 6 2" xfId="22416"/>
    <cellStyle name="Note 12 7" xfId="22417"/>
    <cellStyle name="Note 12 7 2" xfId="22418"/>
    <cellStyle name="Note 12 8" xfId="22419"/>
    <cellStyle name="Note 12 9" xfId="22420"/>
    <cellStyle name="Note 13" xfId="22421"/>
    <cellStyle name="Note 13 10" xfId="22422"/>
    <cellStyle name="Note 13 10 2" xfId="22423"/>
    <cellStyle name="Note 13 11" xfId="22424"/>
    <cellStyle name="Note 13 11 2" xfId="22425"/>
    <cellStyle name="Note 13 12" xfId="22426"/>
    <cellStyle name="Note 13 12 2" xfId="22427"/>
    <cellStyle name="Note 13 13" xfId="22428"/>
    <cellStyle name="Note 13 13 2" xfId="22429"/>
    <cellStyle name="Note 13 14" xfId="22430"/>
    <cellStyle name="Note 13 14 2" xfId="22431"/>
    <cellStyle name="Note 13 15" xfId="22432"/>
    <cellStyle name="Note 13 15 2" xfId="22433"/>
    <cellStyle name="Note 13 16" xfId="22434"/>
    <cellStyle name="Note 13 2" xfId="22435"/>
    <cellStyle name="Note 13 2 2" xfId="22436"/>
    <cellStyle name="Note 13 2 3" xfId="22437"/>
    <cellStyle name="Note 13 2 3 2" xfId="22438"/>
    <cellStyle name="Note 13 2 4" xfId="22439"/>
    <cellStyle name="Note 13 3" xfId="22440"/>
    <cellStyle name="Note 13 3 2" xfId="22441"/>
    <cellStyle name="Note 13 3 3" xfId="22442"/>
    <cellStyle name="Note 13 4" xfId="22443"/>
    <cellStyle name="Note 13 4 2" xfId="22444"/>
    <cellStyle name="Note 13 5" xfId="22445"/>
    <cellStyle name="Note 13 5 2" xfId="22446"/>
    <cellStyle name="Note 13 5 3" xfId="22447"/>
    <cellStyle name="Note 13 6" xfId="22448"/>
    <cellStyle name="Note 13 6 2" xfId="22449"/>
    <cellStyle name="Note 13 6 3" xfId="22450"/>
    <cellStyle name="Note 13 7" xfId="22451"/>
    <cellStyle name="Note 13 7 2" xfId="22452"/>
    <cellStyle name="Note 13 8" xfId="22453"/>
    <cellStyle name="Note 13 8 2" xfId="22454"/>
    <cellStyle name="Note 13 9" xfId="22455"/>
    <cellStyle name="Note 13 9 2" xfId="22456"/>
    <cellStyle name="Note 13_Consolidation" xfId="22457"/>
    <cellStyle name="Note 14" xfId="22458"/>
    <cellStyle name="Note 14 2" xfId="22459"/>
    <cellStyle name="Note 14 2 2" xfId="22460"/>
    <cellStyle name="Note 14 3" xfId="22461"/>
    <cellStyle name="Note 14 3 2" xfId="22462"/>
    <cellStyle name="Note 14 4" xfId="22463"/>
    <cellStyle name="Note 15" xfId="22464"/>
    <cellStyle name="Note 15 2" xfId="22465"/>
    <cellStyle name="Note 15 2 2" xfId="22466"/>
    <cellStyle name="Note 15 3" xfId="22467"/>
    <cellStyle name="Note 16" xfId="22468"/>
    <cellStyle name="Note 16 2" xfId="22469"/>
    <cellStyle name="Note 17" xfId="22470"/>
    <cellStyle name="Note 17 2" xfId="22471"/>
    <cellStyle name="Note 2" xfId="1995"/>
    <cellStyle name="Note 2 10" xfId="22472"/>
    <cellStyle name="Note 2 10 10" xfId="22473"/>
    <cellStyle name="Note 2 10 11" xfId="22474"/>
    <cellStyle name="Note 2 10 12" xfId="22475"/>
    <cellStyle name="Note 2 10 13" xfId="22476"/>
    <cellStyle name="Note 2 10 14" xfId="22477"/>
    <cellStyle name="Note 2 10 15" xfId="22478"/>
    <cellStyle name="Note 2 10 2" xfId="22479"/>
    <cellStyle name="Note 2 10 2 10" xfId="22480"/>
    <cellStyle name="Note 2 10 2 10 2" xfId="22481"/>
    <cellStyle name="Note 2 10 2 11" xfId="22482"/>
    <cellStyle name="Note 2 10 2 11 2" xfId="22483"/>
    <cellStyle name="Note 2 10 2 12" xfId="22484"/>
    <cellStyle name="Note 2 10 2 12 2" xfId="22485"/>
    <cellStyle name="Note 2 10 2 13" xfId="22486"/>
    <cellStyle name="Note 2 10 2 13 2" xfId="22487"/>
    <cellStyle name="Note 2 10 2 14" xfId="22488"/>
    <cellStyle name="Note 2 10 2 14 2" xfId="22489"/>
    <cellStyle name="Note 2 10 2 15" xfId="22490"/>
    <cellStyle name="Note 2 10 2 15 2" xfId="22491"/>
    <cellStyle name="Note 2 10 2 16" xfId="22492"/>
    <cellStyle name="Note 2 10 2 16 2" xfId="22493"/>
    <cellStyle name="Note 2 10 2 2" xfId="22494"/>
    <cellStyle name="Note 2 10 2 2 2" xfId="22495"/>
    <cellStyle name="Note 2 10 2 3" xfId="22496"/>
    <cellStyle name="Note 2 10 2 3 2" xfId="22497"/>
    <cellStyle name="Note 2 10 2 4" xfId="22498"/>
    <cellStyle name="Note 2 10 2 4 2" xfId="22499"/>
    <cellStyle name="Note 2 10 2 5" xfId="22500"/>
    <cellStyle name="Note 2 10 2 5 2" xfId="22501"/>
    <cellStyle name="Note 2 10 2 6" xfId="22502"/>
    <cellStyle name="Note 2 10 2 6 2" xfId="22503"/>
    <cellStyle name="Note 2 10 2 7" xfId="22504"/>
    <cellStyle name="Note 2 10 2 7 2" xfId="22505"/>
    <cellStyle name="Note 2 10 2 8" xfId="22506"/>
    <cellStyle name="Note 2 10 2 8 2" xfId="22507"/>
    <cellStyle name="Note 2 10 2 9" xfId="22508"/>
    <cellStyle name="Note 2 10 2 9 2" xfId="22509"/>
    <cellStyle name="Note 2 10 3" xfId="22510"/>
    <cellStyle name="Note 2 10 3 2" xfId="22511"/>
    <cellStyle name="Note 2 10 3 3" xfId="22512"/>
    <cellStyle name="Note 2 10 4" xfId="22513"/>
    <cellStyle name="Note 2 10 4 2" xfId="22514"/>
    <cellStyle name="Note 2 10 4 3" xfId="22515"/>
    <cellStyle name="Note 2 10 5" xfId="22516"/>
    <cellStyle name="Note 2 10 5 2" xfId="22517"/>
    <cellStyle name="Note 2 10 6" xfId="22518"/>
    <cellStyle name="Note 2 10 6 2" xfId="22519"/>
    <cellStyle name="Note 2 10 7" xfId="22520"/>
    <cellStyle name="Note 2 10 7 2" xfId="22521"/>
    <cellStyle name="Note 2 10 8" xfId="22522"/>
    <cellStyle name="Note 2 10 8 2" xfId="22523"/>
    <cellStyle name="Note 2 10 9" xfId="22524"/>
    <cellStyle name="Note 2 11" xfId="22525"/>
    <cellStyle name="Note 2 11 10" xfId="22526"/>
    <cellStyle name="Note 2 11 10 2" xfId="22527"/>
    <cellStyle name="Note 2 11 11" xfId="22528"/>
    <cellStyle name="Note 2 11 11 2" xfId="22529"/>
    <cellStyle name="Note 2 11 12" xfId="22530"/>
    <cellStyle name="Note 2 11 12 2" xfId="22531"/>
    <cellStyle name="Note 2 11 13" xfId="22532"/>
    <cellStyle name="Note 2 11 13 2" xfId="22533"/>
    <cellStyle name="Note 2 11 14" xfId="22534"/>
    <cellStyle name="Note 2 11 14 2" xfId="22535"/>
    <cellStyle name="Note 2 11 15" xfId="22536"/>
    <cellStyle name="Note 2 11 15 2" xfId="22537"/>
    <cellStyle name="Note 2 11 16" xfId="22538"/>
    <cellStyle name="Note 2 11 16 2" xfId="22539"/>
    <cellStyle name="Note 2 11 17" xfId="22540"/>
    <cellStyle name="Note 2 11 17 2" xfId="22541"/>
    <cellStyle name="Note 2 11 18" xfId="22542"/>
    <cellStyle name="Note 2 11 19" xfId="22543"/>
    <cellStyle name="Note 2 11 2" xfId="22544"/>
    <cellStyle name="Note 2 11 2 2" xfId="22545"/>
    <cellStyle name="Note 2 11 2 3" xfId="22546"/>
    <cellStyle name="Note 2 11 3" xfId="22547"/>
    <cellStyle name="Note 2 11 3 2" xfId="22548"/>
    <cellStyle name="Note 2 11 4" xfId="22549"/>
    <cellStyle name="Note 2 11 4 2" xfId="22550"/>
    <cellStyle name="Note 2 11 5" xfId="22551"/>
    <cellStyle name="Note 2 11 5 2" xfId="22552"/>
    <cellStyle name="Note 2 11 6" xfId="22553"/>
    <cellStyle name="Note 2 11 6 2" xfId="22554"/>
    <cellStyle name="Note 2 11 7" xfId="22555"/>
    <cellStyle name="Note 2 11 7 2" xfId="22556"/>
    <cellStyle name="Note 2 11 8" xfId="22557"/>
    <cellStyle name="Note 2 11 8 2" xfId="22558"/>
    <cellStyle name="Note 2 11 9" xfId="22559"/>
    <cellStyle name="Note 2 11 9 2" xfId="22560"/>
    <cellStyle name="Note 2 12" xfId="22561"/>
    <cellStyle name="Note 2 12 2" xfId="22562"/>
    <cellStyle name="Note 2 12 2 2" xfId="22563"/>
    <cellStyle name="Note 2 12 2 3" xfId="22564"/>
    <cellStyle name="Note 2 12 3" xfId="22565"/>
    <cellStyle name="Note 2 12 3 2" xfId="22566"/>
    <cellStyle name="Note 2 12 4" xfId="22567"/>
    <cellStyle name="Note 2 12 5" xfId="22568"/>
    <cellStyle name="Note 2 12 6" xfId="22569"/>
    <cellStyle name="Note 2 13" xfId="22570"/>
    <cellStyle name="Note 2 13 2" xfId="22571"/>
    <cellStyle name="Note 2 13 3" xfId="22572"/>
    <cellStyle name="Note 2 14" xfId="22573"/>
    <cellStyle name="Note 2 14 2" xfId="22574"/>
    <cellStyle name="Note 2 15" xfId="22575"/>
    <cellStyle name="Note 2 15 2" xfId="22576"/>
    <cellStyle name="Note 2 16" xfId="22577"/>
    <cellStyle name="Note 2 17" xfId="22578"/>
    <cellStyle name="Note 2 18" xfId="22579"/>
    <cellStyle name="Note 2 19" xfId="22580"/>
    <cellStyle name="Note 2 2" xfId="1996"/>
    <cellStyle name="Note 2 2 10" xfId="22581"/>
    <cellStyle name="Note 2 2 11" xfId="22582"/>
    <cellStyle name="Note 2 2 12" xfId="22583"/>
    <cellStyle name="Note 2 2 13" xfId="22584"/>
    <cellStyle name="Note 2 2 14" xfId="22585"/>
    <cellStyle name="Note 2 2 2" xfId="22586"/>
    <cellStyle name="Note 2 2 2 10" xfId="22587"/>
    <cellStyle name="Note 2 2 2 11" xfId="22588"/>
    <cellStyle name="Note 2 2 2 12" xfId="22589"/>
    <cellStyle name="Note 2 2 2 13" xfId="22590"/>
    <cellStyle name="Note 2 2 2 2" xfId="22591"/>
    <cellStyle name="Note 2 2 2 2 10" xfId="22592"/>
    <cellStyle name="Note 2 2 2 2 10 2" xfId="22593"/>
    <cellStyle name="Note 2 2 2 2 11" xfId="22594"/>
    <cellStyle name="Note 2 2 2 2 11 2" xfId="22595"/>
    <cellStyle name="Note 2 2 2 2 12" xfId="22596"/>
    <cellStyle name="Note 2 2 2 2 12 2" xfId="22597"/>
    <cellStyle name="Note 2 2 2 2 13" xfId="22598"/>
    <cellStyle name="Note 2 2 2 2 13 2" xfId="22599"/>
    <cellStyle name="Note 2 2 2 2 14" xfId="22600"/>
    <cellStyle name="Note 2 2 2 2 14 2" xfId="22601"/>
    <cellStyle name="Note 2 2 2 2 15" xfId="22602"/>
    <cellStyle name="Note 2 2 2 2 15 2" xfId="22603"/>
    <cellStyle name="Note 2 2 2 2 16" xfId="22604"/>
    <cellStyle name="Note 2 2 2 2 17" xfId="22605"/>
    <cellStyle name="Note 2 2 2 2 2" xfId="22606"/>
    <cellStyle name="Note 2 2 2 2 2 2" xfId="22607"/>
    <cellStyle name="Note 2 2 2 2 3" xfId="22608"/>
    <cellStyle name="Note 2 2 2 2 3 2" xfId="22609"/>
    <cellStyle name="Note 2 2 2 2 4" xfId="22610"/>
    <cellStyle name="Note 2 2 2 2 4 2" xfId="22611"/>
    <cellStyle name="Note 2 2 2 2 5" xfId="22612"/>
    <cellStyle name="Note 2 2 2 2 5 2" xfId="22613"/>
    <cellStyle name="Note 2 2 2 2 6" xfId="22614"/>
    <cellStyle name="Note 2 2 2 2 6 2" xfId="22615"/>
    <cellStyle name="Note 2 2 2 2 7" xfId="22616"/>
    <cellStyle name="Note 2 2 2 2 7 2" xfId="22617"/>
    <cellStyle name="Note 2 2 2 2 8" xfId="22618"/>
    <cellStyle name="Note 2 2 2 2 8 2" xfId="22619"/>
    <cellStyle name="Note 2 2 2 2 9" xfId="22620"/>
    <cellStyle name="Note 2 2 2 2 9 2" xfId="22621"/>
    <cellStyle name="Note 2 2 2 3" xfId="22622"/>
    <cellStyle name="Note 2 2 2 3 2" xfId="22623"/>
    <cellStyle name="Note 2 2 2 3 2 2" xfId="22624"/>
    <cellStyle name="Note 2 2 2 3 3" xfId="22625"/>
    <cellStyle name="Note 2 2 2 3 3 2" xfId="22626"/>
    <cellStyle name="Note 2 2 2 3 4" xfId="22627"/>
    <cellStyle name="Note 2 2 2 4" xfId="22628"/>
    <cellStyle name="Note 2 2 2 4 2" xfId="22629"/>
    <cellStyle name="Note 2 2 2 4 3" xfId="22630"/>
    <cellStyle name="Note 2 2 2 5" xfId="22631"/>
    <cellStyle name="Note 2 2 2 5 2" xfId="22632"/>
    <cellStyle name="Note 2 2 2 6" xfId="22633"/>
    <cellStyle name="Note 2 2 2 6 2" xfId="22634"/>
    <cellStyle name="Note 2 2 2 7" xfId="22635"/>
    <cellStyle name="Note 2 2 2 8" xfId="22636"/>
    <cellStyle name="Note 2 2 2 9" xfId="22637"/>
    <cellStyle name="Note 2 2 2_Consolidation" xfId="22638"/>
    <cellStyle name="Note 2 2 3" xfId="22639"/>
    <cellStyle name="Note 2 2 3 10" xfId="22640"/>
    <cellStyle name="Note 2 2 3 10 2" xfId="22641"/>
    <cellStyle name="Note 2 2 3 11" xfId="22642"/>
    <cellStyle name="Note 2 2 3 11 2" xfId="22643"/>
    <cellStyle name="Note 2 2 3 12" xfId="22644"/>
    <cellStyle name="Note 2 2 3 12 2" xfId="22645"/>
    <cellStyle name="Note 2 2 3 13" xfId="22646"/>
    <cellStyle name="Note 2 2 3 13 2" xfId="22647"/>
    <cellStyle name="Note 2 2 3 14" xfId="22648"/>
    <cellStyle name="Note 2 2 3 14 2" xfId="22649"/>
    <cellStyle name="Note 2 2 3 15" xfId="22650"/>
    <cellStyle name="Note 2 2 3 15 2" xfId="22651"/>
    <cellStyle name="Note 2 2 3 16" xfId="22652"/>
    <cellStyle name="Note 2 2 3 17" xfId="22653"/>
    <cellStyle name="Note 2 2 3 2" xfId="22654"/>
    <cellStyle name="Note 2 2 3 3" xfId="22655"/>
    <cellStyle name="Note 2 2 3 3 2" xfId="22656"/>
    <cellStyle name="Note 2 2 3 4" xfId="22657"/>
    <cellStyle name="Note 2 2 3 4 2" xfId="22658"/>
    <cellStyle name="Note 2 2 3 5" xfId="22659"/>
    <cellStyle name="Note 2 2 3 5 2" xfId="22660"/>
    <cellStyle name="Note 2 2 3 6" xfId="22661"/>
    <cellStyle name="Note 2 2 3 6 2" xfId="22662"/>
    <cellStyle name="Note 2 2 3 7" xfId="22663"/>
    <cellStyle name="Note 2 2 3 7 2" xfId="22664"/>
    <cellStyle name="Note 2 2 3 8" xfId="22665"/>
    <cellStyle name="Note 2 2 3 8 2" xfId="22666"/>
    <cellStyle name="Note 2 2 3 9" xfId="22667"/>
    <cellStyle name="Note 2 2 3 9 2" xfId="22668"/>
    <cellStyle name="Note 2 2 4" xfId="22669"/>
    <cellStyle name="Note 2 2 4 2" xfId="22670"/>
    <cellStyle name="Note 2 2 4 2 2" xfId="22671"/>
    <cellStyle name="Note 2 2 4 3" xfId="22672"/>
    <cellStyle name="Note 2 2 4 3 2" xfId="22673"/>
    <cellStyle name="Note 2 2 4 4" xfId="22674"/>
    <cellStyle name="Note 2 2 4 4 2" xfId="22675"/>
    <cellStyle name="Note 2 2 4 5" xfId="22676"/>
    <cellStyle name="Note 2 2 4 6" xfId="22677"/>
    <cellStyle name="Note 2 2 5" xfId="22678"/>
    <cellStyle name="Note 2 2 5 2" xfId="22679"/>
    <cellStyle name="Note 2 2 6" xfId="22680"/>
    <cellStyle name="Note 2 2 6 2" xfId="22681"/>
    <cellStyle name="Note 2 2 7" xfId="22682"/>
    <cellStyle name="Note 2 2 7 2" xfId="22683"/>
    <cellStyle name="Note 2 2 8" xfId="22684"/>
    <cellStyle name="Note 2 2 9" xfId="22685"/>
    <cellStyle name="Note 2 2_Consolidation" xfId="22686"/>
    <cellStyle name="Note 2 20" xfId="22687"/>
    <cellStyle name="Note 2 21" xfId="22688"/>
    <cellStyle name="Note 2 22" xfId="22689"/>
    <cellStyle name="Note 2 3" xfId="1997"/>
    <cellStyle name="Note 2 3 10" xfId="22690"/>
    <cellStyle name="Note 2 3 11" xfId="22691"/>
    <cellStyle name="Note 2 3 12" xfId="22692"/>
    <cellStyle name="Note 2 3 13" xfId="22693"/>
    <cellStyle name="Note 2 3 14" xfId="22694"/>
    <cellStyle name="Note 2 3 2" xfId="22695"/>
    <cellStyle name="Note 2 3 2 10" xfId="22696"/>
    <cellStyle name="Note 2 3 2 11" xfId="22697"/>
    <cellStyle name="Note 2 3 2 12" xfId="22698"/>
    <cellStyle name="Note 2 3 2 13" xfId="22699"/>
    <cellStyle name="Note 2 3 2 2" xfId="22700"/>
    <cellStyle name="Note 2 3 2 2 10" xfId="22701"/>
    <cellStyle name="Note 2 3 2 2 10 2" xfId="22702"/>
    <cellStyle name="Note 2 3 2 2 11" xfId="22703"/>
    <cellStyle name="Note 2 3 2 2 11 2" xfId="22704"/>
    <cellStyle name="Note 2 3 2 2 12" xfId="22705"/>
    <cellStyle name="Note 2 3 2 2 12 2" xfId="22706"/>
    <cellStyle name="Note 2 3 2 2 13" xfId="22707"/>
    <cellStyle name="Note 2 3 2 2 13 2" xfId="22708"/>
    <cellStyle name="Note 2 3 2 2 14" xfId="22709"/>
    <cellStyle name="Note 2 3 2 2 14 2" xfId="22710"/>
    <cellStyle name="Note 2 3 2 2 15" xfId="22711"/>
    <cellStyle name="Note 2 3 2 2 15 2" xfId="22712"/>
    <cellStyle name="Note 2 3 2 2 16" xfId="22713"/>
    <cellStyle name="Note 2 3 2 2 17" xfId="22714"/>
    <cellStyle name="Note 2 3 2 2 2" xfId="22715"/>
    <cellStyle name="Note 2 3 2 2 2 2" xfId="22716"/>
    <cellStyle name="Note 2 3 2 2 3" xfId="22717"/>
    <cellStyle name="Note 2 3 2 2 3 2" xfId="22718"/>
    <cellStyle name="Note 2 3 2 2 4" xfId="22719"/>
    <cellStyle name="Note 2 3 2 2 4 2" xfId="22720"/>
    <cellStyle name="Note 2 3 2 2 5" xfId="22721"/>
    <cellStyle name="Note 2 3 2 2 5 2" xfId="22722"/>
    <cellStyle name="Note 2 3 2 2 6" xfId="22723"/>
    <cellStyle name="Note 2 3 2 2 6 2" xfId="22724"/>
    <cellStyle name="Note 2 3 2 2 7" xfId="22725"/>
    <cellStyle name="Note 2 3 2 2 7 2" xfId="22726"/>
    <cellStyle name="Note 2 3 2 2 8" xfId="22727"/>
    <cellStyle name="Note 2 3 2 2 8 2" xfId="22728"/>
    <cellStyle name="Note 2 3 2 2 9" xfId="22729"/>
    <cellStyle name="Note 2 3 2 2 9 2" xfId="22730"/>
    <cellStyle name="Note 2 3 2 3" xfId="22731"/>
    <cellStyle name="Note 2 3 2 3 2" xfId="22732"/>
    <cellStyle name="Note 2 3 2 3 2 2" xfId="22733"/>
    <cellStyle name="Note 2 3 2 3 3" xfId="22734"/>
    <cellStyle name="Note 2 3 2 3 3 2" xfId="22735"/>
    <cellStyle name="Note 2 3 2 3 4" xfId="22736"/>
    <cellStyle name="Note 2 3 2 4" xfId="22737"/>
    <cellStyle name="Note 2 3 2 4 2" xfId="22738"/>
    <cellStyle name="Note 2 3 2 4 3" xfId="22739"/>
    <cellStyle name="Note 2 3 2 5" xfId="22740"/>
    <cellStyle name="Note 2 3 2 5 2" xfId="22741"/>
    <cellStyle name="Note 2 3 2 6" xfId="22742"/>
    <cellStyle name="Note 2 3 2 6 2" xfId="22743"/>
    <cellStyle name="Note 2 3 2 7" xfId="22744"/>
    <cellStyle name="Note 2 3 2 8" xfId="22745"/>
    <cellStyle name="Note 2 3 2 9" xfId="22746"/>
    <cellStyle name="Note 2 3 2_Consolidation" xfId="22747"/>
    <cellStyle name="Note 2 3 3" xfId="22748"/>
    <cellStyle name="Note 2 3 3 10" xfId="22749"/>
    <cellStyle name="Note 2 3 3 10 2" xfId="22750"/>
    <cellStyle name="Note 2 3 3 11" xfId="22751"/>
    <cellStyle name="Note 2 3 3 11 2" xfId="22752"/>
    <cellStyle name="Note 2 3 3 12" xfId="22753"/>
    <cellStyle name="Note 2 3 3 12 2" xfId="22754"/>
    <cellStyle name="Note 2 3 3 13" xfId="22755"/>
    <cellStyle name="Note 2 3 3 13 2" xfId="22756"/>
    <cellStyle name="Note 2 3 3 14" xfId="22757"/>
    <cellStyle name="Note 2 3 3 14 2" xfId="22758"/>
    <cellStyle name="Note 2 3 3 15" xfId="22759"/>
    <cellStyle name="Note 2 3 3 15 2" xfId="22760"/>
    <cellStyle name="Note 2 3 3 16" xfId="22761"/>
    <cellStyle name="Note 2 3 3 17" xfId="22762"/>
    <cellStyle name="Note 2 3 3 2" xfId="22763"/>
    <cellStyle name="Note 2 3 3 3" xfId="22764"/>
    <cellStyle name="Note 2 3 3 3 2" xfId="22765"/>
    <cellStyle name="Note 2 3 3 4" xfId="22766"/>
    <cellStyle name="Note 2 3 3 4 2" xfId="22767"/>
    <cellStyle name="Note 2 3 3 5" xfId="22768"/>
    <cellStyle name="Note 2 3 3 5 2" xfId="22769"/>
    <cellStyle name="Note 2 3 3 6" xfId="22770"/>
    <cellStyle name="Note 2 3 3 6 2" xfId="22771"/>
    <cellStyle name="Note 2 3 3 7" xfId="22772"/>
    <cellStyle name="Note 2 3 3 7 2" xfId="22773"/>
    <cellStyle name="Note 2 3 3 8" xfId="22774"/>
    <cellStyle name="Note 2 3 3 8 2" xfId="22775"/>
    <cellStyle name="Note 2 3 3 9" xfId="22776"/>
    <cellStyle name="Note 2 3 3 9 2" xfId="22777"/>
    <cellStyle name="Note 2 3 4" xfId="22778"/>
    <cellStyle name="Note 2 3 4 2" xfId="22779"/>
    <cellStyle name="Note 2 3 4 2 2" xfId="22780"/>
    <cellStyle name="Note 2 3 4 3" xfId="22781"/>
    <cellStyle name="Note 2 3 4 3 2" xfId="22782"/>
    <cellStyle name="Note 2 3 4 4" xfId="22783"/>
    <cellStyle name="Note 2 3 4 4 2" xfId="22784"/>
    <cellStyle name="Note 2 3 4 5" xfId="22785"/>
    <cellStyle name="Note 2 3 4 6" xfId="22786"/>
    <cellStyle name="Note 2 3 5" xfId="22787"/>
    <cellStyle name="Note 2 3 5 2" xfId="22788"/>
    <cellStyle name="Note 2 3 6" xfId="22789"/>
    <cellStyle name="Note 2 3 6 2" xfId="22790"/>
    <cellStyle name="Note 2 3 7" xfId="22791"/>
    <cellStyle name="Note 2 3 7 2" xfId="22792"/>
    <cellStyle name="Note 2 3 8" xfId="22793"/>
    <cellStyle name="Note 2 3 9" xfId="22794"/>
    <cellStyle name="Note 2 3_Consolidation" xfId="22795"/>
    <cellStyle name="Note 2 4" xfId="1998"/>
    <cellStyle name="Note 2 4 10" xfId="22796"/>
    <cellStyle name="Note 2 4 11" xfId="22797"/>
    <cellStyle name="Note 2 4 12" xfId="22798"/>
    <cellStyle name="Note 2 4 13" xfId="22799"/>
    <cellStyle name="Note 2 4 14" xfId="22800"/>
    <cellStyle name="Note 2 4 2" xfId="22801"/>
    <cellStyle name="Note 2 4 2 10" xfId="22802"/>
    <cellStyle name="Note 2 4 2 11" xfId="22803"/>
    <cellStyle name="Note 2 4 2 12" xfId="22804"/>
    <cellStyle name="Note 2 4 2 13" xfId="22805"/>
    <cellStyle name="Note 2 4 2 2" xfId="22806"/>
    <cellStyle name="Note 2 4 2 2 10" xfId="22807"/>
    <cellStyle name="Note 2 4 2 2 10 2" xfId="22808"/>
    <cellStyle name="Note 2 4 2 2 11" xfId="22809"/>
    <cellStyle name="Note 2 4 2 2 11 2" xfId="22810"/>
    <cellStyle name="Note 2 4 2 2 12" xfId="22811"/>
    <cellStyle name="Note 2 4 2 2 12 2" xfId="22812"/>
    <cellStyle name="Note 2 4 2 2 13" xfId="22813"/>
    <cellStyle name="Note 2 4 2 2 13 2" xfId="22814"/>
    <cellStyle name="Note 2 4 2 2 14" xfId="22815"/>
    <cellStyle name="Note 2 4 2 2 14 2" xfId="22816"/>
    <cellStyle name="Note 2 4 2 2 15" xfId="22817"/>
    <cellStyle name="Note 2 4 2 2 15 2" xfId="22818"/>
    <cellStyle name="Note 2 4 2 2 16" xfId="22819"/>
    <cellStyle name="Note 2 4 2 2 17" xfId="22820"/>
    <cellStyle name="Note 2 4 2 2 2" xfId="22821"/>
    <cellStyle name="Note 2 4 2 2 2 2" xfId="22822"/>
    <cellStyle name="Note 2 4 2 2 3" xfId="22823"/>
    <cellStyle name="Note 2 4 2 2 3 2" xfId="22824"/>
    <cellStyle name="Note 2 4 2 2 4" xfId="22825"/>
    <cellStyle name="Note 2 4 2 2 4 2" xfId="22826"/>
    <cellStyle name="Note 2 4 2 2 5" xfId="22827"/>
    <cellStyle name="Note 2 4 2 2 5 2" xfId="22828"/>
    <cellStyle name="Note 2 4 2 2 6" xfId="22829"/>
    <cellStyle name="Note 2 4 2 2 6 2" xfId="22830"/>
    <cellStyle name="Note 2 4 2 2 7" xfId="22831"/>
    <cellStyle name="Note 2 4 2 2 7 2" xfId="22832"/>
    <cellStyle name="Note 2 4 2 2 8" xfId="22833"/>
    <cellStyle name="Note 2 4 2 2 8 2" xfId="22834"/>
    <cellStyle name="Note 2 4 2 2 9" xfId="22835"/>
    <cellStyle name="Note 2 4 2 2 9 2" xfId="22836"/>
    <cellStyle name="Note 2 4 2 3" xfId="22837"/>
    <cellStyle name="Note 2 4 2 3 2" xfId="22838"/>
    <cellStyle name="Note 2 4 2 3 2 2" xfId="22839"/>
    <cellStyle name="Note 2 4 2 3 3" xfId="22840"/>
    <cellStyle name="Note 2 4 2 3 3 2" xfId="22841"/>
    <cellStyle name="Note 2 4 2 3 4" xfId="22842"/>
    <cellStyle name="Note 2 4 2 4" xfId="22843"/>
    <cellStyle name="Note 2 4 2 4 2" xfId="22844"/>
    <cellStyle name="Note 2 4 2 4 3" xfId="22845"/>
    <cellStyle name="Note 2 4 2 5" xfId="22846"/>
    <cellStyle name="Note 2 4 2 5 2" xfId="22847"/>
    <cellStyle name="Note 2 4 2 6" xfId="22848"/>
    <cellStyle name="Note 2 4 2 6 2" xfId="22849"/>
    <cellStyle name="Note 2 4 2 7" xfId="22850"/>
    <cellStyle name="Note 2 4 2 8" xfId="22851"/>
    <cellStyle name="Note 2 4 2 9" xfId="22852"/>
    <cellStyle name="Note 2 4 2_Consolidation" xfId="22853"/>
    <cellStyle name="Note 2 4 3" xfId="22854"/>
    <cellStyle name="Note 2 4 3 10" xfId="22855"/>
    <cellStyle name="Note 2 4 3 10 2" xfId="22856"/>
    <cellStyle name="Note 2 4 3 11" xfId="22857"/>
    <cellStyle name="Note 2 4 3 11 2" xfId="22858"/>
    <cellStyle name="Note 2 4 3 12" xfId="22859"/>
    <cellStyle name="Note 2 4 3 12 2" xfId="22860"/>
    <cellStyle name="Note 2 4 3 13" xfId="22861"/>
    <cellStyle name="Note 2 4 3 13 2" xfId="22862"/>
    <cellStyle name="Note 2 4 3 14" xfId="22863"/>
    <cellStyle name="Note 2 4 3 14 2" xfId="22864"/>
    <cellStyle name="Note 2 4 3 15" xfId="22865"/>
    <cellStyle name="Note 2 4 3 15 2" xfId="22866"/>
    <cellStyle name="Note 2 4 3 16" xfId="22867"/>
    <cellStyle name="Note 2 4 3 17" xfId="22868"/>
    <cellStyle name="Note 2 4 3 2" xfId="22869"/>
    <cellStyle name="Note 2 4 3 3" xfId="22870"/>
    <cellStyle name="Note 2 4 3 3 2" xfId="22871"/>
    <cellStyle name="Note 2 4 3 4" xfId="22872"/>
    <cellStyle name="Note 2 4 3 4 2" xfId="22873"/>
    <cellStyle name="Note 2 4 3 5" xfId="22874"/>
    <cellStyle name="Note 2 4 3 5 2" xfId="22875"/>
    <cellStyle name="Note 2 4 3 6" xfId="22876"/>
    <cellStyle name="Note 2 4 3 6 2" xfId="22877"/>
    <cellStyle name="Note 2 4 3 7" xfId="22878"/>
    <cellStyle name="Note 2 4 3 7 2" xfId="22879"/>
    <cellStyle name="Note 2 4 3 8" xfId="22880"/>
    <cellStyle name="Note 2 4 3 8 2" xfId="22881"/>
    <cellStyle name="Note 2 4 3 9" xfId="22882"/>
    <cellStyle name="Note 2 4 3 9 2" xfId="22883"/>
    <cellStyle name="Note 2 4 4" xfId="22884"/>
    <cellStyle name="Note 2 4 4 2" xfId="22885"/>
    <cellStyle name="Note 2 4 4 2 2" xfId="22886"/>
    <cellStyle name="Note 2 4 4 3" xfId="22887"/>
    <cellStyle name="Note 2 4 4 3 2" xfId="22888"/>
    <cellStyle name="Note 2 4 4 4" xfId="22889"/>
    <cellStyle name="Note 2 4 4 4 2" xfId="22890"/>
    <cellStyle name="Note 2 4 4 5" xfId="22891"/>
    <cellStyle name="Note 2 4 4 6" xfId="22892"/>
    <cellStyle name="Note 2 4 5" xfId="22893"/>
    <cellStyle name="Note 2 4 5 2" xfId="22894"/>
    <cellStyle name="Note 2 4 6" xfId="22895"/>
    <cellStyle name="Note 2 4 6 2" xfId="22896"/>
    <cellStyle name="Note 2 4 7" xfId="22897"/>
    <cellStyle name="Note 2 4 7 2" xfId="22898"/>
    <cellStyle name="Note 2 4 8" xfId="22899"/>
    <cellStyle name="Note 2 4 9" xfId="22900"/>
    <cellStyle name="Note 2 4_Consolidation" xfId="22901"/>
    <cellStyle name="Note 2 5" xfId="1999"/>
    <cellStyle name="Note 2 5 10" xfId="22902"/>
    <cellStyle name="Note 2 5 11" xfId="22903"/>
    <cellStyle name="Note 2 5 12" xfId="22904"/>
    <cellStyle name="Note 2 5 13" xfId="22905"/>
    <cellStyle name="Note 2 5 14" xfId="22906"/>
    <cellStyle name="Note 2 5 2" xfId="22907"/>
    <cellStyle name="Note 2 5 2 10" xfId="22908"/>
    <cellStyle name="Note 2 5 2 11" xfId="22909"/>
    <cellStyle name="Note 2 5 2 12" xfId="22910"/>
    <cellStyle name="Note 2 5 2 13" xfId="22911"/>
    <cellStyle name="Note 2 5 2 2" xfId="22912"/>
    <cellStyle name="Note 2 5 2 2 10" xfId="22913"/>
    <cellStyle name="Note 2 5 2 2 10 2" xfId="22914"/>
    <cellStyle name="Note 2 5 2 2 11" xfId="22915"/>
    <cellStyle name="Note 2 5 2 2 11 2" xfId="22916"/>
    <cellStyle name="Note 2 5 2 2 12" xfId="22917"/>
    <cellStyle name="Note 2 5 2 2 12 2" xfId="22918"/>
    <cellStyle name="Note 2 5 2 2 13" xfId="22919"/>
    <cellStyle name="Note 2 5 2 2 13 2" xfId="22920"/>
    <cellStyle name="Note 2 5 2 2 14" xfId="22921"/>
    <cellStyle name="Note 2 5 2 2 14 2" xfId="22922"/>
    <cellStyle name="Note 2 5 2 2 15" xfId="22923"/>
    <cellStyle name="Note 2 5 2 2 15 2" xfId="22924"/>
    <cellStyle name="Note 2 5 2 2 16" xfId="22925"/>
    <cellStyle name="Note 2 5 2 2 17" xfId="22926"/>
    <cellStyle name="Note 2 5 2 2 2" xfId="22927"/>
    <cellStyle name="Note 2 5 2 2 2 2" xfId="22928"/>
    <cellStyle name="Note 2 5 2 2 3" xfId="22929"/>
    <cellStyle name="Note 2 5 2 2 3 2" xfId="22930"/>
    <cellStyle name="Note 2 5 2 2 4" xfId="22931"/>
    <cellStyle name="Note 2 5 2 2 4 2" xfId="22932"/>
    <cellStyle name="Note 2 5 2 2 5" xfId="22933"/>
    <cellStyle name="Note 2 5 2 2 5 2" xfId="22934"/>
    <cellStyle name="Note 2 5 2 2 6" xfId="22935"/>
    <cellStyle name="Note 2 5 2 2 6 2" xfId="22936"/>
    <cellStyle name="Note 2 5 2 2 7" xfId="22937"/>
    <cellStyle name="Note 2 5 2 2 7 2" xfId="22938"/>
    <cellStyle name="Note 2 5 2 2 8" xfId="22939"/>
    <cellStyle name="Note 2 5 2 2 8 2" xfId="22940"/>
    <cellStyle name="Note 2 5 2 2 9" xfId="22941"/>
    <cellStyle name="Note 2 5 2 2 9 2" xfId="22942"/>
    <cellStyle name="Note 2 5 2 3" xfId="22943"/>
    <cellStyle name="Note 2 5 2 3 2" xfId="22944"/>
    <cellStyle name="Note 2 5 2 3 2 2" xfId="22945"/>
    <cellStyle name="Note 2 5 2 3 3" xfId="22946"/>
    <cellStyle name="Note 2 5 2 3 3 2" xfId="22947"/>
    <cellStyle name="Note 2 5 2 3 4" xfId="22948"/>
    <cellStyle name="Note 2 5 2 4" xfId="22949"/>
    <cellStyle name="Note 2 5 2 4 2" xfId="22950"/>
    <cellStyle name="Note 2 5 2 4 3" xfId="22951"/>
    <cellStyle name="Note 2 5 2 5" xfId="22952"/>
    <cellStyle name="Note 2 5 2 5 2" xfId="22953"/>
    <cellStyle name="Note 2 5 2 6" xfId="22954"/>
    <cellStyle name="Note 2 5 2 6 2" xfId="22955"/>
    <cellStyle name="Note 2 5 2 7" xfId="22956"/>
    <cellStyle name="Note 2 5 2 8" xfId="22957"/>
    <cellStyle name="Note 2 5 2 9" xfId="22958"/>
    <cellStyle name="Note 2 5 2_Consolidation" xfId="22959"/>
    <cellStyle name="Note 2 5 3" xfId="22960"/>
    <cellStyle name="Note 2 5 3 10" xfId="22961"/>
    <cellStyle name="Note 2 5 3 10 2" xfId="22962"/>
    <cellStyle name="Note 2 5 3 11" xfId="22963"/>
    <cellStyle name="Note 2 5 3 11 2" xfId="22964"/>
    <cellStyle name="Note 2 5 3 12" xfId="22965"/>
    <cellStyle name="Note 2 5 3 12 2" xfId="22966"/>
    <cellStyle name="Note 2 5 3 13" xfId="22967"/>
    <cellStyle name="Note 2 5 3 13 2" xfId="22968"/>
    <cellStyle name="Note 2 5 3 14" xfId="22969"/>
    <cellStyle name="Note 2 5 3 14 2" xfId="22970"/>
    <cellStyle name="Note 2 5 3 15" xfId="22971"/>
    <cellStyle name="Note 2 5 3 15 2" xfId="22972"/>
    <cellStyle name="Note 2 5 3 16" xfId="22973"/>
    <cellStyle name="Note 2 5 3 17" xfId="22974"/>
    <cellStyle name="Note 2 5 3 2" xfId="22975"/>
    <cellStyle name="Note 2 5 3 3" xfId="22976"/>
    <cellStyle name="Note 2 5 3 3 2" xfId="22977"/>
    <cellStyle name="Note 2 5 3 4" xfId="22978"/>
    <cellStyle name="Note 2 5 3 4 2" xfId="22979"/>
    <cellStyle name="Note 2 5 3 5" xfId="22980"/>
    <cellStyle name="Note 2 5 3 5 2" xfId="22981"/>
    <cellStyle name="Note 2 5 3 6" xfId="22982"/>
    <cellStyle name="Note 2 5 3 6 2" xfId="22983"/>
    <cellStyle name="Note 2 5 3 7" xfId="22984"/>
    <cellStyle name="Note 2 5 3 7 2" xfId="22985"/>
    <cellStyle name="Note 2 5 3 8" xfId="22986"/>
    <cellStyle name="Note 2 5 3 8 2" xfId="22987"/>
    <cellStyle name="Note 2 5 3 9" xfId="22988"/>
    <cellStyle name="Note 2 5 3 9 2" xfId="22989"/>
    <cellStyle name="Note 2 5 4" xfId="22990"/>
    <cellStyle name="Note 2 5 4 2" xfId="22991"/>
    <cellStyle name="Note 2 5 4 2 2" xfId="22992"/>
    <cellStyle name="Note 2 5 4 3" xfId="22993"/>
    <cellStyle name="Note 2 5 4 3 2" xfId="22994"/>
    <cellStyle name="Note 2 5 4 4" xfId="22995"/>
    <cellStyle name="Note 2 5 4 4 2" xfId="22996"/>
    <cellStyle name="Note 2 5 4 5" xfId="22997"/>
    <cellStyle name="Note 2 5 4 6" xfId="22998"/>
    <cellStyle name="Note 2 5 5" xfId="22999"/>
    <cellStyle name="Note 2 5 5 2" xfId="23000"/>
    <cellStyle name="Note 2 5 6" xfId="23001"/>
    <cellStyle name="Note 2 5 6 2" xfId="23002"/>
    <cellStyle name="Note 2 5 7" xfId="23003"/>
    <cellStyle name="Note 2 5 7 2" xfId="23004"/>
    <cellStyle name="Note 2 5 8" xfId="23005"/>
    <cellStyle name="Note 2 5 9" xfId="23006"/>
    <cellStyle name="Note 2 5_Consolidation" xfId="23007"/>
    <cellStyle name="Note 2 6" xfId="2000"/>
    <cellStyle name="Note 2 6 10" xfId="23008"/>
    <cellStyle name="Note 2 6 11" xfId="23009"/>
    <cellStyle name="Note 2 6 12" xfId="23010"/>
    <cellStyle name="Note 2 6 13" xfId="23011"/>
    <cellStyle name="Note 2 6 14" xfId="23012"/>
    <cellStyle name="Note 2 6 2" xfId="23013"/>
    <cellStyle name="Note 2 6 2 10" xfId="23014"/>
    <cellStyle name="Note 2 6 2 11" xfId="23015"/>
    <cellStyle name="Note 2 6 2 12" xfId="23016"/>
    <cellStyle name="Note 2 6 2 13" xfId="23017"/>
    <cellStyle name="Note 2 6 2 2" xfId="23018"/>
    <cellStyle name="Note 2 6 2 2 10" xfId="23019"/>
    <cellStyle name="Note 2 6 2 2 10 2" xfId="23020"/>
    <cellStyle name="Note 2 6 2 2 11" xfId="23021"/>
    <cellStyle name="Note 2 6 2 2 11 2" xfId="23022"/>
    <cellStyle name="Note 2 6 2 2 12" xfId="23023"/>
    <cellStyle name="Note 2 6 2 2 12 2" xfId="23024"/>
    <cellStyle name="Note 2 6 2 2 13" xfId="23025"/>
    <cellStyle name="Note 2 6 2 2 13 2" xfId="23026"/>
    <cellStyle name="Note 2 6 2 2 14" xfId="23027"/>
    <cellStyle name="Note 2 6 2 2 14 2" xfId="23028"/>
    <cellStyle name="Note 2 6 2 2 15" xfId="23029"/>
    <cellStyle name="Note 2 6 2 2 15 2" xfId="23030"/>
    <cellStyle name="Note 2 6 2 2 16" xfId="23031"/>
    <cellStyle name="Note 2 6 2 2 17" xfId="23032"/>
    <cellStyle name="Note 2 6 2 2 2" xfId="23033"/>
    <cellStyle name="Note 2 6 2 2 2 2" xfId="23034"/>
    <cellStyle name="Note 2 6 2 2 3" xfId="23035"/>
    <cellStyle name="Note 2 6 2 2 3 2" xfId="23036"/>
    <cellStyle name="Note 2 6 2 2 4" xfId="23037"/>
    <cellStyle name="Note 2 6 2 2 4 2" xfId="23038"/>
    <cellStyle name="Note 2 6 2 2 5" xfId="23039"/>
    <cellStyle name="Note 2 6 2 2 5 2" xfId="23040"/>
    <cellStyle name="Note 2 6 2 2 6" xfId="23041"/>
    <cellStyle name="Note 2 6 2 2 6 2" xfId="23042"/>
    <cellStyle name="Note 2 6 2 2 7" xfId="23043"/>
    <cellStyle name="Note 2 6 2 2 7 2" xfId="23044"/>
    <cellStyle name="Note 2 6 2 2 8" xfId="23045"/>
    <cellStyle name="Note 2 6 2 2 8 2" xfId="23046"/>
    <cellStyle name="Note 2 6 2 2 9" xfId="23047"/>
    <cellStyle name="Note 2 6 2 2 9 2" xfId="23048"/>
    <cellStyle name="Note 2 6 2 3" xfId="23049"/>
    <cellStyle name="Note 2 6 2 3 2" xfId="23050"/>
    <cellStyle name="Note 2 6 2 3 2 2" xfId="23051"/>
    <cellStyle name="Note 2 6 2 3 3" xfId="23052"/>
    <cellStyle name="Note 2 6 2 3 3 2" xfId="23053"/>
    <cellStyle name="Note 2 6 2 3 4" xfId="23054"/>
    <cellStyle name="Note 2 6 2 4" xfId="23055"/>
    <cellStyle name="Note 2 6 2 4 2" xfId="23056"/>
    <cellStyle name="Note 2 6 2 4 3" xfId="23057"/>
    <cellStyle name="Note 2 6 2 5" xfId="23058"/>
    <cellStyle name="Note 2 6 2 5 2" xfId="23059"/>
    <cellStyle name="Note 2 6 2 6" xfId="23060"/>
    <cellStyle name="Note 2 6 2 6 2" xfId="23061"/>
    <cellStyle name="Note 2 6 2 7" xfId="23062"/>
    <cellStyle name="Note 2 6 2 8" xfId="23063"/>
    <cellStyle name="Note 2 6 2 9" xfId="23064"/>
    <cellStyle name="Note 2 6 2_Consolidation" xfId="23065"/>
    <cellStyle name="Note 2 6 3" xfId="23066"/>
    <cellStyle name="Note 2 6 3 10" xfId="23067"/>
    <cellStyle name="Note 2 6 3 10 2" xfId="23068"/>
    <cellStyle name="Note 2 6 3 11" xfId="23069"/>
    <cellStyle name="Note 2 6 3 11 2" xfId="23070"/>
    <cellStyle name="Note 2 6 3 12" xfId="23071"/>
    <cellStyle name="Note 2 6 3 12 2" xfId="23072"/>
    <cellStyle name="Note 2 6 3 13" xfId="23073"/>
    <cellStyle name="Note 2 6 3 13 2" xfId="23074"/>
    <cellStyle name="Note 2 6 3 14" xfId="23075"/>
    <cellStyle name="Note 2 6 3 14 2" xfId="23076"/>
    <cellStyle name="Note 2 6 3 15" xfId="23077"/>
    <cellStyle name="Note 2 6 3 15 2" xfId="23078"/>
    <cellStyle name="Note 2 6 3 16" xfId="23079"/>
    <cellStyle name="Note 2 6 3 17" xfId="23080"/>
    <cellStyle name="Note 2 6 3 2" xfId="23081"/>
    <cellStyle name="Note 2 6 3 3" xfId="23082"/>
    <cellStyle name="Note 2 6 3 3 2" xfId="23083"/>
    <cellStyle name="Note 2 6 3 4" xfId="23084"/>
    <cellStyle name="Note 2 6 3 4 2" xfId="23085"/>
    <cellStyle name="Note 2 6 3 5" xfId="23086"/>
    <cellStyle name="Note 2 6 3 5 2" xfId="23087"/>
    <cellStyle name="Note 2 6 3 6" xfId="23088"/>
    <cellStyle name="Note 2 6 3 6 2" xfId="23089"/>
    <cellStyle name="Note 2 6 3 7" xfId="23090"/>
    <cellStyle name="Note 2 6 3 7 2" xfId="23091"/>
    <cellStyle name="Note 2 6 3 8" xfId="23092"/>
    <cellStyle name="Note 2 6 3 8 2" xfId="23093"/>
    <cellStyle name="Note 2 6 3 9" xfId="23094"/>
    <cellStyle name="Note 2 6 3 9 2" xfId="23095"/>
    <cellStyle name="Note 2 6 4" xfId="23096"/>
    <cellStyle name="Note 2 6 4 2" xfId="23097"/>
    <cellStyle name="Note 2 6 4 2 2" xfId="23098"/>
    <cellStyle name="Note 2 6 4 3" xfId="23099"/>
    <cellStyle name="Note 2 6 4 3 2" xfId="23100"/>
    <cellStyle name="Note 2 6 4 4" xfId="23101"/>
    <cellStyle name="Note 2 6 4 4 2" xfId="23102"/>
    <cellStyle name="Note 2 6 4 5" xfId="23103"/>
    <cellStyle name="Note 2 6 4 6" xfId="23104"/>
    <cellStyle name="Note 2 6 5" xfId="23105"/>
    <cellStyle name="Note 2 6 5 2" xfId="23106"/>
    <cellStyle name="Note 2 6 6" xfId="23107"/>
    <cellStyle name="Note 2 6 6 2" xfId="23108"/>
    <cellStyle name="Note 2 6 7" xfId="23109"/>
    <cellStyle name="Note 2 6 7 2" xfId="23110"/>
    <cellStyle name="Note 2 6 8" xfId="23111"/>
    <cellStyle name="Note 2 6 9" xfId="23112"/>
    <cellStyle name="Note 2 6_Consolidation" xfId="23113"/>
    <cellStyle name="Note 2 7" xfId="2001"/>
    <cellStyle name="Note 2 7 10" xfId="23114"/>
    <cellStyle name="Note 2 7 11" xfId="23115"/>
    <cellStyle name="Note 2 7 12" xfId="23116"/>
    <cellStyle name="Note 2 7 13" xfId="23117"/>
    <cellStyle name="Note 2 7 14" xfId="23118"/>
    <cellStyle name="Note 2 7 2" xfId="23119"/>
    <cellStyle name="Note 2 7 2 10" xfId="23120"/>
    <cellStyle name="Note 2 7 2 11" xfId="23121"/>
    <cellStyle name="Note 2 7 2 12" xfId="23122"/>
    <cellStyle name="Note 2 7 2 13" xfId="23123"/>
    <cellStyle name="Note 2 7 2 2" xfId="23124"/>
    <cellStyle name="Note 2 7 2 2 10" xfId="23125"/>
    <cellStyle name="Note 2 7 2 2 10 2" xfId="23126"/>
    <cellStyle name="Note 2 7 2 2 11" xfId="23127"/>
    <cellStyle name="Note 2 7 2 2 11 2" xfId="23128"/>
    <cellStyle name="Note 2 7 2 2 12" xfId="23129"/>
    <cellStyle name="Note 2 7 2 2 12 2" xfId="23130"/>
    <cellStyle name="Note 2 7 2 2 13" xfId="23131"/>
    <cellStyle name="Note 2 7 2 2 13 2" xfId="23132"/>
    <cellStyle name="Note 2 7 2 2 14" xfId="23133"/>
    <cellStyle name="Note 2 7 2 2 14 2" xfId="23134"/>
    <cellStyle name="Note 2 7 2 2 15" xfId="23135"/>
    <cellStyle name="Note 2 7 2 2 15 2" xfId="23136"/>
    <cellStyle name="Note 2 7 2 2 16" xfId="23137"/>
    <cellStyle name="Note 2 7 2 2 17" xfId="23138"/>
    <cellStyle name="Note 2 7 2 2 2" xfId="23139"/>
    <cellStyle name="Note 2 7 2 2 2 2" xfId="23140"/>
    <cellStyle name="Note 2 7 2 2 3" xfId="23141"/>
    <cellStyle name="Note 2 7 2 2 3 2" xfId="23142"/>
    <cellStyle name="Note 2 7 2 2 4" xfId="23143"/>
    <cellStyle name="Note 2 7 2 2 4 2" xfId="23144"/>
    <cellStyle name="Note 2 7 2 2 5" xfId="23145"/>
    <cellStyle name="Note 2 7 2 2 5 2" xfId="23146"/>
    <cellStyle name="Note 2 7 2 2 6" xfId="23147"/>
    <cellStyle name="Note 2 7 2 2 6 2" xfId="23148"/>
    <cellStyle name="Note 2 7 2 2 7" xfId="23149"/>
    <cellStyle name="Note 2 7 2 2 7 2" xfId="23150"/>
    <cellStyle name="Note 2 7 2 2 8" xfId="23151"/>
    <cellStyle name="Note 2 7 2 2 8 2" xfId="23152"/>
    <cellStyle name="Note 2 7 2 2 9" xfId="23153"/>
    <cellStyle name="Note 2 7 2 2 9 2" xfId="23154"/>
    <cellStyle name="Note 2 7 2 3" xfId="23155"/>
    <cellStyle name="Note 2 7 2 3 2" xfId="23156"/>
    <cellStyle name="Note 2 7 2 3 2 2" xfId="23157"/>
    <cellStyle name="Note 2 7 2 3 3" xfId="23158"/>
    <cellStyle name="Note 2 7 2 3 3 2" xfId="23159"/>
    <cellStyle name="Note 2 7 2 3 4" xfId="23160"/>
    <cellStyle name="Note 2 7 2 4" xfId="23161"/>
    <cellStyle name="Note 2 7 2 4 2" xfId="23162"/>
    <cellStyle name="Note 2 7 2 4 3" xfId="23163"/>
    <cellStyle name="Note 2 7 2 5" xfId="23164"/>
    <cellStyle name="Note 2 7 2 5 2" xfId="23165"/>
    <cellStyle name="Note 2 7 2 6" xfId="23166"/>
    <cellStyle name="Note 2 7 2 6 2" xfId="23167"/>
    <cellStyle name="Note 2 7 2 7" xfId="23168"/>
    <cellStyle name="Note 2 7 2 8" xfId="23169"/>
    <cellStyle name="Note 2 7 2 9" xfId="23170"/>
    <cellStyle name="Note 2 7 2_Consolidation" xfId="23171"/>
    <cellStyle name="Note 2 7 3" xfId="23172"/>
    <cellStyle name="Note 2 7 3 10" xfId="23173"/>
    <cellStyle name="Note 2 7 3 10 2" xfId="23174"/>
    <cellStyle name="Note 2 7 3 11" xfId="23175"/>
    <cellStyle name="Note 2 7 3 11 2" xfId="23176"/>
    <cellStyle name="Note 2 7 3 12" xfId="23177"/>
    <cellStyle name="Note 2 7 3 12 2" xfId="23178"/>
    <cellStyle name="Note 2 7 3 13" xfId="23179"/>
    <cellStyle name="Note 2 7 3 13 2" xfId="23180"/>
    <cellStyle name="Note 2 7 3 14" xfId="23181"/>
    <cellStyle name="Note 2 7 3 14 2" xfId="23182"/>
    <cellStyle name="Note 2 7 3 15" xfId="23183"/>
    <cellStyle name="Note 2 7 3 15 2" xfId="23184"/>
    <cellStyle name="Note 2 7 3 16" xfId="23185"/>
    <cellStyle name="Note 2 7 3 17" xfId="23186"/>
    <cellStyle name="Note 2 7 3 2" xfId="23187"/>
    <cellStyle name="Note 2 7 3 3" xfId="23188"/>
    <cellStyle name="Note 2 7 3 3 2" xfId="23189"/>
    <cellStyle name="Note 2 7 3 4" xfId="23190"/>
    <cellStyle name="Note 2 7 3 4 2" xfId="23191"/>
    <cellStyle name="Note 2 7 3 5" xfId="23192"/>
    <cellStyle name="Note 2 7 3 5 2" xfId="23193"/>
    <cellStyle name="Note 2 7 3 6" xfId="23194"/>
    <cellStyle name="Note 2 7 3 6 2" xfId="23195"/>
    <cellStyle name="Note 2 7 3 7" xfId="23196"/>
    <cellStyle name="Note 2 7 3 7 2" xfId="23197"/>
    <cellStyle name="Note 2 7 3 8" xfId="23198"/>
    <cellStyle name="Note 2 7 3 8 2" xfId="23199"/>
    <cellStyle name="Note 2 7 3 9" xfId="23200"/>
    <cellStyle name="Note 2 7 3 9 2" xfId="23201"/>
    <cellStyle name="Note 2 7 4" xfId="23202"/>
    <cellStyle name="Note 2 7 4 2" xfId="23203"/>
    <cellStyle name="Note 2 7 4 2 2" xfId="23204"/>
    <cellStyle name="Note 2 7 4 3" xfId="23205"/>
    <cellStyle name="Note 2 7 4 3 2" xfId="23206"/>
    <cellStyle name="Note 2 7 4 4" xfId="23207"/>
    <cellStyle name="Note 2 7 4 4 2" xfId="23208"/>
    <cellStyle name="Note 2 7 4 5" xfId="23209"/>
    <cellStyle name="Note 2 7 4 6" xfId="23210"/>
    <cellStyle name="Note 2 7 5" xfId="23211"/>
    <cellStyle name="Note 2 7 5 2" xfId="23212"/>
    <cellStyle name="Note 2 7 6" xfId="23213"/>
    <cellStyle name="Note 2 7 6 2" xfId="23214"/>
    <cellStyle name="Note 2 7 7" xfId="23215"/>
    <cellStyle name="Note 2 7 7 2" xfId="23216"/>
    <cellStyle name="Note 2 7 8" xfId="23217"/>
    <cellStyle name="Note 2 7 9" xfId="23218"/>
    <cellStyle name="Note 2 7_Consolidation" xfId="23219"/>
    <cellStyle name="Note 2 8" xfId="2002"/>
    <cellStyle name="Note 2 8 10" xfId="23220"/>
    <cellStyle name="Note 2 8 11" xfId="23221"/>
    <cellStyle name="Note 2 8 12" xfId="23222"/>
    <cellStyle name="Note 2 8 13" xfId="23223"/>
    <cellStyle name="Note 2 8 14" xfId="23224"/>
    <cellStyle name="Note 2 8 2" xfId="23225"/>
    <cellStyle name="Note 2 8 2 10" xfId="23226"/>
    <cellStyle name="Note 2 8 2 11" xfId="23227"/>
    <cellStyle name="Note 2 8 2 12" xfId="23228"/>
    <cellStyle name="Note 2 8 2 13" xfId="23229"/>
    <cellStyle name="Note 2 8 2 2" xfId="23230"/>
    <cellStyle name="Note 2 8 2 2 10" xfId="23231"/>
    <cellStyle name="Note 2 8 2 2 10 2" xfId="23232"/>
    <cellStyle name="Note 2 8 2 2 11" xfId="23233"/>
    <cellStyle name="Note 2 8 2 2 11 2" xfId="23234"/>
    <cellStyle name="Note 2 8 2 2 12" xfId="23235"/>
    <cellStyle name="Note 2 8 2 2 12 2" xfId="23236"/>
    <cellStyle name="Note 2 8 2 2 13" xfId="23237"/>
    <cellStyle name="Note 2 8 2 2 13 2" xfId="23238"/>
    <cellStyle name="Note 2 8 2 2 14" xfId="23239"/>
    <cellStyle name="Note 2 8 2 2 14 2" xfId="23240"/>
    <cellStyle name="Note 2 8 2 2 15" xfId="23241"/>
    <cellStyle name="Note 2 8 2 2 15 2" xfId="23242"/>
    <cellStyle name="Note 2 8 2 2 16" xfId="23243"/>
    <cellStyle name="Note 2 8 2 2 17" xfId="23244"/>
    <cellStyle name="Note 2 8 2 2 2" xfId="23245"/>
    <cellStyle name="Note 2 8 2 2 2 2" xfId="23246"/>
    <cellStyle name="Note 2 8 2 2 3" xfId="23247"/>
    <cellStyle name="Note 2 8 2 2 3 2" xfId="23248"/>
    <cellStyle name="Note 2 8 2 2 4" xfId="23249"/>
    <cellStyle name="Note 2 8 2 2 4 2" xfId="23250"/>
    <cellStyle name="Note 2 8 2 2 5" xfId="23251"/>
    <cellStyle name="Note 2 8 2 2 5 2" xfId="23252"/>
    <cellStyle name="Note 2 8 2 2 6" xfId="23253"/>
    <cellStyle name="Note 2 8 2 2 6 2" xfId="23254"/>
    <cellStyle name="Note 2 8 2 2 7" xfId="23255"/>
    <cellStyle name="Note 2 8 2 2 7 2" xfId="23256"/>
    <cellStyle name="Note 2 8 2 2 8" xfId="23257"/>
    <cellStyle name="Note 2 8 2 2 8 2" xfId="23258"/>
    <cellStyle name="Note 2 8 2 2 9" xfId="23259"/>
    <cellStyle name="Note 2 8 2 2 9 2" xfId="23260"/>
    <cellStyle name="Note 2 8 2 3" xfId="23261"/>
    <cellStyle name="Note 2 8 2 3 2" xfId="23262"/>
    <cellStyle name="Note 2 8 2 3 2 2" xfId="23263"/>
    <cellStyle name="Note 2 8 2 3 3" xfId="23264"/>
    <cellStyle name="Note 2 8 2 3 3 2" xfId="23265"/>
    <cellStyle name="Note 2 8 2 3 4" xfId="23266"/>
    <cellStyle name="Note 2 8 2 4" xfId="23267"/>
    <cellStyle name="Note 2 8 2 4 2" xfId="23268"/>
    <cellStyle name="Note 2 8 2 4 3" xfId="23269"/>
    <cellStyle name="Note 2 8 2 5" xfId="23270"/>
    <cellStyle name="Note 2 8 2 5 2" xfId="23271"/>
    <cellStyle name="Note 2 8 2 6" xfId="23272"/>
    <cellStyle name="Note 2 8 2 6 2" xfId="23273"/>
    <cellStyle name="Note 2 8 2 7" xfId="23274"/>
    <cellStyle name="Note 2 8 2 8" xfId="23275"/>
    <cellStyle name="Note 2 8 2 9" xfId="23276"/>
    <cellStyle name="Note 2 8 2_Consolidation" xfId="23277"/>
    <cellStyle name="Note 2 8 3" xfId="23278"/>
    <cellStyle name="Note 2 8 3 10" xfId="23279"/>
    <cellStyle name="Note 2 8 3 10 2" xfId="23280"/>
    <cellStyle name="Note 2 8 3 11" xfId="23281"/>
    <cellStyle name="Note 2 8 3 11 2" xfId="23282"/>
    <cellStyle name="Note 2 8 3 12" xfId="23283"/>
    <cellStyle name="Note 2 8 3 12 2" xfId="23284"/>
    <cellStyle name="Note 2 8 3 13" xfId="23285"/>
    <cellStyle name="Note 2 8 3 13 2" xfId="23286"/>
    <cellStyle name="Note 2 8 3 14" xfId="23287"/>
    <cellStyle name="Note 2 8 3 14 2" xfId="23288"/>
    <cellStyle name="Note 2 8 3 15" xfId="23289"/>
    <cellStyle name="Note 2 8 3 15 2" xfId="23290"/>
    <cellStyle name="Note 2 8 3 16" xfId="23291"/>
    <cellStyle name="Note 2 8 3 17" xfId="23292"/>
    <cellStyle name="Note 2 8 3 2" xfId="23293"/>
    <cellStyle name="Note 2 8 3 3" xfId="23294"/>
    <cellStyle name="Note 2 8 3 3 2" xfId="23295"/>
    <cellStyle name="Note 2 8 3 4" xfId="23296"/>
    <cellStyle name="Note 2 8 3 4 2" xfId="23297"/>
    <cellStyle name="Note 2 8 3 5" xfId="23298"/>
    <cellStyle name="Note 2 8 3 5 2" xfId="23299"/>
    <cellStyle name="Note 2 8 3 6" xfId="23300"/>
    <cellStyle name="Note 2 8 3 6 2" xfId="23301"/>
    <cellStyle name="Note 2 8 3 7" xfId="23302"/>
    <cellStyle name="Note 2 8 3 7 2" xfId="23303"/>
    <cellStyle name="Note 2 8 3 8" xfId="23304"/>
    <cellStyle name="Note 2 8 3 8 2" xfId="23305"/>
    <cellStyle name="Note 2 8 3 9" xfId="23306"/>
    <cellStyle name="Note 2 8 3 9 2" xfId="23307"/>
    <cellStyle name="Note 2 8 4" xfId="23308"/>
    <cellStyle name="Note 2 8 4 2" xfId="23309"/>
    <cellStyle name="Note 2 8 4 2 2" xfId="23310"/>
    <cellStyle name="Note 2 8 4 3" xfId="23311"/>
    <cellStyle name="Note 2 8 4 3 2" xfId="23312"/>
    <cellStyle name="Note 2 8 4 4" xfId="23313"/>
    <cellStyle name="Note 2 8 4 4 2" xfId="23314"/>
    <cellStyle name="Note 2 8 4 5" xfId="23315"/>
    <cellStyle name="Note 2 8 4 6" xfId="23316"/>
    <cellStyle name="Note 2 8 5" xfId="23317"/>
    <cellStyle name="Note 2 8 5 2" xfId="23318"/>
    <cellStyle name="Note 2 8 6" xfId="23319"/>
    <cellStyle name="Note 2 8 6 2" xfId="23320"/>
    <cellStyle name="Note 2 8 7" xfId="23321"/>
    <cellStyle name="Note 2 8 7 2" xfId="23322"/>
    <cellStyle name="Note 2 8 8" xfId="23323"/>
    <cellStyle name="Note 2 8 9" xfId="23324"/>
    <cellStyle name="Note 2 8_Consolidation" xfId="23325"/>
    <cellStyle name="Note 2 9" xfId="2003"/>
    <cellStyle name="Note 2 9 10" xfId="23326"/>
    <cellStyle name="Note 2 9 11" xfId="23327"/>
    <cellStyle name="Note 2 9 12" xfId="23328"/>
    <cellStyle name="Note 2 9 13" xfId="23329"/>
    <cellStyle name="Note 2 9 14" xfId="23330"/>
    <cellStyle name="Note 2 9 2" xfId="23331"/>
    <cellStyle name="Note 2 9 2 10" xfId="23332"/>
    <cellStyle name="Note 2 9 2 11" xfId="23333"/>
    <cellStyle name="Note 2 9 2 12" xfId="23334"/>
    <cellStyle name="Note 2 9 2 13" xfId="23335"/>
    <cellStyle name="Note 2 9 2 2" xfId="23336"/>
    <cellStyle name="Note 2 9 2 2 10" xfId="23337"/>
    <cellStyle name="Note 2 9 2 2 10 2" xfId="23338"/>
    <cellStyle name="Note 2 9 2 2 11" xfId="23339"/>
    <cellStyle name="Note 2 9 2 2 11 2" xfId="23340"/>
    <cellStyle name="Note 2 9 2 2 12" xfId="23341"/>
    <cellStyle name="Note 2 9 2 2 12 2" xfId="23342"/>
    <cellStyle name="Note 2 9 2 2 13" xfId="23343"/>
    <cellStyle name="Note 2 9 2 2 13 2" xfId="23344"/>
    <cellStyle name="Note 2 9 2 2 14" xfId="23345"/>
    <cellStyle name="Note 2 9 2 2 14 2" xfId="23346"/>
    <cellStyle name="Note 2 9 2 2 15" xfId="23347"/>
    <cellStyle name="Note 2 9 2 2 15 2" xfId="23348"/>
    <cellStyle name="Note 2 9 2 2 16" xfId="23349"/>
    <cellStyle name="Note 2 9 2 2 17" xfId="23350"/>
    <cellStyle name="Note 2 9 2 2 2" xfId="23351"/>
    <cellStyle name="Note 2 9 2 2 2 2" xfId="23352"/>
    <cellStyle name="Note 2 9 2 2 3" xfId="23353"/>
    <cellStyle name="Note 2 9 2 2 3 2" xfId="23354"/>
    <cellStyle name="Note 2 9 2 2 4" xfId="23355"/>
    <cellStyle name="Note 2 9 2 2 4 2" xfId="23356"/>
    <cellStyle name="Note 2 9 2 2 5" xfId="23357"/>
    <cellStyle name="Note 2 9 2 2 5 2" xfId="23358"/>
    <cellStyle name="Note 2 9 2 2 6" xfId="23359"/>
    <cellStyle name="Note 2 9 2 2 6 2" xfId="23360"/>
    <cellStyle name="Note 2 9 2 2 7" xfId="23361"/>
    <cellStyle name="Note 2 9 2 2 7 2" xfId="23362"/>
    <cellStyle name="Note 2 9 2 2 8" xfId="23363"/>
    <cellStyle name="Note 2 9 2 2 8 2" xfId="23364"/>
    <cellStyle name="Note 2 9 2 2 9" xfId="23365"/>
    <cellStyle name="Note 2 9 2 2 9 2" xfId="23366"/>
    <cellStyle name="Note 2 9 2 3" xfId="23367"/>
    <cellStyle name="Note 2 9 2 3 2" xfId="23368"/>
    <cellStyle name="Note 2 9 2 3 2 2" xfId="23369"/>
    <cellStyle name="Note 2 9 2 3 3" xfId="23370"/>
    <cellStyle name="Note 2 9 2 3 3 2" xfId="23371"/>
    <cellStyle name="Note 2 9 2 3 4" xfId="23372"/>
    <cellStyle name="Note 2 9 2 4" xfId="23373"/>
    <cellStyle name="Note 2 9 2 4 2" xfId="23374"/>
    <cellStyle name="Note 2 9 2 4 3" xfId="23375"/>
    <cellStyle name="Note 2 9 2 5" xfId="23376"/>
    <cellStyle name="Note 2 9 2 5 2" xfId="23377"/>
    <cellStyle name="Note 2 9 2 6" xfId="23378"/>
    <cellStyle name="Note 2 9 2 6 2" xfId="23379"/>
    <cellStyle name="Note 2 9 2 7" xfId="23380"/>
    <cellStyle name="Note 2 9 2 8" xfId="23381"/>
    <cellStyle name="Note 2 9 2 9" xfId="23382"/>
    <cellStyle name="Note 2 9 2_Consolidation" xfId="23383"/>
    <cellStyle name="Note 2 9 3" xfId="23384"/>
    <cellStyle name="Note 2 9 3 10" xfId="23385"/>
    <cellStyle name="Note 2 9 3 10 2" xfId="23386"/>
    <cellStyle name="Note 2 9 3 11" xfId="23387"/>
    <cellStyle name="Note 2 9 3 11 2" xfId="23388"/>
    <cellStyle name="Note 2 9 3 12" xfId="23389"/>
    <cellStyle name="Note 2 9 3 12 2" xfId="23390"/>
    <cellStyle name="Note 2 9 3 13" xfId="23391"/>
    <cellStyle name="Note 2 9 3 13 2" xfId="23392"/>
    <cellStyle name="Note 2 9 3 14" xfId="23393"/>
    <cellStyle name="Note 2 9 3 14 2" xfId="23394"/>
    <cellStyle name="Note 2 9 3 15" xfId="23395"/>
    <cellStyle name="Note 2 9 3 15 2" xfId="23396"/>
    <cellStyle name="Note 2 9 3 16" xfId="23397"/>
    <cellStyle name="Note 2 9 3 17" xfId="23398"/>
    <cellStyle name="Note 2 9 3 2" xfId="23399"/>
    <cellStyle name="Note 2 9 3 3" xfId="23400"/>
    <cellStyle name="Note 2 9 3 3 2" xfId="23401"/>
    <cellStyle name="Note 2 9 3 4" xfId="23402"/>
    <cellStyle name="Note 2 9 3 4 2" xfId="23403"/>
    <cellStyle name="Note 2 9 3 5" xfId="23404"/>
    <cellStyle name="Note 2 9 3 5 2" xfId="23405"/>
    <cellStyle name="Note 2 9 3 6" xfId="23406"/>
    <cellStyle name="Note 2 9 3 6 2" xfId="23407"/>
    <cellStyle name="Note 2 9 3 7" xfId="23408"/>
    <cellStyle name="Note 2 9 3 7 2" xfId="23409"/>
    <cellStyle name="Note 2 9 3 8" xfId="23410"/>
    <cellStyle name="Note 2 9 3 8 2" xfId="23411"/>
    <cellStyle name="Note 2 9 3 9" xfId="23412"/>
    <cellStyle name="Note 2 9 3 9 2" xfId="23413"/>
    <cellStyle name="Note 2 9 4" xfId="23414"/>
    <cellStyle name="Note 2 9 4 2" xfId="23415"/>
    <cellStyle name="Note 2 9 4 2 2" xfId="23416"/>
    <cellStyle name="Note 2 9 4 3" xfId="23417"/>
    <cellStyle name="Note 2 9 4 3 2" xfId="23418"/>
    <cellStyle name="Note 2 9 4 4" xfId="23419"/>
    <cellStyle name="Note 2 9 4 4 2" xfId="23420"/>
    <cellStyle name="Note 2 9 4 5" xfId="23421"/>
    <cellStyle name="Note 2 9 4 6" xfId="23422"/>
    <cellStyle name="Note 2 9 5" xfId="23423"/>
    <cellStyle name="Note 2 9 5 2" xfId="23424"/>
    <cellStyle name="Note 2 9 6" xfId="23425"/>
    <cellStyle name="Note 2 9 6 2" xfId="23426"/>
    <cellStyle name="Note 2 9 7" xfId="23427"/>
    <cellStyle name="Note 2 9 7 2" xfId="23428"/>
    <cellStyle name="Note 2 9 8" xfId="23429"/>
    <cellStyle name="Note 2 9 9" xfId="23430"/>
    <cellStyle name="Note 2 9_Consolidation" xfId="23431"/>
    <cellStyle name="Note 2_Consolidation" xfId="23432"/>
    <cellStyle name="Note 3" xfId="2004"/>
    <cellStyle name="Note 3 10" xfId="23433"/>
    <cellStyle name="Note 3 10 10" xfId="23434"/>
    <cellStyle name="Note 3 10 11" xfId="23435"/>
    <cellStyle name="Note 3 10 12" xfId="23436"/>
    <cellStyle name="Note 3 10 13" xfId="23437"/>
    <cellStyle name="Note 3 10 2" xfId="23438"/>
    <cellStyle name="Note 3 10 2 10" xfId="23439"/>
    <cellStyle name="Note 3 10 2 10 2" xfId="23440"/>
    <cellStyle name="Note 3 10 2 11" xfId="23441"/>
    <cellStyle name="Note 3 10 2 11 2" xfId="23442"/>
    <cellStyle name="Note 3 10 2 12" xfId="23443"/>
    <cellStyle name="Note 3 10 2 12 2" xfId="23444"/>
    <cellStyle name="Note 3 10 2 13" xfId="23445"/>
    <cellStyle name="Note 3 10 2 13 2" xfId="23446"/>
    <cellStyle name="Note 3 10 2 14" xfId="23447"/>
    <cellStyle name="Note 3 10 2 14 2" xfId="23448"/>
    <cellStyle name="Note 3 10 2 15" xfId="23449"/>
    <cellStyle name="Note 3 10 2 15 2" xfId="23450"/>
    <cellStyle name="Note 3 10 2 16" xfId="23451"/>
    <cellStyle name="Note 3 10 2 17" xfId="23452"/>
    <cellStyle name="Note 3 10 2 2" xfId="23453"/>
    <cellStyle name="Note 3 10 2 2 2" xfId="23454"/>
    <cellStyle name="Note 3 10 2 3" xfId="23455"/>
    <cellStyle name="Note 3 10 2 3 2" xfId="23456"/>
    <cellStyle name="Note 3 10 2 4" xfId="23457"/>
    <cellStyle name="Note 3 10 2 4 2" xfId="23458"/>
    <cellStyle name="Note 3 10 2 5" xfId="23459"/>
    <cellStyle name="Note 3 10 2 5 2" xfId="23460"/>
    <cellStyle name="Note 3 10 2 6" xfId="23461"/>
    <cellStyle name="Note 3 10 2 6 2" xfId="23462"/>
    <cellStyle name="Note 3 10 2 7" xfId="23463"/>
    <cellStyle name="Note 3 10 2 7 2" xfId="23464"/>
    <cellStyle name="Note 3 10 2 8" xfId="23465"/>
    <cellStyle name="Note 3 10 2 8 2" xfId="23466"/>
    <cellStyle name="Note 3 10 2 9" xfId="23467"/>
    <cellStyle name="Note 3 10 2 9 2" xfId="23468"/>
    <cellStyle name="Note 3 10 3" xfId="23469"/>
    <cellStyle name="Note 3 10 3 2" xfId="23470"/>
    <cellStyle name="Note 3 10 3 2 2" xfId="23471"/>
    <cellStyle name="Note 3 10 3 3" xfId="23472"/>
    <cellStyle name="Note 3 10 3 3 2" xfId="23473"/>
    <cellStyle name="Note 3 10 3 4" xfId="23474"/>
    <cellStyle name="Note 3 10 4" xfId="23475"/>
    <cellStyle name="Note 3 10 4 2" xfId="23476"/>
    <cellStyle name="Note 3 10 4 3" xfId="23477"/>
    <cellStyle name="Note 3 10 5" xfId="23478"/>
    <cellStyle name="Note 3 10 5 2" xfId="23479"/>
    <cellStyle name="Note 3 10 6" xfId="23480"/>
    <cellStyle name="Note 3 10 6 2" xfId="23481"/>
    <cellStyle name="Note 3 10 7" xfId="23482"/>
    <cellStyle name="Note 3 10 8" xfId="23483"/>
    <cellStyle name="Note 3 10 9" xfId="23484"/>
    <cellStyle name="Note 3 10_Consolidation" xfId="23485"/>
    <cellStyle name="Note 3 11" xfId="23486"/>
    <cellStyle name="Note 3 11 10" xfId="23487"/>
    <cellStyle name="Note 3 11 10 2" xfId="23488"/>
    <cellStyle name="Note 3 11 11" xfId="23489"/>
    <cellStyle name="Note 3 11 11 2" xfId="23490"/>
    <cellStyle name="Note 3 11 12" xfId="23491"/>
    <cellStyle name="Note 3 11 12 2" xfId="23492"/>
    <cellStyle name="Note 3 11 13" xfId="23493"/>
    <cellStyle name="Note 3 11 13 2" xfId="23494"/>
    <cellStyle name="Note 3 11 14" xfId="23495"/>
    <cellStyle name="Note 3 11 14 2" xfId="23496"/>
    <cellStyle name="Note 3 11 15" xfId="23497"/>
    <cellStyle name="Note 3 11 15 2" xfId="23498"/>
    <cellStyle name="Note 3 11 16" xfId="23499"/>
    <cellStyle name="Note 3 11 17" xfId="23500"/>
    <cellStyle name="Note 3 11 2" xfId="23501"/>
    <cellStyle name="Note 3 11 3" xfId="23502"/>
    <cellStyle name="Note 3 11 3 2" xfId="23503"/>
    <cellStyle name="Note 3 11 4" xfId="23504"/>
    <cellStyle name="Note 3 11 4 2" xfId="23505"/>
    <cellStyle name="Note 3 11 5" xfId="23506"/>
    <cellStyle name="Note 3 11 5 2" xfId="23507"/>
    <cellStyle name="Note 3 11 6" xfId="23508"/>
    <cellStyle name="Note 3 11 6 2" xfId="23509"/>
    <cellStyle name="Note 3 11 7" xfId="23510"/>
    <cellStyle name="Note 3 11 7 2" xfId="23511"/>
    <cellStyle name="Note 3 11 8" xfId="23512"/>
    <cellStyle name="Note 3 11 8 2" xfId="23513"/>
    <cellStyle name="Note 3 11 9" xfId="23514"/>
    <cellStyle name="Note 3 11 9 2" xfId="23515"/>
    <cellStyle name="Note 3 12" xfId="23516"/>
    <cellStyle name="Note 3 12 2" xfId="23517"/>
    <cellStyle name="Note 3 12 2 2" xfId="23518"/>
    <cellStyle name="Note 3 12 3" xfId="23519"/>
    <cellStyle name="Note 3 12 3 2" xfId="23520"/>
    <cellStyle name="Note 3 12 4" xfId="23521"/>
    <cellStyle name="Note 3 12 4 2" xfId="23522"/>
    <cellStyle name="Note 3 12 5" xfId="23523"/>
    <cellStyle name="Note 3 12 6" xfId="23524"/>
    <cellStyle name="Note 3 13" xfId="23525"/>
    <cellStyle name="Note 3 13 2" xfId="23526"/>
    <cellStyle name="Note 3 14" xfId="23527"/>
    <cellStyle name="Note 3 14 2" xfId="23528"/>
    <cellStyle name="Note 3 15" xfId="23529"/>
    <cellStyle name="Note 3 15 2" xfId="23530"/>
    <cellStyle name="Note 3 16" xfId="23531"/>
    <cellStyle name="Note 3 17" xfId="23532"/>
    <cellStyle name="Note 3 18" xfId="23533"/>
    <cellStyle name="Note 3 19" xfId="23534"/>
    <cellStyle name="Note 3 2" xfId="2005"/>
    <cellStyle name="Note 3 2 10" xfId="23535"/>
    <cellStyle name="Note 3 2 11" xfId="23536"/>
    <cellStyle name="Note 3 2 12" xfId="23537"/>
    <cellStyle name="Note 3 2 13" xfId="23538"/>
    <cellStyle name="Note 3 2 14" xfId="23539"/>
    <cellStyle name="Note 3 2 2" xfId="23540"/>
    <cellStyle name="Note 3 2 2 10" xfId="23541"/>
    <cellStyle name="Note 3 2 2 11" xfId="23542"/>
    <cellStyle name="Note 3 2 2 12" xfId="23543"/>
    <cellStyle name="Note 3 2 2 13" xfId="23544"/>
    <cellStyle name="Note 3 2 2 2" xfId="23545"/>
    <cellStyle name="Note 3 2 2 2 10" xfId="23546"/>
    <cellStyle name="Note 3 2 2 2 10 2" xfId="23547"/>
    <cellStyle name="Note 3 2 2 2 11" xfId="23548"/>
    <cellStyle name="Note 3 2 2 2 11 2" xfId="23549"/>
    <cellStyle name="Note 3 2 2 2 12" xfId="23550"/>
    <cellStyle name="Note 3 2 2 2 12 2" xfId="23551"/>
    <cellStyle name="Note 3 2 2 2 13" xfId="23552"/>
    <cellStyle name="Note 3 2 2 2 13 2" xfId="23553"/>
    <cellStyle name="Note 3 2 2 2 14" xfId="23554"/>
    <cellStyle name="Note 3 2 2 2 14 2" xfId="23555"/>
    <cellStyle name="Note 3 2 2 2 15" xfId="23556"/>
    <cellStyle name="Note 3 2 2 2 15 2" xfId="23557"/>
    <cellStyle name="Note 3 2 2 2 16" xfId="23558"/>
    <cellStyle name="Note 3 2 2 2 17" xfId="23559"/>
    <cellStyle name="Note 3 2 2 2 2" xfId="23560"/>
    <cellStyle name="Note 3 2 2 2 2 2" xfId="23561"/>
    <cellStyle name="Note 3 2 2 2 3" xfId="23562"/>
    <cellStyle name="Note 3 2 2 2 3 2" xfId="23563"/>
    <cellStyle name="Note 3 2 2 2 4" xfId="23564"/>
    <cellStyle name="Note 3 2 2 2 4 2" xfId="23565"/>
    <cellStyle name="Note 3 2 2 2 5" xfId="23566"/>
    <cellStyle name="Note 3 2 2 2 5 2" xfId="23567"/>
    <cellStyle name="Note 3 2 2 2 6" xfId="23568"/>
    <cellStyle name="Note 3 2 2 2 6 2" xfId="23569"/>
    <cellStyle name="Note 3 2 2 2 7" xfId="23570"/>
    <cellStyle name="Note 3 2 2 2 7 2" xfId="23571"/>
    <cellStyle name="Note 3 2 2 2 8" xfId="23572"/>
    <cellStyle name="Note 3 2 2 2 8 2" xfId="23573"/>
    <cellStyle name="Note 3 2 2 2 9" xfId="23574"/>
    <cellStyle name="Note 3 2 2 2 9 2" xfId="23575"/>
    <cellStyle name="Note 3 2 2 3" xfId="23576"/>
    <cellStyle name="Note 3 2 2 3 2" xfId="23577"/>
    <cellStyle name="Note 3 2 2 3 2 2" xfId="23578"/>
    <cellStyle name="Note 3 2 2 3 3" xfId="23579"/>
    <cellStyle name="Note 3 2 2 3 3 2" xfId="23580"/>
    <cellStyle name="Note 3 2 2 3 4" xfId="23581"/>
    <cellStyle name="Note 3 2 2 4" xfId="23582"/>
    <cellStyle name="Note 3 2 2 4 2" xfId="23583"/>
    <cellStyle name="Note 3 2 2 4 3" xfId="23584"/>
    <cellStyle name="Note 3 2 2 5" xfId="23585"/>
    <cellStyle name="Note 3 2 2 5 2" xfId="23586"/>
    <cellStyle name="Note 3 2 2 6" xfId="23587"/>
    <cellStyle name="Note 3 2 2 6 2" xfId="23588"/>
    <cellStyle name="Note 3 2 2 7" xfId="23589"/>
    <cellStyle name="Note 3 2 2 8" xfId="23590"/>
    <cellStyle name="Note 3 2 2 9" xfId="23591"/>
    <cellStyle name="Note 3 2 2_Consolidation" xfId="23592"/>
    <cellStyle name="Note 3 2 3" xfId="23593"/>
    <cellStyle name="Note 3 2 3 10" xfId="23594"/>
    <cellStyle name="Note 3 2 3 10 2" xfId="23595"/>
    <cellStyle name="Note 3 2 3 11" xfId="23596"/>
    <cellStyle name="Note 3 2 3 11 2" xfId="23597"/>
    <cellStyle name="Note 3 2 3 12" xfId="23598"/>
    <cellStyle name="Note 3 2 3 12 2" xfId="23599"/>
    <cellStyle name="Note 3 2 3 13" xfId="23600"/>
    <cellStyle name="Note 3 2 3 13 2" xfId="23601"/>
    <cellStyle name="Note 3 2 3 14" xfId="23602"/>
    <cellStyle name="Note 3 2 3 14 2" xfId="23603"/>
    <cellStyle name="Note 3 2 3 15" xfId="23604"/>
    <cellStyle name="Note 3 2 3 15 2" xfId="23605"/>
    <cellStyle name="Note 3 2 3 16" xfId="23606"/>
    <cellStyle name="Note 3 2 3 17" xfId="23607"/>
    <cellStyle name="Note 3 2 3 2" xfId="23608"/>
    <cellStyle name="Note 3 2 3 3" xfId="23609"/>
    <cellStyle name="Note 3 2 3 3 2" xfId="23610"/>
    <cellStyle name="Note 3 2 3 4" xfId="23611"/>
    <cellStyle name="Note 3 2 3 4 2" xfId="23612"/>
    <cellStyle name="Note 3 2 3 5" xfId="23613"/>
    <cellStyle name="Note 3 2 3 5 2" xfId="23614"/>
    <cellStyle name="Note 3 2 3 6" xfId="23615"/>
    <cellStyle name="Note 3 2 3 6 2" xfId="23616"/>
    <cellStyle name="Note 3 2 3 7" xfId="23617"/>
    <cellStyle name="Note 3 2 3 7 2" xfId="23618"/>
    <cellStyle name="Note 3 2 3 8" xfId="23619"/>
    <cellStyle name="Note 3 2 3 8 2" xfId="23620"/>
    <cellStyle name="Note 3 2 3 9" xfId="23621"/>
    <cellStyle name="Note 3 2 3 9 2" xfId="23622"/>
    <cellStyle name="Note 3 2 4" xfId="23623"/>
    <cellStyle name="Note 3 2 4 2" xfId="23624"/>
    <cellStyle name="Note 3 2 4 2 2" xfId="23625"/>
    <cellStyle name="Note 3 2 4 3" xfId="23626"/>
    <cellStyle name="Note 3 2 4 3 2" xfId="23627"/>
    <cellStyle name="Note 3 2 4 4" xfId="23628"/>
    <cellStyle name="Note 3 2 4 4 2" xfId="23629"/>
    <cellStyle name="Note 3 2 4 5" xfId="23630"/>
    <cellStyle name="Note 3 2 4 6" xfId="23631"/>
    <cellStyle name="Note 3 2 5" xfId="23632"/>
    <cellStyle name="Note 3 2 5 2" xfId="23633"/>
    <cellStyle name="Note 3 2 6" xfId="23634"/>
    <cellStyle name="Note 3 2 6 2" xfId="23635"/>
    <cellStyle name="Note 3 2 7" xfId="23636"/>
    <cellStyle name="Note 3 2 7 2" xfId="23637"/>
    <cellStyle name="Note 3 2 8" xfId="23638"/>
    <cellStyle name="Note 3 2 9" xfId="23639"/>
    <cellStyle name="Note 3 2_Consolidation" xfId="23640"/>
    <cellStyle name="Note 3 20" xfId="23641"/>
    <cellStyle name="Note 3 21" xfId="23642"/>
    <cellStyle name="Note 3 22" xfId="23643"/>
    <cellStyle name="Note 3 3" xfId="2006"/>
    <cellStyle name="Note 3 3 10" xfId="23644"/>
    <cellStyle name="Note 3 3 11" xfId="23645"/>
    <cellStyle name="Note 3 3 12" xfId="23646"/>
    <cellStyle name="Note 3 3 13" xfId="23647"/>
    <cellStyle name="Note 3 3 14" xfId="23648"/>
    <cellStyle name="Note 3 3 2" xfId="23649"/>
    <cellStyle name="Note 3 3 2 10" xfId="23650"/>
    <cellStyle name="Note 3 3 2 11" xfId="23651"/>
    <cellStyle name="Note 3 3 2 12" xfId="23652"/>
    <cellStyle name="Note 3 3 2 13" xfId="23653"/>
    <cellStyle name="Note 3 3 2 2" xfId="23654"/>
    <cellStyle name="Note 3 3 2 2 10" xfId="23655"/>
    <cellStyle name="Note 3 3 2 2 10 2" xfId="23656"/>
    <cellStyle name="Note 3 3 2 2 11" xfId="23657"/>
    <cellStyle name="Note 3 3 2 2 11 2" xfId="23658"/>
    <cellStyle name="Note 3 3 2 2 12" xfId="23659"/>
    <cellStyle name="Note 3 3 2 2 12 2" xfId="23660"/>
    <cellStyle name="Note 3 3 2 2 13" xfId="23661"/>
    <cellStyle name="Note 3 3 2 2 13 2" xfId="23662"/>
    <cellStyle name="Note 3 3 2 2 14" xfId="23663"/>
    <cellStyle name="Note 3 3 2 2 14 2" xfId="23664"/>
    <cellStyle name="Note 3 3 2 2 15" xfId="23665"/>
    <cellStyle name="Note 3 3 2 2 15 2" xfId="23666"/>
    <cellStyle name="Note 3 3 2 2 16" xfId="23667"/>
    <cellStyle name="Note 3 3 2 2 17" xfId="23668"/>
    <cellStyle name="Note 3 3 2 2 2" xfId="23669"/>
    <cellStyle name="Note 3 3 2 2 2 2" xfId="23670"/>
    <cellStyle name="Note 3 3 2 2 3" xfId="23671"/>
    <cellStyle name="Note 3 3 2 2 3 2" xfId="23672"/>
    <cellStyle name="Note 3 3 2 2 4" xfId="23673"/>
    <cellStyle name="Note 3 3 2 2 4 2" xfId="23674"/>
    <cellStyle name="Note 3 3 2 2 5" xfId="23675"/>
    <cellStyle name="Note 3 3 2 2 5 2" xfId="23676"/>
    <cellStyle name="Note 3 3 2 2 6" xfId="23677"/>
    <cellStyle name="Note 3 3 2 2 6 2" xfId="23678"/>
    <cellStyle name="Note 3 3 2 2 7" xfId="23679"/>
    <cellStyle name="Note 3 3 2 2 7 2" xfId="23680"/>
    <cellStyle name="Note 3 3 2 2 8" xfId="23681"/>
    <cellStyle name="Note 3 3 2 2 8 2" xfId="23682"/>
    <cellStyle name="Note 3 3 2 2 9" xfId="23683"/>
    <cellStyle name="Note 3 3 2 2 9 2" xfId="23684"/>
    <cellStyle name="Note 3 3 2 3" xfId="23685"/>
    <cellStyle name="Note 3 3 2 3 2" xfId="23686"/>
    <cellStyle name="Note 3 3 2 3 2 2" xfId="23687"/>
    <cellStyle name="Note 3 3 2 3 3" xfId="23688"/>
    <cellStyle name="Note 3 3 2 3 3 2" xfId="23689"/>
    <cellStyle name="Note 3 3 2 3 4" xfId="23690"/>
    <cellStyle name="Note 3 3 2 4" xfId="23691"/>
    <cellStyle name="Note 3 3 2 4 2" xfId="23692"/>
    <cellStyle name="Note 3 3 2 4 3" xfId="23693"/>
    <cellStyle name="Note 3 3 2 5" xfId="23694"/>
    <cellStyle name="Note 3 3 2 5 2" xfId="23695"/>
    <cellStyle name="Note 3 3 2 6" xfId="23696"/>
    <cellStyle name="Note 3 3 2 6 2" xfId="23697"/>
    <cellStyle name="Note 3 3 2 7" xfId="23698"/>
    <cellStyle name="Note 3 3 2 8" xfId="23699"/>
    <cellStyle name="Note 3 3 2 9" xfId="23700"/>
    <cellStyle name="Note 3 3 2_Consolidation" xfId="23701"/>
    <cellStyle name="Note 3 3 3" xfId="23702"/>
    <cellStyle name="Note 3 3 3 10" xfId="23703"/>
    <cellStyle name="Note 3 3 3 10 2" xfId="23704"/>
    <cellStyle name="Note 3 3 3 11" xfId="23705"/>
    <cellStyle name="Note 3 3 3 11 2" xfId="23706"/>
    <cellStyle name="Note 3 3 3 12" xfId="23707"/>
    <cellStyle name="Note 3 3 3 12 2" xfId="23708"/>
    <cellStyle name="Note 3 3 3 13" xfId="23709"/>
    <cellStyle name="Note 3 3 3 13 2" xfId="23710"/>
    <cellStyle name="Note 3 3 3 14" xfId="23711"/>
    <cellStyle name="Note 3 3 3 14 2" xfId="23712"/>
    <cellStyle name="Note 3 3 3 15" xfId="23713"/>
    <cellStyle name="Note 3 3 3 15 2" xfId="23714"/>
    <cellStyle name="Note 3 3 3 16" xfId="23715"/>
    <cellStyle name="Note 3 3 3 17" xfId="23716"/>
    <cellStyle name="Note 3 3 3 2" xfId="23717"/>
    <cellStyle name="Note 3 3 3 3" xfId="23718"/>
    <cellStyle name="Note 3 3 3 3 2" xfId="23719"/>
    <cellStyle name="Note 3 3 3 4" xfId="23720"/>
    <cellStyle name="Note 3 3 3 4 2" xfId="23721"/>
    <cellStyle name="Note 3 3 3 5" xfId="23722"/>
    <cellStyle name="Note 3 3 3 5 2" xfId="23723"/>
    <cellStyle name="Note 3 3 3 6" xfId="23724"/>
    <cellStyle name="Note 3 3 3 6 2" xfId="23725"/>
    <cellStyle name="Note 3 3 3 7" xfId="23726"/>
    <cellStyle name="Note 3 3 3 7 2" xfId="23727"/>
    <cellStyle name="Note 3 3 3 8" xfId="23728"/>
    <cellStyle name="Note 3 3 3 8 2" xfId="23729"/>
    <cellStyle name="Note 3 3 3 9" xfId="23730"/>
    <cellStyle name="Note 3 3 3 9 2" xfId="23731"/>
    <cellStyle name="Note 3 3 4" xfId="23732"/>
    <cellStyle name="Note 3 3 4 2" xfId="23733"/>
    <cellStyle name="Note 3 3 4 2 2" xfId="23734"/>
    <cellStyle name="Note 3 3 4 3" xfId="23735"/>
    <cellStyle name="Note 3 3 4 3 2" xfId="23736"/>
    <cellStyle name="Note 3 3 4 4" xfId="23737"/>
    <cellStyle name="Note 3 3 4 4 2" xfId="23738"/>
    <cellStyle name="Note 3 3 4 5" xfId="23739"/>
    <cellStyle name="Note 3 3 4 6" xfId="23740"/>
    <cellStyle name="Note 3 3 5" xfId="23741"/>
    <cellStyle name="Note 3 3 5 2" xfId="23742"/>
    <cellStyle name="Note 3 3 6" xfId="23743"/>
    <cellStyle name="Note 3 3 6 2" xfId="23744"/>
    <cellStyle name="Note 3 3 7" xfId="23745"/>
    <cellStyle name="Note 3 3 7 2" xfId="23746"/>
    <cellStyle name="Note 3 3 8" xfId="23747"/>
    <cellStyle name="Note 3 3 9" xfId="23748"/>
    <cellStyle name="Note 3 3_Consolidation" xfId="23749"/>
    <cellStyle name="Note 3 4" xfId="2007"/>
    <cellStyle name="Note 3 4 10" xfId="23750"/>
    <cellStyle name="Note 3 4 11" xfId="23751"/>
    <cellStyle name="Note 3 4 12" xfId="23752"/>
    <cellStyle name="Note 3 4 13" xfId="23753"/>
    <cellStyle name="Note 3 4 14" xfId="23754"/>
    <cellStyle name="Note 3 4 2" xfId="23755"/>
    <cellStyle name="Note 3 4 2 10" xfId="23756"/>
    <cellStyle name="Note 3 4 2 11" xfId="23757"/>
    <cellStyle name="Note 3 4 2 12" xfId="23758"/>
    <cellStyle name="Note 3 4 2 13" xfId="23759"/>
    <cellStyle name="Note 3 4 2 2" xfId="23760"/>
    <cellStyle name="Note 3 4 2 2 10" xfId="23761"/>
    <cellStyle name="Note 3 4 2 2 10 2" xfId="23762"/>
    <cellStyle name="Note 3 4 2 2 11" xfId="23763"/>
    <cellStyle name="Note 3 4 2 2 11 2" xfId="23764"/>
    <cellStyle name="Note 3 4 2 2 12" xfId="23765"/>
    <cellStyle name="Note 3 4 2 2 12 2" xfId="23766"/>
    <cellStyle name="Note 3 4 2 2 13" xfId="23767"/>
    <cellStyle name="Note 3 4 2 2 13 2" xfId="23768"/>
    <cellStyle name="Note 3 4 2 2 14" xfId="23769"/>
    <cellStyle name="Note 3 4 2 2 14 2" xfId="23770"/>
    <cellStyle name="Note 3 4 2 2 15" xfId="23771"/>
    <cellStyle name="Note 3 4 2 2 15 2" xfId="23772"/>
    <cellStyle name="Note 3 4 2 2 16" xfId="23773"/>
    <cellStyle name="Note 3 4 2 2 17" xfId="23774"/>
    <cellStyle name="Note 3 4 2 2 2" xfId="23775"/>
    <cellStyle name="Note 3 4 2 2 2 2" xfId="23776"/>
    <cellStyle name="Note 3 4 2 2 3" xfId="23777"/>
    <cellStyle name="Note 3 4 2 2 3 2" xfId="23778"/>
    <cellStyle name="Note 3 4 2 2 4" xfId="23779"/>
    <cellStyle name="Note 3 4 2 2 4 2" xfId="23780"/>
    <cellStyle name="Note 3 4 2 2 5" xfId="23781"/>
    <cellStyle name="Note 3 4 2 2 5 2" xfId="23782"/>
    <cellStyle name="Note 3 4 2 2 6" xfId="23783"/>
    <cellStyle name="Note 3 4 2 2 6 2" xfId="23784"/>
    <cellStyle name="Note 3 4 2 2 7" xfId="23785"/>
    <cellStyle name="Note 3 4 2 2 7 2" xfId="23786"/>
    <cellStyle name="Note 3 4 2 2 8" xfId="23787"/>
    <cellStyle name="Note 3 4 2 2 8 2" xfId="23788"/>
    <cellStyle name="Note 3 4 2 2 9" xfId="23789"/>
    <cellStyle name="Note 3 4 2 2 9 2" xfId="23790"/>
    <cellStyle name="Note 3 4 2 3" xfId="23791"/>
    <cellStyle name="Note 3 4 2 3 2" xfId="23792"/>
    <cellStyle name="Note 3 4 2 3 2 2" xfId="23793"/>
    <cellStyle name="Note 3 4 2 3 3" xfId="23794"/>
    <cellStyle name="Note 3 4 2 3 3 2" xfId="23795"/>
    <cellStyle name="Note 3 4 2 3 4" xfId="23796"/>
    <cellStyle name="Note 3 4 2 4" xfId="23797"/>
    <cellStyle name="Note 3 4 2 4 2" xfId="23798"/>
    <cellStyle name="Note 3 4 2 4 3" xfId="23799"/>
    <cellStyle name="Note 3 4 2 5" xfId="23800"/>
    <cellStyle name="Note 3 4 2 5 2" xfId="23801"/>
    <cellStyle name="Note 3 4 2 6" xfId="23802"/>
    <cellStyle name="Note 3 4 2 6 2" xfId="23803"/>
    <cellStyle name="Note 3 4 2 7" xfId="23804"/>
    <cellStyle name="Note 3 4 2 8" xfId="23805"/>
    <cellStyle name="Note 3 4 2 9" xfId="23806"/>
    <cellStyle name="Note 3 4 2_Consolidation" xfId="23807"/>
    <cellStyle name="Note 3 4 3" xfId="23808"/>
    <cellStyle name="Note 3 4 3 10" xfId="23809"/>
    <cellStyle name="Note 3 4 3 10 2" xfId="23810"/>
    <cellStyle name="Note 3 4 3 11" xfId="23811"/>
    <cellStyle name="Note 3 4 3 11 2" xfId="23812"/>
    <cellStyle name="Note 3 4 3 12" xfId="23813"/>
    <cellStyle name="Note 3 4 3 12 2" xfId="23814"/>
    <cellStyle name="Note 3 4 3 13" xfId="23815"/>
    <cellStyle name="Note 3 4 3 13 2" xfId="23816"/>
    <cellStyle name="Note 3 4 3 14" xfId="23817"/>
    <cellStyle name="Note 3 4 3 14 2" xfId="23818"/>
    <cellStyle name="Note 3 4 3 15" xfId="23819"/>
    <cellStyle name="Note 3 4 3 15 2" xfId="23820"/>
    <cellStyle name="Note 3 4 3 16" xfId="23821"/>
    <cellStyle name="Note 3 4 3 17" xfId="23822"/>
    <cellStyle name="Note 3 4 3 2" xfId="23823"/>
    <cellStyle name="Note 3 4 3 3" xfId="23824"/>
    <cellStyle name="Note 3 4 3 3 2" xfId="23825"/>
    <cellStyle name="Note 3 4 3 4" xfId="23826"/>
    <cellStyle name="Note 3 4 3 4 2" xfId="23827"/>
    <cellStyle name="Note 3 4 3 5" xfId="23828"/>
    <cellStyle name="Note 3 4 3 5 2" xfId="23829"/>
    <cellStyle name="Note 3 4 3 6" xfId="23830"/>
    <cellStyle name="Note 3 4 3 6 2" xfId="23831"/>
    <cellStyle name="Note 3 4 3 7" xfId="23832"/>
    <cellStyle name="Note 3 4 3 7 2" xfId="23833"/>
    <cellStyle name="Note 3 4 3 8" xfId="23834"/>
    <cellStyle name="Note 3 4 3 8 2" xfId="23835"/>
    <cellStyle name="Note 3 4 3 9" xfId="23836"/>
    <cellStyle name="Note 3 4 3 9 2" xfId="23837"/>
    <cellStyle name="Note 3 4 4" xfId="23838"/>
    <cellStyle name="Note 3 4 4 2" xfId="23839"/>
    <cellStyle name="Note 3 4 4 2 2" xfId="23840"/>
    <cellStyle name="Note 3 4 4 3" xfId="23841"/>
    <cellStyle name="Note 3 4 4 3 2" xfId="23842"/>
    <cellStyle name="Note 3 4 4 4" xfId="23843"/>
    <cellStyle name="Note 3 4 4 4 2" xfId="23844"/>
    <cellStyle name="Note 3 4 4 5" xfId="23845"/>
    <cellStyle name="Note 3 4 4 6" xfId="23846"/>
    <cellStyle name="Note 3 4 5" xfId="23847"/>
    <cellStyle name="Note 3 4 5 2" xfId="23848"/>
    <cellStyle name="Note 3 4 6" xfId="23849"/>
    <cellStyle name="Note 3 4 6 2" xfId="23850"/>
    <cellStyle name="Note 3 4 7" xfId="23851"/>
    <cellStyle name="Note 3 4 7 2" xfId="23852"/>
    <cellStyle name="Note 3 4 8" xfId="23853"/>
    <cellStyle name="Note 3 4 9" xfId="23854"/>
    <cellStyle name="Note 3 4_Consolidation" xfId="23855"/>
    <cellStyle name="Note 3 5" xfId="2008"/>
    <cellStyle name="Note 3 5 10" xfId="23856"/>
    <cellStyle name="Note 3 5 11" xfId="23857"/>
    <cellStyle name="Note 3 5 12" xfId="23858"/>
    <cellStyle name="Note 3 5 13" xfId="23859"/>
    <cellStyle name="Note 3 5 14" xfId="23860"/>
    <cellStyle name="Note 3 5 2" xfId="23861"/>
    <cellStyle name="Note 3 5 2 10" xfId="23862"/>
    <cellStyle name="Note 3 5 2 11" xfId="23863"/>
    <cellStyle name="Note 3 5 2 12" xfId="23864"/>
    <cellStyle name="Note 3 5 2 13" xfId="23865"/>
    <cellStyle name="Note 3 5 2 2" xfId="23866"/>
    <cellStyle name="Note 3 5 2 2 10" xfId="23867"/>
    <cellStyle name="Note 3 5 2 2 10 2" xfId="23868"/>
    <cellStyle name="Note 3 5 2 2 11" xfId="23869"/>
    <cellStyle name="Note 3 5 2 2 11 2" xfId="23870"/>
    <cellStyle name="Note 3 5 2 2 12" xfId="23871"/>
    <cellStyle name="Note 3 5 2 2 12 2" xfId="23872"/>
    <cellStyle name="Note 3 5 2 2 13" xfId="23873"/>
    <cellStyle name="Note 3 5 2 2 13 2" xfId="23874"/>
    <cellStyle name="Note 3 5 2 2 14" xfId="23875"/>
    <cellStyle name="Note 3 5 2 2 14 2" xfId="23876"/>
    <cellStyle name="Note 3 5 2 2 15" xfId="23877"/>
    <cellStyle name="Note 3 5 2 2 15 2" xfId="23878"/>
    <cellStyle name="Note 3 5 2 2 16" xfId="23879"/>
    <cellStyle name="Note 3 5 2 2 17" xfId="23880"/>
    <cellStyle name="Note 3 5 2 2 2" xfId="23881"/>
    <cellStyle name="Note 3 5 2 2 2 2" xfId="23882"/>
    <cellStyle name="Note 3 5 2 2 3" xfId="23883"/>
    <cellStyle name="Note 3 5 2 2 3 2" xfId="23884"/>
    <cellStyle name="Note 3 5 2 2 4" xfId="23885"/>
    <cellStyle name="Note 3 5 2 2 4 2" xfId="23886"/>
    <cellStyle name="Note 3 5 2 2 5" xfId="23887"/>
    <cellStyle name="Note 3 5 2 2 5 2" xfId="23888"/>
    <cellStyle name="Note 3 5 2 2 6" xfId="23889"/>
    <cellStyle name="Note 3 5 2 2 6 2" xfId="23890"/>
    <cellStyle name="Note 3 5 2 2 7" xfId="23891"/>
    <cellStyle name="Note 3 5 2 2 7 2" xfId="23892"/>
    <cellStyle name="Note 3 5 2 2 8" xfId="23893"/>
    <cellStyle name="Note 3 5 2 2 8 2" xfId="23894"/>
    <cellStyle name="Note 3 5 2 2 9" xfId="23895"/>
    <cellStyle name="Note 3 5 2 2 9 2" xfId="23896"/>
    <cellStyle name="Note 3 5 2 3" xfId="23897"/>
    <cellStyle name="Note 3 5 2 3 2" xfId="23898"/>
    <cellStyle name="Note 3 5 2 3 2 2" xfId="23899"/>
    <cellStyle name="Note 3 5 2 3 3" xfId="23900"/>
    <cellStyle name="Note 3 5 2 3 3 2" xfId="23901"/>
    <cellStyle name="Note 3 5 2 3 4" xfId="23902"/>
    <cellStyle name="Note 3 5 2 4" xfId="23903"/>
    <cellStyle name="Note 3 5 2 4 2" xfId="23904"/>
    <cellStyle name="Note 3 5 2 4 3" xfId="23905"/>
    <cellStyle name="Note 3 5 2 5" xfId="23906"/>
    <cellStyle name="Note 3 5 2 5 2" xfId="23907"/>
    <cellStyle name="Note 3 5 2 6" xfId="23908"/>
    <cellStyle name="Note 3 5 2 6 2" xfId="23909"/>
    <cellStyle name="Note 3 5 2 7" xfId="23910"/>
    <cellStyle name="Note 3 5 2 8" xfId="23911"/>
    <cellStyle name="Note 3 5 2 9" xfId="23912"/>
    <cellStyle name="Note 3 5 2_Consolidation" xfId="23913"/>
    <cellStyle name="Note 3 5 3" xfId="23914"/>
    <cellStyle name="Note 3 5 3 10" xfId="23915"/>
    <cellStyle name="Note 3 5 3 10 2" xfId="23916"/>
    <cellStyle name="Note 3 5 3 11" xfId="23917"/>
    <cellStyle name="Note 3 5 3 11 2" xfId="23918"/>
    <cellStyle name="Note 3 5 3 12" xfId="23919"/>
    <cellStyle name="Note 3 5 3 12 2" xfId="23920"/>
    <cellStyle name="Note 3 5 3 13" xfId="23921"/>
    <cellStyle name="Note 3 5 3 13 2" xfId="23922"/>
    <cellStyle name="Note 3 5 3 14" xfId="23923"/>
    <cellStyle name="Note 3 5 3 14 2" xfId="23924"/>
    <cellStyle name="Note 3 5 3 15" xfId="23925"/>
    <cellStyle name="Note 3 5 3 15 2" xfId="23926"/>
    <cellStyle name="Note 3 5 3 16" xfId="23927"/>
    <cellStyle name="Note 3 5 3 17" xfId="23928"/>
    <cellStyle name="Note 3 5 3 2" xfId="23929"/>
    <cellStyle name="Note 3 5 3 3" xfId="23930"/>
    <cellStyle name="Note 3 5 3 3 2" xfId="23931"/>
    <cellStyle name="Note 3 5 3 4" xfId="23932"/>
    <cellStyle name="Note 3 5 3 4 2" xfId="23933"/>
    <cellStyle name="Note 3 5 3 5" xfId="23934"/>
    <cellStyle name="Note 3 5 3 5 2" xfId="23935"/>
    <cellStyle name="Note 3 5 3 6" xfId="23936"/>
    <cellStyle name="Note 3 5 3 6 2" xfId="23937"/>
    <cellStyle name="Note 3 5 3 7" xfId="23938"/>
    <cellStyle name="Note 3 5 3 7 2" xfId="23939"/>
    <cellStyle name="Note 3 5 3 8" xfId="23940"/>
    <cellStyle name="Note 3 5 3 8 2" xfId="23941"/>
    <cellStyle name="Note 3 5 3 9" xfId="23942"/>
    <cellStyle name="Note 3 5 3 9 2" xfId="23943"/>
    <cellStyle name="Note 3 5 4" xfId="23944"/>
    <cellStyle name="Note 3 5 4 2" xfId="23945"/>
    <cellStyle name="Note 3 5 4 2 2" xfId="23946"/>
    <cellStyle name="Note 3 5 4 3" xfId="23947"/>
    <cellStyle name="Note 3 5 4 3 2" xfId="23948"/>
    <cellStyle name="Note 3 5 4 4" xfId="23949"/>
    <cellStyle name="Note 3 5 4 4 2" xfId="23950"/>
    <cellStyle name="Note 3 5 4 5" xfId="23951"/>
    <cellStyle name="Note 3 5 4 6" xfId="23952"/>
    <cellStyle name="Note 3 5 5" xfId="23953"/>
    <cellStyle name="Note 3 5 5 2" xfId="23954"/>
    <cellStyle name="Note 3 5 6" xfId="23955"/>
    <cellStyle name="Note 3 5 6 2" xfId="23956"/>
    <cellStyle name="Note 3 5 7" xfId="23957"/>
    <cellStyle name="Note 3 5 7 2" xfId="23958"/>
    <cellStyle name="Note 3 5 8" xfId="23959"/>
    <cellStyle name="Note 3 5 9" xfId="23960"/>
    <cellStyle name="Note 3 5_Consolidation" xfId="23961"/>
    <cellStyle name="Note 3 6" xfId="2009"/>
    <cellStyle name="Note 3 6 10" xfId="23962"/>
    <cellStyle name="Note 3 6 11" xfId="23963"/>
    <cellStyle name="Note 3 6 12" xfId="23964"/>
    <cellStyle name="Note 3 6 13" xfId="23965"/>
    <cellStyle name="Note 3 6 14" xfId="23966"/>
    <cellStyle name="Note 3 6 2" xfId="23967"/>
    <cellStyle name="Note 3 6 2 10" xfId="23968"/>
    <cellStyle name="Note 3 6 2 11" xfId="23969"/>
    <cellStyle name="Note 3 6 2 12" xfId="23970"/>
    <cellStyle name="Note 3 6 2 13" xfId="23971"/>
    <cellStyle name="Note 3 6 2 2" xfId="23972"/>
    <cellStyle name="Note 3 6 2 2 10" xfId="23973"/>
    <cellStyle name="Note 3 6 2 2 10 2" xfId="23974"/>
    <cellStyle name="Note 3 6 2 2 11" xfId="23975"/>
    <cellStyle name="Note 3 6 2 2 11 2" xfId="23976"/>
    <cellStyle name="Note 3 6 2 2 12" xfId="23977"/>
    <cellStyle name="Note 3 6 2 2 12 2" xfId="23978"/>
    <cellStyle name="Note 3 6 2 2 13" xfId="23979"/>
    <cellStyle name="Note 3 6 2 2 13 2" xfId="23980"/>
    <cellStyle name="Note 3 6 2 2 14" xfId="23981"/>
    <cellStyle name="Note 3 6 2 2 14 2" xfId="23982"/>
    <cellStyle name="Note 3 6 2 2 15" xfId="23983"/>
    <cellStyle name="Note 3 6 2 2 15 2" xfId="23984"/>
    <cellStyle name="Note 3 6 2 2 16" xfId="23985"/>
    <cellStyle name="Note 3 6 2 2 17" xfId="23986"/>
    <cellStyle name="Note 3 6 2 2 2" xfId="23987"/>
    <cellStyle name="Note 3 6 2 2 2 2" xfId="23988"/>
    <cellStyle name="Note 3 6 2 2 3" xfId="23989"/>
    <cellStyle name="Note 3 6 2 2 3 2" xfId="23990"/>
    <cellStyle name="Note 3 6 2 2 4" xfId="23991"/>
    <cellStyle name="Note 3 6 2 2 4 2" xfId="23992"/>
    <cellStyle name="Note 3 6 2 2 5" xfId="23993"/>
    <cellStyle name="Note 3 6 2 2 5 2" xfId="23994"/>
    <cellStyle name="Note 3 6 2 2 6" xfId="23995"/>
    <cellStyle name="Note 3 6 2 2 6 2" xfId="23996"/>
    <cellStyle name="Note 3 6 2 2 7" xfId="23997"/>
    <cellStyle name="Note 3 6 2 2 7 2" xfId="23998"/>
    <cellStyle name="Note 3 6 2 2 8" xfId="23999"/>
    <cellStyle name="Note 3 6 2 2 8 2" xfId="24000"/>
    <cellStyle name="Note 3 6 2 2 9" xfId="24001"/>
    <cellStyle name="Note 3 6 2 2 9 2" xfId="24002"/>
    <cellStyle name="Note 3 6 2 3" xfId="24003"/>
    <cellStyle name="Note 3 6 2 3 2" xfId="24004"/>
    <cellStyle name="Note 3 6 2 3 2 2" xfId="24005"/>
    <cellStyle name="Note 3 6 2 3 3" xfId="24006"/>
    <cellStyle name="Note 3 6 2 3 3 2" xfId="24007"/>
    <cellStyle name="Note 3 6 2 3 4" xfId="24008"/>
    <cellStyle name="Note 3 6 2 4" xfId="24009"/>
    <cellStyle name="Note 3 6 2 4 2" xfId="24010"/>
    <cellStyle name="Note 3 6 2 4 3" xfId="24011"/>
    <cellStyle name="Note 3 6 2 5" xfId="24012"/>
    <cellStyle name="Note 3 6 2 5 2" xfId="24013"/>
    <cellStyle name="Note 3 6 2 6" xfId="24014"/>
    <cellStyle name="Note 3 6 2 6 2" xfId="24015"/>
    <cellStyle name="Note 3 6 2 7" xfId="24016"/>
    <cellStyle name="Note 3 6 2 8" xfId="24017"/>
    <cellStyle name="Note 3 6 2 9" xfId="24018"/>
    <cellStyle name="Note 3 6 2_Consolidation" xfId="24019"/>
    <cellStyle name="Note 3 6 3" xfId="24020"/>
    <cellStyle name="Note 3 6 3 10" xfId="24021"/>
    <cellStyle name="Note 3 6 3 10 2" xfId="24022"/>
    <cellStyle name="Note 3 6 3 11" xfId="24023"/>
    <cellStyle name="Note 3 6 3 11 2" xfId="24024"/>
    <cellStyle name="Note 3 6 3 12" xfId="24025"/>
    <cellStyle name="Note 3 6 3 12 2" xfId="24026"/>
    <cellStyle name="Note 3 6 3 13" xfId="24027"/>
    <cellStyle name="Note 3 6 3 13 2" xfId="24028"/>
    <cellStyle name="Note 3 6 3 14" xfId="24029"/>
    <cellStyle name="Note 3 6 3 14 2" xfId="24030"/>
    <cellStyle name="Note 3 6 3 15" xfId="24031"/>
    <cellStyle name="Note 3 6 3 15 2" xfId="24032"/>
    <cellStyle name="Note 3 6 3 16" xfId="24033"/>
    <cellStyle name="Note 3 6 3 17" xfId="24034"/>
    <cellStyle name="Note 3 6 3 2" xfId="24035"/>
    <cellStyle name="Note 3 6 3 3" xfId="24036"/>
    <cellStyle name="Note 3 6 3 3 2" xfId="24037"/>
    <cellStyle name="Note 3 6 3 4" xfId="24038"/>
    <cellStyle name="Note 3 6 3 4 2" xfId="24039"/>
    <cellStyle name="Note 3 6 3 5" xfId="24040"/>
    <cellStyle name="Note 3 6 3 5 2" xfId="24041"/>
    <cellStyle name="Note 3 6 3 6" xfId="24042"/>
    <cellStyle name="Note 3 6 3 6 2" xfId="24043"/>
    <cellStyle name="Note 3 6 3 7" xfId="24044"/>
    <cellStyle name="Note 3 6 3 7 2" xfId="24045"/>
    <cellStyle name="Note 3 6 3 8" xfId="24046"/>
    <cellStyle name="Note 3 6 3 8 2" xfId="24047"/>
    <cellStyle name="Note 3 6 3 9" xfId="24048"/>
    <cellStyle name="Note 3 6 3 9 2" xfId="24049"/>
    <cellStyle name="Note 3 6 4" xfId="24050"/>
    <cellStyle name="Note 3 6 4 2" xfId="24051"/>
    <cellStyle name="Note 3 6 4 2 2" xfId="24052"/>
    <cellStyle name="Note 3 6 4 3" xfId="24053"/>
    <cellStyle name="Note 3 6 4 3 2" xfId="24054"/>
    <cellStyle name="Note 3 6 4 4" xfId="24055"/>
    <cellStyle name="Note 3 6 4 4 2" xfId="24056"/>
    <cellStyle name="Note 3 6 4 5" xfId="24057"/>
    <cellStyle name="Note 3 6 4 6" xfId="24058"/>
    <cellStyle name="Note 3 6 5" xfId="24059"/>
    <cellStyle name="Note 3 6 5 2" xfId="24060"/>
    <cellStyle name="Note 3 6 6" xfId="24061"/>
    <cellStyle name="Note 3 6 6 2" xfId="24062"/>
    <cellStyle name="Note 3 6 7" xfId="24063"/>
    <cellStyle name="Note 3 6 7 2" xfId="24064"/>
    <cellStyle name="Note 3 6 8" xfId="24065"/>
    <cellStyle name="Note 3 6 9" xfId="24066"/>
    <cellStyle name="Note 3 6_Consolidation" xfId="24067"/>
    <cellStyle name="Note 3 7" xfId="2010"/>
    <cellStyle name="Note 3 7 10" xfId="24068"/>
    <cellStyle name="Note 3 7 11" xfId="24069"/>
    <cellStyle name="Note 3 7 12" xfId="24070"/>
    <cellStyle name="Note 3 7 13" xfId="24071"/>
    <cellStyle name="Note 3 7 14" xfId="24072"/>
    <cellStyle name="Note 3 7 2" xfId="24073"/>
    <cellStyle name="Note 3 7 2 10" xfId="24074"/>
    <cellStyle name="Note 3 7 2 11" xfId="24075"/>
    <cellStyle name="Note 3 7 2 12" xfId="24076"/>
    <cellStyle name="Note 3 7 2 13" xfId="24077"/>
    <cellStyle name="Note 3 7 2 2" xfId="24078"/>
    <cellStyle name="Note 3 7 2 2 10" xfId="24079"/>
    <cellStyle name="Note 3 7 2 2 10 2" xfId="24080"/>
    <cellStyle name="Note 3 7 2 2 11" xfId="24081"/>
    <cellStyle name="Note 3 7 2 2 11 2" xfId="24082"/>
    <cellStyle name="Note 3 7 2 2 12" xfId="24083"/>
    <cellStyle name="Note 3 7 2 2 12 2" xfId="24084"/>
    <cellStyle name="Note 3 7 2 2 13" xfId="24085"/>
    <cellStyle name="Note 3 7 2 2 13 2" xfId="24086"/>
    <cellStyle name="Note 3 7 2 2 14" xfId="24087"/>
    <cellStyle name="Note 3 7 2 2 14 2" xfId="24088"/>
    <cellStyle name="Note 3 7 2 2 15" xfId="24089"/>
    <cellStyle name="Note 3 7 2 2 15 2" xfId="24090"/>
    <cellStyle name="Note 3 7 2 2 16" xfId="24091"/>
    <cellStyle name="Note 3 7 2 2 17" xfId="24092"/>
    <cellStyle name="Note 3 7 2 2 2" xfId="24093"/>
    <cellStyle name="Note 3 7 2 2 2 2" xfId="24094"/>
    <cellStyle name="Note 3 7 2 2 3" xfId="24095"/>
    <cellStyle name="Note 3 7 2 2 3 2" xfId="24096"/>
    <cellStyle name="Note 3 7 2 2 4" xfId="24097"/>
    <cellStyle name="Note 3 7 2 2 4 2" xfId="24098"/>
    <cellStyle name="Note 3 7 2 2 5" xfId="24099"/>
    <cellStyle name="Note 3 7 2 2 5 2" xfId="24100"/>
    <cellStyle name="Note 3 7 2 2 6" xfId="24101"/>
    <cellStyle name="Note 3 7 2 2 6 2" xfId="24102"/>
    <cellStyle name="Note 3 7 2 2 7" xfId="24103"/>
    <cellStyle name="Note 3 7 2 2 7 2" xfId="24104"/>
    <cellStyle name="Note 3 7 2 2 8" xfId="24105"/>
    <cellStyle name="Note 3 7 2 2 8 2" xfId="24106"/>
    <cellStyle name="Note 3 7 2 2 9" xfId="24107"/>
    <cellStyle name="Note 3 7 2 2 9 2" xfId="24108"/>
    <cellStyle name="Note 3 7 2 3" xfId="24109"/>
    <cellStyle name="Note 3 7 2 3 2" xfId="24110"/>
    <cellStyle name="Note 3 7 2 3 2 2" xfId="24111"/>
    <cellStyle name="Note 3 7 2 3 3" xfId="24112"/>
    <cellStyle name="Note 3 7 2 3 3 2" xfId="24113"/>
    <cellStyle name="Note 3 7 2 3 4" xfId="24114"/>
    <cellStyle name="Note 3 7 2 4" xfId="24115"/>
    <cellStyle name="Note 3 7 2 4 2" xfId="24116"/>
    <cellStyle name="Note 3 7 2 4 3" xfId="24117"/>
    <cellStyle name="Note 3 7 2 5" xfId="24118"/>
    <cellStyle name="Note 3 7 2 5 2" xfId="24119"/>
    <cellStyle name="Note 3 7 2 6" xfId="24120"/>
    <cellStyle name="Note 3 7 2 6 2" xfId="24121"/>
    <cellStyle name="Note 3 7 2 7" xfId="24122"/>
    <cellStyle name="Note 3 7 2 8" xfId="24123"/>
    <cellStyle name="Note 3 7 2 9" xfId="24124"/>
    <cellStyle name="Note 3 7 2_Consolidation" xfId="24125"/>
    <cellStyle name="Note 3 7 3" xfId="24126"/>
    <cellStyle name="Note 3 7 3 10" xfId="24127"/>
    <cellStyle name="Note 3 7 3 10 2" xfId="24128"/>
    <cellStyle name="Note 3 7 3 11" xfId="24129"/>
    <cellStyle name="Note 3 7 3 11 2" xfId="24130"/>
    <cellStyle name="Note 3 7 3 12" xfId="24131"/>
    <cellStyle name="Note 3 7 3 12 2" xfId="24132"/>
    <cellStyle name="Note 3 7 3 13" xfId="24133"/>
    <cellStyle name="Note 3 7 3 13 2" xfId="24134"/>
    <cellStyle name="Note 3 7 3 14" xfId="24135"/>
    <cellStyle name="Note 3 7 3 14 2" xfId="24136"/>
    <cellStyle name="Note 3 7 3 15" xfId="24137"/>
    <cellStyle name="Note 3 7 3 15 2" xfId="24138"/>
    <cellStyle name="Note 3 7 3 16" xfId="24139"/>
    <cellStyle name="Note 3 7 3 17" xfId="24140"/>
    <cellStyle name="Note 3 7 3 2" xfId="24141"/>
    <cellStyle name="Note 3 7 3 3" xfId="24142"/>
    <cellStyle name="Note 3 7 3 3 2" xfId="24143"/>
    <cellStyle name="Note 3 7 3 4" xfId="24144"/>
    <cellStyle name="Note 3 7 3 4 2" xfId="24145"/>
    <cellStyle name="Note 3 7 3 5" xfId="24146"/>
    <cellStyle name="Note 3 7 3 5 2" xfId="24147"/>
    <cellStyle name="Note 3 7 3 6" xfId="24148"/>
    <cellStyle name="Note 3 7 3 6 2" xfId="24149"/>
    <cellStyle name="Note 3 7 3 7" xfId="24150"/>
    <cellStyle name="Note 3 7 3 7 2" xfId="24151"/>
    <cellStyle name="Note 3 7 3 8" xfId="24152"/>
    <cellStyle name="Note 3 7 3 8 2" xfId="24153"/>
    <cellStyle name="Note 3 7 3 9" xfId="24154"/>
    <cellStyle name="Note 3 7 3 9 2" xfId="24155"/>
    <cellStyle name="Note 3 7 4" xfId="24156"/>
    <cellStyle name="Note 3 7 4 2" xfId="24157"/>
    <cellStyle name="Note 3 7 4 2 2" xfId="24158"/>
    <cellStyle name="Note 3 7 4 3" xfId="24159"/>
    <cellStyle name="Note 3 7 4 3 2" xfId="24160"/>
    <cellStyle name="Note 3 7 4 4" xfId="24161"/>
    <cellStyle name="Note 3 7 4 4 2" xfId="24162"/>
    <cellStyle name="Note 3 7 4 5" xfId="24163"/>
    <cellStyle name="Note 3 7 4 6" xfId="24164"/>
    <cellStyle name="Note 3 7 5" xfId="24165"/>
    <cellStyle name="Note 3 7 5 2" xfId="24166"/>
    <cellStyle name="Note 3 7 6" xfId="24167"/>
    <cellStyle name="Note 3 7 6 2" xfId="24168"/>
    <cellStyle name="Note 3 7 7" xfId="24169"/>
    <cellStyle name="Note 3 7 7 2" xfId="24170"/>
    <cellStyle name="Note 3 7 8" xfId="24171"/>
    <cellStyle name="Note 3 7 9" xfId="24172"/>
    <cellStyle name="Note 3 7_Consolidation" xfId="24173"/>
    <cellStyle name="Note 3 8" xfId="2011"/>
    <cellStyle name="Note 3 8 10" xfId="24174"/>
    <cellStyle name="Note 3 8 11" xfId="24175"/>
    <cellStyle name="Note 3 8 12" xfId="24176"/>
    <cellStyle name="Note 3 8 13" xfId="24177"/>
    <cellStyle name="Note 3 8 14" xfId="24178"/>
    <cellStyle name="Note 3 8 2" xfId="24179"/>
    <cellStyle name="Note 3 8 2 10" xfId="24180"/>
    <cellStyle name="Note 3 8 2 11" xfId="24181"/>
    <cellStyle name="Note 3 8 2 12" xfId="24182"/>
    <cellStyle name="Note 3 8 2 13" xfId="24183"/>
    <cellStyle name="Note 3 8 2 2" xfId="24184"/>
    <cellStyle name="Note 3 8 2 2 10" xfId="24185"/>
    <cellStyle name="Note 3 8 2 2 10 2" xfId="24186"/>
    <cellStyle name="Note 3 8 2 2 11" xfId="24187"/>
    <cellStyle name="Note 3 8 2 2 11 2" xfId="24188"/>
    <cellStyle name="Note 3 8 2 2 12" xfId="24189"/>
    <cellStyle name="Note 3 8 2 2 12 2" xfId="24190"/>
    <cellStyle name="Note 3 8 2 2 13" xfId="24191"/>
    <cellStyle name="Note 3 8 2 2 13 2" xfId="24192"/>
    <cellStyle name="Note 3 8 2 2 14" xfId="24193"/>
    <cellStyle name="Note 3 8 2 2 14 2" xfId="24194"/>
    <cellStyle name="Note 3 8 2 2 15" xfId="24195"/>
    <cellStyle name="Note 3 8 2 2 15 2" xfId="24196"/>
    <cellStyle name="Note 3 8 2 2 16" xfId="24197"/>
    <cellStyle name="Note 3 8 2 2 17" xfId="24198"/>
    <cellStyle name="Note 3 8 2 2 2" xfId="24199"/>
    <cellStyle name="Note 3 8 2 2 2 2" xfId="24200"/>
    <cellStyle name="Note 3 8 2 2 3" xfId="24201"/>
    <cellStyle name="Note 3 8 2 2 3 2" xfId="24202"/>
    <cellStyle name="Note 3 8 2 2 4" xfId="24203"/>
    <cellStyle name="Note 3 8 2 2 4 2" xfId="24204"/>
    <cellStyle name="Note 3 8 2 2 5" xfId="24205"/>
    <cellStyle name="Note 3 8 2 2 5 2" xfId="24206"/>
    <cellStyle name="Note 3 8 2 2 6" xfId="24207"/>
    <cellStyle name="Note 3 8 2 2 6 2" xfId="24208"/>
    <cellStyle name="Note 3 8 2 2 7" xfId="24209"/>
    <cellStyle name="Note 3 8 2 2 7 2" xfId="24210"/>
    <cellStyle name="Note 3 8 2 2 8" xfId="24211"/>
    <cellStyle name="Note 3 8 2 2 8 2" xfId="24212"/>
    <cellStyle name="Note 3 8 2 2 9" xfId="24213"/>
    <cellStyle name="Note 3 8 2 2 9 2" xfId="24214"/>
    <cellStyle name="Note 3 8 2 3" xfId="24215"/>
    <cellStyle name="Note 3 8 2 3 2" xfId="24216"/>
    <cellStyle name="Note 3 8 2 3 2 2" xfId="24217"/>
    <cellStyle name="Note 3 8 2 3 3" xfId="24218"/>
    <cellStyle name="Note 3 8 2 3 3 2" xfId="24219"/>
    <cellStyle name="Note 3 8 2 3 4" xfId="24220"/>
    <cellStyle name="Note 3 8 2 4" xfId="24221"/>
    <cellStyle name="Note 3 8 2 4 2" xfId="24222"/>
    <cellStyle name="Note 3 8 2 4 3" xfId="24223"/>
    <cellStyle name="Note 3 8 2 5" xfId="24224"/>
    <cellStyle name="Note 3 8 2 5 2" xfId="24225"/>
    <cellStyle name="Note 3 8 2 6" xfId="24226"/>
    <cellStyle name="Note 3 8 2 6 2" xfId="24227"/>
    <cellStyle name="Note 3 8 2 7" xfId="24228"/>
    <cellStyle name="Note 3 8 2 8" xfId="24229"/>
    <cellStyle name="Note 3 8 2 9" xfId="24230"/>
    <cellStyle name="Note 3 8 2_Consolidation" xfId="24231"/>
    <cellStyle name="Note 3 8 3" xfId="24232"/>
    <cellStyle name="Note 3 8 3 10" xfId="24233"/>
    <cellStyle name="Note 3 8 3 10 2" xfId="24234"/>
    <cellStyle name="Note 3 8 3 11" xfId="24235"/>
    <cellStyle name="Note 3 8 3 11 2" xfId="24236"/>
    <cellStyle name="Note 3 8 3 12" xfId="24237"/>
    <cellStyle name="Note 3 8 3 12 2" xfId="24238"/>
    <cellStyle name="Note 3 8 3 13" xfId="24239"/>
    <cellStyle name="Note 3 8 3 13 2" xfId="24240"/>
    <cellStyle name="Note 3 8 3 14" xfId="24241"/>
    <cellStyle name="Note 3 8 3 14 2" xfId="24242"/>
    <cellStyle name="Note 3 8 3 15" xfId="24243"/>
    <cellStyle name="Note 3 8 3 15 2" xfId="24244"/>
    <cellStyle name="Note 3 8 3 16" xfId="24245"/>
    <cellStyle name="Note 3 8 3 17" xfId="24246"/>
    <cellStyle name="Note 3 8 3 2" xfId="24247"/>
    <cellStyle name="Note 3 8 3 3" xfId="24248"/>
    <cellStyle name="Note 3 8 3 3 2" xfId="24249"/>
    <cellStyle name="Note 3 8 3 4" xfId="24250"/>
    <cellStyle name="Note 3 8 3 4 2" xfId="24251"/>
    <cellStyle name="Note 3 8 3 5" xfId="24252"/>
    <cellStyle name="Note 3 8 3 5 2" xfId="24253"/>
    <cellStyle name="Note 3 8 3 6" xfId="24254"/>
    <cellStyle name="Note 3 8 3 6 2" xfId="24255"/>
    <cellStyle name="Note 3 8 3 7" xfId="24256"/>
    <cellStyle name="Note 3 8 3 7 2" xfId="24257"/>
    <cellStyle name="Note 3 8 3 8" xfId="24258"/>
    <cellStyle name="Note 3 8 3 8 2" xfId="24259"/>
    <cellStyle name="Note 3 8 3 9" xfId="24260"/>
    <cellStyle name="Note 3 8 3 9 2" xfId="24261"/>
    <cellStyle name="Note 3 8 4" xfId="24262"/>
    <cellStyle name="Note 3 8 4 2" xfId="24263"/>
    <cellStyle name="Note 3 8 4 2 2" xfId="24264"/>
    <cellStyle name="Note 3 8 4 3" xfId="24265"/>
    <cellStyle name="Note 3 8 4 3 2" xfId="24266"/>
    <cellStyle name="Note 3 8 4 4" xfId="24267"/>
    <cellStyle name="Note 3 8 4 4 2" xfId="24268"/>
    <cellStyle name="Note 3 8 4 5" xfId="24269"/>
    <cellStyle name="Note 3 8 4 6" xfId="24270"/>
    <cellStyle name="Note 3 8 5" xfId="24271"/>
    <cellStyle name="Note 3 8 5 2" xfId="24272"/>
    <cellStyle name="Note 3 8 6" xfId="24273"/>
    <cellStyle name="Note 3 8 6 2" xfId="24274"/>
    <cellStyle name="Note 3 8 7" xfId="24275"/>
    <cellStyle name="Note 3 8 7 2" xfId="24276"/>
    <cellStyle name="Note 3 8 8" xfId="24277"/>
    <cellStyle name="Note 3 8 9" xfId="24278"/>
    <cellStyle name="Note 3 8_Consolidation" xfId="24279"/>
    <cellStyle name="Note 3 9" xfId="2012"/>
    <cellStyle name="Note 3 9 10" xfId="24280"/>
    <cellStyle name="Note 3 9 11" xfId="24281"/>
    <cellStyle name="Note 3 9 12" xfId="24282"/>
    <cellStyle name="Note 3 9 13" xfId="24283"/>
    <cellStyle name="Note 3 9 14" xfId="24284"/>
    <cellStyle name="Note 3 9 2" xfId="24285"/>
    <cellStyle name="Note 3 9 2 10" xfId="24286"/>
    <cellStyle name="Note 3 9 2 11" xfId="24287"/>
    <cellStyle name="Note 3 9 2 12" xfId="24288"/>
    <cellStyle name="Note 3 9 2 13" xfId="24289"/>
    <cellStyle name="Note 3 9 2 2" xfId="24290"/>
    <cellStyle name="Note 3 9 2 2 10" xfId="24291"/>
    <cellStyle name="Note 3 9 2 2 10 2" xfId="24292"/>
    <cellStyle name="Note 3 9 2 2 11" xfId="24293"/>
    <cellStyle name="Note 3 9 2 2 11 2" xfId="24294"/>
    <cellStyle name="Note 3 9 2 2 12" xfId="24295"/>
    <cellStyle name="Note 3 9 2 2 12 2" xfId="24296"/>
    <cellStyle name="Note 3 9 2 2 13" xfId="24297"/>
    <cellStyle name="Note 3 9 2 2 13 2" xfId="24298"/>
    <cellStyle name="Note 3 9 2 2 14" xfId="24299"/>
    <cellStyle name="Note 3 9 2 2 14 2" xfId="24300"/>
    <cellStyle name="Note 3 9 2 2 15" xfId="24301"/>
    <cellStyle name="Note 3 9 2 2 15 2" xfId="24302"/>
    <cellStyle name="Note 3 9 2 2 16" xfId="24303"/>
    <cellStyle name="Note 3 9 2 2 17" xfId="24304"/>
    <cellStyle name="Note 3 9 2 2 2" xfId="24305"/>
    <cellStyle name="Note 3 9 2 2 2 2" xfId="24306"/>
    <cellStyle name="Note 3 9 2 2 3" xfId="24307"/>
    <cellStyle name="Note 3 9 2 2 3 2" xfId="24308"/>
    <cellStyle name="Note 3 9 2 2 4" xfId="24309"/>
    <cellStyle name="Note 3 9 2 2 4 2" xfId="24310"/>
    <cellStyle name="Note 3 9 2 2 5" xfId="24311"/>
    <cellStyle name="Note 3 9 2 2 5 2" xfId="24312"/>
    <cellStyle name="Note 3 9 2 2 6" xfId="24313"/>
    <cellStyle name="Note 3 9 2 2 6 2" xfId="24314"/>
    <cellStyle name="Note 3 9 2 2 7" xfId="24315"/>
    <cellStyle name="Note 3 9 2 2 7 2" xfId="24316"/>
    <cellStyle name="Note 3 9 2 2 8" xfId="24317"/>
    <cellStyle name="Note 3 9 2 2 8 2" xfId="24318"/>
    <cellStyle name="Note 3 9 2 2 9" xfId="24319"/>
    <cellStyle name="Note 3 9 2 2 9 2" xfId="24320"/>
    <cellStyle name="Note 3 9 2 3" xfId="24321"/>
    <cellStyle name="Note 3 9 2 3 2" xfId="24322"/>
    <cellStyle name="Note 3 9 2 3 2 2" xfId="24323"/>
    <cellStyle name="Note 3 9 2 3 3" xfId="24324"/>
    <cellStyle name="Note 3 9 2 3 3 2" xfId="24325"/>
    <cellStyle name="Note 3 9 2 3 4" xfId="24326"/>
    <cellStyle name="Note 3 9 2 4" xfId="24327"/>
    <cellStyle name="Note 3 9 2 4 2" xfId="24328"/>
    <cellStyle name="Note 3 9 2 4 3" xfId="24329"/>
    <cellStyle name="Note 3 9 2 5" xfId="24330"/>
    <cellStyle name="Note 3 9 2 5 2" xfId="24331"/>
    <cellStyle name="Note 3 9 2 6" xfId="24332"/>
    <cellStyle name="Note 3 9 2 6 2" xfId="24333"/>
    <cellStyle name="Note 3 9 2 7" xfId="24334"/>
    <cellStyle name="Note 3 9 2 8" xfId="24335"/>
    <cellStyle name="Note 3 9 2 9" xfId="24336"/>
    <cellStyle name="Note 3 9 2_Consolidation" xfId="24337"/>
    <cellStyle name="Note 3 9 3" xfId="24338"/>
    <cellStyle name="Note 3 9 3 10" xfId="24339"/>
    <cellStyle name="Note 3 9 3 10 2" xfId="24340"/>
    <cellStyle name="Note 3 9 3 11" xfId="24341"/>
    <cellStyle name="Note 3 9 3 11 2" xfId="24342"/>
    <cellStyle name="Note 3 9 3 12" xfId="24343"/>
    <cellStyle name="Note 3 9 3 12 2" xfId="24344"/>
    <cellStyle name="Note 3 9 3 13" xfId="24345"/>
    <cellStyle name="Note 3 9 3 13 2" xfId="24346"/>
    <cellStyle name="Note 3 9 3 14" xfId="24347"/>
    <cellStyle name="Note 3 9 3 14 2" xfId="24348"/>
    <cellStyle name="Note 3 9 3 15" xfId="24349"/>
    <cellStyle name="Note 3 9 3 15 2" xfId="24350"/>
    <cellStyle name="Note 3 9 3 16" xfId="24351"/>
    <cellStyle name="Note 3 9 3 17" xfId="24352"/>
    <cellStyle name="Note 3 9 3 2" xfId="24353"/>
    <cellStyle name="Note 3 9 3 3" xfId="24354"/>
    <cellStyle name="Note 3 9 3 3 2" xfId="24355"/>
    <cellStyle name="Note 3 9 3 4" xfId="24356"/>
    <cellStyle name="Note 3 9 3 4 2" xfId="24357"/>
    <cellStyle name="Note 3 9 3 5" xfId="24358"/>
    <cellStyle name="Note 3 9 3 5 2" xfId="24359"/>
    <cellStyle name="Note 3 9 3 6" xfId="24360"/>
    <cellStyle name="Note 3 9 3 6 2" xfId="24361"/>
    <cellStyle name="Note 3 9 3 7" xfId="24362"/>
    <cellStyle name="Note 3 9 3 7 2" xfId="24363"/>
    <cellStyle name="Note 3 9 3 8" xfId="24364"/>
    <cellStyle name="Note 3 9 3 8 2" xfId="24365"/>
    <cellStyle name="Note 3 9 3 9" xfId="24366"/>
    <cellStyle name="Note 3 9 3 9 2" xfId="24367"/>
    <cellStyle name="Note 3 9 4" xfId="24368"/>
    <cellStyle name="Note 3 9 4 2" xfId="24369"/>
    <cellStyle name="Note 3 9 4 2 2" xfId="24370"/>
    <cellStyle name="Note 3 9 4 3" xfId="24371"/>
    <cellStyle name="Note 3 9 4 3 2" xfId="24372"/>
    <cellStyle name="Note 3 9 4 4" xfId="24373"/>
    <cellStyle name="Note 3 9 4 4 2" xfId="24374"/>
    <cellStyle name="Note 3 9 4 5" xfId="24375"/>
    <cellStyle name="Note 3 9 4 6" xfId="24376"/>
    <cellStyle name="Note 3 9 5" xfId="24377"/>
    <cellStyle name="Note 3 9 5 2" xfId="24378"/>
    <cellStyle name="Note 3 9 6" xfId="24379"/>
    <cellStyle name="Note 3 9 6 2" xfId="24380"/>
    <cellStyle name="Note 3 9 7" xfId="24381"/>
    <cellStyle name="Note 3 9 7 2" xfId="24382"/>
    <cellStyle name="Note 3 9 8" xfId="24383"/>
    <cellStyle name="Note 3 9 9" xfId="24384"/>
    <cellStyle name="Note 3 9_Consolidation" xfId="24385"/>
    <cellStyle name="Note 3_Consolidation" xfId="24386"/>
    <cellStyle name="Note 4" xfId="2013"/>
    <cellStyle name="Note 4 10" xfId="24387"/>
    <cellStyle name="Note 4 10 10" xfId="24388"/>
    <cellStyle name="Note 4 10 11" xfId="24389"/>
    <cellStyle name="Note 4 10 12" xfId="24390"/>
    <cellStyle name="Note 4 10 13" xfId="24391"/>
    <cellStyle name="Note 4 10 2" xfId="24392"/>
    <cellStyle name="Note 4 10 2 10" xfId="24393"/>
    <cellStyle name="Note 4 10 2 10 2" xfId="24394"/>
    <cellStyle name="Note 4 10 2 11" xfId="24395"/>
    <cellStyle name="Note 4 10 2 11 2" xfId="24396"/>
    <cellStyle name="Note 4 10 2 12" xfId="24397"/>
    <cellStyle name="Note 4 10 2 12 2" xfId="24398"/>
    <cellStyle name="Note 4 10 2 13" xfId="24399"/>
    <cellStyle name="Note 4 10 2 13 2" xfId="24400"/>
    <cellStyle name="Note 4 10 2 14" xfId="24401"/>
    <cellStyle name="Note 4 10 2 14 2" xfId="24402"/>
    <cellStyle name="Note 4 10 2 15" xfId="24403"/>
    <cellStyle name="Note 4 10 2 15 2" xfId="24404"/>
    <cellStyle name="Note 4 10 2 16" xfId="24405"/>
    <cellStyle name="Note 4 10 2 17" xfId="24406"/>
    <cellStyle name="Note 4 10 2 2" xfId="24407"/>
    <cellStyle name="Note 4 10 2 2 2" xfId="24408"/>
    <cellStyle name="Note 4 10 2 3" xfId="24409"/>
    <cellStyle name="Note 4 10 2 3 2" xfId="24410"/>
    <cellStyle name="Note 4 10 2 4" xfId="24411"/>
    <cellStyle name="Note 4 10 2 4 2" xfId="24412"/>
    <cellStyle name="Note 4 10 2 5" xfId="24413"/>
    <cellStyle name="Note 4 10 2 5 2" xfId="24414"/>
    <cellStyle name="Note 4 10 2 6" xfId="24415"/>
    <cellStyle name="Note 4 10 2 6 2" xfId="24416"/>
    <cellStyle name="Note 4 10 2 7" xfId="24417"/>
    <cellStyle name="Note 4 10 2 7 2" xfId="24418"/>
    <cellStyle name="Note 4 10 2 8" xfId="24419"/>
    <cellStyle name="Note 4 10 2 8 2" xfId="24420"/>
    <cellStyle name="Note 4 10 2 9" xfId="24421"/>
    <cellStyle name="Note 4 10 2 9 2" xfId="24422"/>
    <cellStyle name="Note 4 10 3" xfId="24423"/>
    <cellStyle name="Note 4 10 3 2" xfId="24424"/>
    <cellStyle name="Note 4 10 3 2 2" xfId="24425"/>
    <cellStyle name="Note 4 10 3 3" xfId="24426"/>
    <cellStyle name="Note 4 10 3 3 2" xfId="24427"/>
    <cellStyle name="Note 4 10 3 4" xfId="24428"/>
    <cellStyle name="Note 4 10 4" xfId="24429"/>
    <cellStyle name="Note 4 10 4 2" xfId="24430"/>
    <cellStyle name="Note 4 10 4 3" xfId="24431"/>
    <cellStyle name="Note 4 10 5" xfId="24432"/>
    <cellStyle name="Note 4 10 5 2" xfId="24433"/>
    <cellStyle name="Note 4 10 6" xfId="24434"/>
    <cellStyle name="Note 4 10 6 2" xfId="24435"/>
    <cellStyle name="Note 4 10 7" xfId="24436"/>
    <cellStyle name="Note 4 10 8" xfId="24437"/>
    <cellStyle name="Note 4 10 9" xfId="24438"/>
    <cellStyle name="Note 4 10_Consolidation" xfId="24439"/>
    <cellStyle name="Note 4 11" xfId="24440"/>
    <cellStyle name="Note 4 11 10" xfId="24441"/>
    <cellStyle name="Note 4 11 10 2" xfId="24442"/>
    <cellStyle name="Note 4 11 11" xfId="24443"/>
    <cellStyle name="Note 4 11 11 2" xfId="24444"/>
    <cellStyle name="Note 4 11 12" xfId="24445"/>
    <cellStyle name="Note 4 11 12 2" xfId="24446"/>
    <cellStyle name="Note 4 11 13" xfId="24447"/>
    <cellStyle name="Note 4 11 13 2" xfId="24448"/>
    <cellStyle name="Note 4 11 14" xfId="24449"/>
    <cellStyle name="Note 4 11 14 2" xfId="24450"/>
    <cellStyle name="Note 4 11 15" xfId="24451"/>
    <cellStyle name="Note 4 11 15 2" xfId="24452"/>
    <cellStyle name="Note 4 11 16" xfId="24453"/>
    <cellStyle name="Note 4 11 17" xfId="24454"/>
    <cellStyle name="Note 4 11 2" xfId="24455"/>
    <cellStyle name="Note 4 11 3" xfId="24456"/>
    <cellStyle name="Note 4 11 3 2" xfId="24457"/>
    <cellStyle name="Note 4 11 4" xfId="24458"/>
    <cellStyle name="Note 4 11 4 2" xfId="24459"/>
    <cellStyle name="Note 4 11 5" xfId="24460"/>
    <cellStyle name="Note 4 11 5 2" xfId="24461"/>
    <cellStyle name="Note 4 11 6" xfId="24462"/>
    <cellStyle name="Note 4 11 6 2" xfId="24463"/>
    <cellStyle name="Note 4 11 7" xfId="24464"/>
    <cellStyle name="Note 4 11 7 2" xfId="24465"/>
    <cellStyle name="Note 4 11 8" xfId="24466"/>
    <cellStyle name="Note 4 11 8 2" xfId="24467"/>
    <cellStyle name="Note 4 11 9" xfId="24468"/>
    <cellStyle name="Note 4 11 9 2" xfId="24469"/>
    <cellStyle name="Note 4 12" xfId="24470"/>
    <cellStyle name="Note 4 12 2" xfId="24471"/>
    <cellStyle name="Note 4 12 2 2" xfId="24472"/>
    <cellStyle name="Note 4 12 3" xfId="24473"/>
    <cellStyle name="Note 4 12 3 2" xfId="24474"/>
    <cellStyle name="Note 4 12 4" xfId="24475"/>
    <cellStyle name="Note 4 12 4 2" xfId="24476"/>
    <cellStyle name="Note 4 12 5" xfId="24477"/>
    <cellStyle name="Note 4 12 6" xfId="24478"/>
    <cellStyle name="Note 4 13" xfId="24479"/>
    <cellStyle name="Note 4 13 2" xfId="24480"/>
    <cellStyle name="Note 4 14" xfId="24481"/>
    <cellStyle name="Note 4 14 2" xfId="24482"/>
    <cellStyle name="Note 4 15" xfId="24483"/>
    <cellStyle name="Note 4 15 2" xfId="24484"/>
    <cellStyle name="Note 4 16" xfId="24485"/>
    <cellStyle name="Note 4 17" xfId="24486"/>
    <cellStyle name="Note 4 18" xfId="24487"/>
    <cellStyle name="Note 4 19" xfId="24488"/>
    <cellStyle name="Note 4 2" xfId="2014"/>
    <cellStyle name="Note 4 2 10" xfId="24489"/>
    <cellStyle name="Note 4 2 11" xfId="24490"/>
    <cellStyle name="Note 4 2 12" xfId="24491"/>
    <cellStyle name="Note 4 2 13" xfId="24492"/>
    <cellStyle name="Note 4 2 14" xfId="24493"/>
    <cellStyle name="Note 4 2 2" xfId="24494"/>
    <cellStyle name="Note 4 2 2 10" xfId="24495"/>
    <cellStyle name="Note 4 2 2 11" xfId="24496"/>
    <cellStyle name="Note 4 2 2 12" xfId="24497"/>
    <cellStyle name="Note 4 2 2 13" xfId="24498"/>
    <cellStyle name="Note 4 2 2 2" xfId="24499"/>
    <cellStyle name="Note 4 2 2 2 10" xfId="24500"/>
    <cellStyle name="Note 4 2 2 2 10 2" xfId="24501"/>
    <cellStyle name="Note 4 2 2 2 11" xfId="24502"/>
    <cellStyle name="Note 4 2 2 2 11 2" xfId="24503"/>
    <cellStyle name="Note 4 2 2 2 12" xfId="24504"/>
    <cellStyle name="Note 4 2 2 2 12 2" xfId="24505"/>
    <cellStyle name="Note 4 2 2 2 13" xfId="24506"/>
    <cellStyle name="Note 4 2 2 2 13 2" xfId="24507"/>
    <cellStyle name="Note 4 2 2 2 14" xfId="24508"/>
    <cellStyle name="Note 4 2 2 2 14 2" xfId="24509"/>
    <cellStyle name="Note 4 2 2 2 15" xfId="24510"/>
    <cellStyle name="Note 4 2 2 2 15 2" xfId="24511"/>
    <cellStyle name="Note 4 2 2 2 16" xfId="24512"/>
    <cellStyle name="Note 4 2 2 2 17" xfId="24513"/>
    <cellStyle name="Note 4 2 2 2 2" xfId="24514"/>
    <cellStyle name="Note 4 2 2 2 2 2" xfId="24515"/>
    <cellStyle name="Note 4 2 2 2 3" xfId="24516"/>
    <cellStyle name="Note 4 2 2 2 3 2" xfId="24517"/>
    <cellStyle name="Note 4 2 2 2 4" xfId="24518"/>
    <cellStyle name="Note 4 2 2 2 4 2" xfId="24519"/>
    <cellStyle name="Note 4 2 2 2 5" xfId="24520"/>
    <cellStyle name="Note 4 2 2 2 5 2" xfId="24521"/>
    <cellStyle name="Note 4 2 2 2 6" xfId="24522"/>
    <cellStyle name="Note 4 2 2 2 6 2" xfId="24523"/>
    <cellStyle name="Note 4 2 2 2 7" xfId="24524"/>
    <cellStyle name="Note 4 2 2 2 7 2" xfId="24525"/>
    <cellStyle name="Note 4 2 2 2 8" xfId="24526"/>
    <cellStyle name="Note 4 2 2 2 8 2" xfId="24527"/>
    <cellStyle name="Note 4 2 2 2 9" xfId="24528"/>
    <cellStyle name="Note 4 2 2 2 9 2" xfId="24529"/>
    <cellStyle name="Note 4 2 2 3" xfId="24530"/>
    <cellStyle name="Note 4 2 2 3 2" xfId="24531"/>
    <cellStyle name="Note 4 2 2 3 2 2" xfId="24532"/>
    <cellStyle name="Note 4 2 2 3 3" xfId="24533"/>
    <cellStyle name="Note 4 2 2 3 3 2" xfId="24534"/>
    <cellStyle name="Note 4 2 2 3 4" xfId="24535"/>
    <cellStyle name="Note 4 2 2 4" xfId="24536"/>
    <cellStyle name="Note 4 2 2 4 2" xfId="24537"/>
    <cellStyle name="Note 4 2 2 4 3" xfId="24538"/>
    <cellStyle name="Note 4 2 2 5" xfId="24539"/>
    <cellStyle name="Note 4 2 2 5 2" xfId="24540"/>
    <cellStyle name="Note 4 2 2 6" xfId="24541"/>
    <cellStyle name="Note 4 2 2 6 2" xfId="24542"/>
    <cellStyle name="Note 4 2 2 7" xfId="24543"/>
    <cellStyle name="Note 4 2 2 8" xfId="24544"/>
    <cellStyle name="Note 4 2 2 9" xfId="24545"/>
    <cellStyle name="Note 4 2 2_Consolidation" xfId="24546"/>
    <cellStyle name="Note 4 2 3" xfId="24547"/>
    <cellStyle name="Note 4 2 3 10" xfId="24548"/>
    <cellStyle name="Note 4 2 3 10 2" xfId="24549"/>
    <cellStyle name="Note 4 2 3 11" xfId="24550"/>
    <cellStyle name="Note 4 2 3 11 2" xfId="24551"/>
    <cellStyle name="Note 4 2 3 12" xfId="24552"/>
    <cellStyle name="Note 4 2 3 12 2" xfId="24553"/>
    <cellStyle name="Note 4 2 3 13" xfId="24554"/>
    <cellStyle name="Note 4 2 3 13 2" xfId="24555"/>
    <cellStyle name="Note 4 2 3 14" xfId="24556"/>
    <cellStyle name="Note 4 2 3 14 2" xfId="24557"/>
    <cellStyle name="Note 4 2 3 15" xfId="24558"/>
    <cellStyle name="Note 4 2 3 15 2" xfId="24559"/>
    <cellStyle name="Note 4 2 3 16" xfId="24560"/>
    <cellStyle name="Note 4 2 3 17" xfId="24561"/>
    <cellStyle name="Note 4 2 3 2" xfId="24562"/>
    <cellStyle name="Note 4 2 3 3" xfId="24563"/>
    <cellStyle name="Note 4 2 3 3 2" xfId="24564"/>
    <cellStyle name="Note 4 2 3 4" xfId="24565"/>
    <cellStyle name="Note 4 2 3 4 2" xfId="24566"/>
    <cellStyle name="Note 4 2 3 5" xfId="24567"/>
    <cellStyle name="Note 4 2 3 5 2" xfId="24568"/>
    <cellStyle name="Note 4 2 3 6" xfId="24569"/>
    <cellStyle name="Note 4 2 3 6 2" xfId="24570"/>
    <cellStyle name="Note 4 2 3 7" xfId="24571"/>
    <cellStyle name="Note 4 2 3 7 2" xfId="24572"/>
    <cellStyle name="Note 4 2 3 8" xfId="24573"/>
    <cellStyle name="Note 4 2 3 8 2" xfId="24574"/>
    <cellStyle name="Note 4 2 3 9" xfId="24575"/>
    <cellStyle name="Note 4 2 3 9 2" xfId="24576"/>
    <cellStyle name="Note 4 2 4" xfId="24577"/>
    <cellStyle name="Note 4 2 4 2" xfId="24578"/>
    <cellStyle name="Note 4 2 4 2 2" xfId="24579"/>
    <cellStyle name="Note 4 2 4 3" xfId="24580"/>
    <cellStyle name="Note 4 2 4 3 2" xfId="24581"/>
    <cellStyle name="Note 4 2 4 4" xfId="24582"/>
    <cellStyle name="Note 4 2 4 4 2" xfId="24583"/>
    <cellStyle name="Note 4 2 4 5" xfId="24584"/>
    <cellStyle name="Note 4 2 4 6" xfId="24585"/>
    <cellStyle name="Note 4 2 5" xfId="24586"/>
    <cellStyle name="Note 4 2 5 2" xfId="24587"/>
    <cellStyle name="Note 4 2 6" xfId="24588"/>
    <cellStyle name="Note 4 2 6 2" xfId="24589"/>
    <cellStyle name="Note 4 2 7" xfId="24590"/>
    <cellStyle name="Note 4 2 7 2" xfId="24591"/>
    <cellStyle name="Note 4 2 8" xfId="24592"/>
    <cellStyle name="Note 4 2 9" xfId="24593"/>
    <cellStyle name="Note 4 2_Consolidation" xfId="24594"/>
    <cellStyle name="Note 4 20" xfId="24595"/>
    <cellStyle name="Note 4 21" xfId="24596"/>
    <cellStyle name="Note 4 22" xfId="24597"/>
    <cellStyle name="Note 4 3" xfId="2015"/>
    <cellStyle name="Note 4 3 10" xfId="24598"/>
    <cellStyle name="Note 4 3 11" xfId="24599"/>
    <cellStyle name="Note 4 3 12" xfId="24600"/>
    <cellStyle name="Note 4 3 13" xfId="24601"/>
    <cellStyle name="Note 4 3 14" xfId="24602"/>
    <cellStyle name="Note 4 3 2" xfId="24603"/>
    <cellStyle name="Note 4 3 2 10" xfId="24604"/>
    <cellStyle name="Note 4 3 2 11" xfId="24605"/>
    <cellStyle name="Note 4 3 2 12" xfId="24606"/>
    <cellStyle name="Note 4 3 2 13" xfId="24607"/>
    <cellStyle name="Note 4 3 2 2" xfId="24608"/>
    <cellStyle name="Note 4 3 2 2 10" xfId="24609"/>
    <cellStyle name="Note 4 3 2 2 10 2" xfId="24610"/>
    <cellStyle name="Note 4 3 2 2 11" xfId="24611"/>
    <cellStyle name="Note 4 3 2 2 11 2" xfId="24612"/>
    <cellStyle name="Note 4 3 2 2 12" xfId="24613"/>
    <cellStyle name="Note 4 3 2 2 12 2" xfId="24614"/>
    <cellStyle name="Note 4 3 2 2 13" xfId="24615"/>
    <cellStyle name="Note 4 3 2 2 13 2" xfId="24616"/>
    <cellStyle name="Note 4 3 2 2 14" xfId="24617"/>
    <cellStyle name="Note 4 3 2 2 14 2" xfId="24618"/>
    <cellStyle name="Note 4 3 2 2 15" xfId="24619"/>
    <cellStyle name="Note 4 3 2 2 15 2" xfId="24620"/>
    <cellStyle name="Note 4 3 2 2 16" xfId="24621"/>
    <cellStyle name="Note 4 3 2 2 17" xfId="24622"/>
    <cellStyle name="Note 4 3 2 2 2" xfId="24623"/>
    <cellStyle name="Note 4 3 2 2 2 2" xfId="24624"/>
    <cellStyle name="Note 4 3 2 2 3" xfId="24625"/>
    <cellStyle name="Note 4 3 2 2 3 2" xfId="24626"/>
    <cellStyle name="Note 4 3 2 2 4" xfId="24627"/>
    <cellStyle name="Note 4 3 2 2 4 2" xfId="24628"/>
    <cellStyle name="Note 4 3 2 2 5" xfId="24629"/>
    <cellStyle name="Note 4 3 2 2 5 2" xfId="24630"/>
    <cellStyle name="Note 4 3 2 2 6" xfId="24631"/>
    <cellStyle name="Note 4 3 2 2 6 2" xfId="24632"/>
    <cellStyle name="Note 4 3 2 2 7" xfId="24633"/>
    <cellStyle name="Note 4 3 2 2 7 2" xfId="24634"/>
    <cellStyle name="Note 4 3 2 2 8" xfId="24635"/>
    <cellStyle name="Note 4 3 2 2 8 2" xfId="24636"/>
    <cellStyle name="Note 4 3 2 2 9" xfId="24637"/>
    <cellStyle name="Note 4 3 2 2 9 2" xfId="24638"/>
    <cellStyle name="Note 4 3 2 3" xfId="24639"/>
    <cellStyle name="Note 4 3 2 3 2" xfId="24640"/>
    <cellStyle name="Note 4 3 2 3 2 2" xfId="24641"/>
    <cellStyle name="Note 4 3 2 3 3" xfId="24642"/>
    <cellStyle name="Note 4 3 2 3 3 2" xfId="24643"/>
    <cellStyle name="Note 4 3 2 3 4" xfId="24644"/>
    <cellStyle name="Note 4 3 2 4" xfId="24645"/>
    <cellStyle name="Note 4 3 2 4 2" xfId="24646"/>
    <cellStyle name="Note 4 3 2 4 3" xfId="24647"/>
    <cellStyle name="Note 4 3 2 5" xfId="24648"/>
    <cellStyle name="Note 4 3 2 5 2" xfId="24649"/>
    <cellStyle name="Note 4 3 2 6" xfId="24650"/>
    <cellStyle name="Note 4 3 2 6 2" xfId="24651"/>
    <cellStyle name="Note 4 3 2 7" xfId="24652"/>
    <cellStyle name="Note 4 3 2 8" xfId="24653"/>
    <cellStyle name="Note 4 3 2 9" xfId="24654"/>
    <cellStyle name="Note 4 3 2_Consolidation" xfId="24655"/>
    <cellStyle name="Note 4 3 3" xfId="24656"/>
    <cellStyle name="Note 4 3 3 10" xfId="24657"/>
    <cellStyle name="Note 4 3 3 10 2" xfId="24658"/>
    <cellStyle name="Note 4 3 3 11" xfId="24659"/>
    <cellStyle name="Note 4 3 3 11 2" xfId="24660"/>
    <cellStyle name="Note 4 3 3 12" xfId="24661"/>
    <cellStyle name="Note 4 3 3 12 2" xfId="24662"/>
    <cellStyle name="Note 4 3 3 13" xfId="24663"/>
    <cellStyle name="Note 4 3 3 13 2" xfId="24664"/>
    <cellStyle name="Note 4 3 3 14" xfId="24665"/>
    <cellStyle name="Note 4 3 3 14 2" xfId="24666"/>
    <cellStyle name="Note 4 3 3 15" xfId="24667"/>
    <cellStyle name="Note 4 3 3 15 2" xfId="24668"/>
    <cellStyle name="Note 4 3 3 16" xfId="24669"/>
    <cellStyle name="Note 4 3 3 17" xfId="24670"/>
    <cellStyle name="Note 4 3 3 2" xfId="24671"/>
    <cellStyle name="Note 4 3 3 3" xfId="24672"/>
    <cellStyle name="Note 4 3 3 3 2" xfId="24673"/>
    <cellStyle name="Note 4 3 3 4" xfId="24674"/>
    <cellStyle name="Note 4 3 3 4 2" xfId="24675"/>
    <cellStyle name="Note 4 3 3 5" xfId="24676"/>
    <cellStyle name="Note 4 3 3 5 2" xfId="24677"/>
    <cellStyle name="Note 4 3 3 6" xfId="24678"/>
    <cellStyle name="Note 4 3 3 6 2" xfId="24679"/>
    <cellStyle name="Note 4 3 3 7" xfId="24680"/>
    <cellStyle name="Note 4 3 3 7 2" xfId="24681"/>
    <cellStyle name="Note 4 3 3 8" xfId="24682"/>
    <cellStyle name="Note 4 3 3 8 2" xfId="24683"/>
    <cellStyle name="Note 4 3 3 9" xfId="24684"/>
    <cellStyle name="Note 4 3 3 9 2" xfId="24685"/>
    <cellStyle name="Note 4 3 4" xfId="24686"/>
    <cellStyle name="Note 4 3 4 2" xfId="24687"/>
    <cellStyle name="Note 4 3 4 2 2" xfId="24688"/>
    <cellStyle name="Note 4 3 4 3" xfId="24689"/>
    <cellStyle name="Note 4 3 4 3 2" xfId="24690"/>
    <cellStyle name="Note 4 3 4 4" xfId="24691"/>
    <cellStyle name="Note 4 3 4 4 2" xfId="24692"/>
    <cellStyle name="Note 4 3 4 5" xfId="24693"/>
    <cellStyle name="Note 4 3 4 6" xfId="24694"/>
    <cellStyle name="Note 4 3 5" xfId="24695"/>
    <cellStyle name="Note 4 3 5 2" xfId="24696"/>
    <cellStyle name="Note 4 3 6" xfId="24697"/>
    <cellStyle name="Note 4 3 6 2" xfId="24698"/>
    <cellStyle name="Note 4 3 7" xfId="24699"/>
    <cellStyle name="Note 4 3 7 2" xfId="24700"/>
    <cellStyle name="Note 4 3 8" xfId="24701"/>
    <cellStyle name="Note 4 3 9" xfId="24702"/>
    <cellStyle name="Note 4 3_Consolidation" xfId="24703"/>
    <cellStyle name="Note 4 4" xfId="2016"/>
    <cellStyle name="Note 4 4 10" xfId="24704"/>
    <cellStyle name="Note 4 4 11" xfId="24705"/>
    <cellStyle name="Note 4 4 12" xfId="24706"/>
    <cellStyle name="Note 4 4 13" xfId="24707"/>
    <cellStyle name="Note 4 4 14" xfId="24708"/>
    <cellStyle name="Note 4 4 2" xfId="24709"/>
    <cellStyle name="Note 4 4 2 10" xfId="24710"/>
    <cellStyle name="Note 4 4 2 11" xfId="24711"/>
    <cellStyle name="Note 4 4 2 12" xfId="24712"/>
    <cellStyle name="Note 4 4 2 13" xfId="24713"/>
    <cellStyle name="Note 4 4 2 2" xfId="24714"/>
    <cellStyle name="Note 4 4 2 2 10" xfId="24715"/>
    <cellStyle name="Note 4 4 2 2 10 2" xfId="24716"/>
    <cellStyle name="Note 4 4 2 2 11" xfId="24717"/>
    <cellStyle name="Note 4 4 2 2 11 2" xfId="24718"/>
    <cellStyle name="Note 4 4 2 2 12" xfId="24719"/>
    <cellStyle name="Note 4 4 2 2 12 2" xfId="24720"/>
    <cellStyle name="Note 4 4 2 2 13" xfId="24721"/>
    <cellStyle name="Note 4 4 2 2 13 2" xfId="24722"/>
    <cellStyle name="Note 4 4 2 2 14" xfId="24723"/>
    <cellStyle name="Note 4 4 2 2 14 2" xfId="24724"/>
    <cellStyle name="Note 4 4 2 2 15" xfId="24725"/>
    <cellStyle name="Note 4 4 2 2 15 2" xfId="24726"/>
    <cellStyle name="Note 4 4 2 2 16" xfId="24727"/>
    <cellStyle name="Note 4 4 2 2 17" xfId="24728"/>
    <cellStyle name="Note 4 4 2 2 2" xfId="24729"/>
    <cellStyle name="Note 4 4 2 2 2 2" xfId="24730"/>
    <cellStyle name="Note 4 4 2 2 3" xfId="24731"/>
    <cellStyle name="Note 4 4 2 2 3 2" xfId="24732"/>
    <cellStyle name="Note 4 4 2 2 4" xfId="24733"/>
    <cellStyle name="Note 4 4 2 2 4 2" xfId="24734"/>
    <cellStyle name="Note 4 4 2 2 5" xfId="24735"/>
    <cellStyle name="Note 4 4 2 2 5 2" xfId="24736"/>
    <cellStyle name="Note 4 4 2 2 6" xfId="24737"/>
    <cellStyle name="Note 4 4 2 2 6 2" xfId="24738"/>
    <cellStyle name="Note 4 4 2 2 7" xfId="24739"/>
    <cellStyle name="Note 4 4 2 2 7 2" xfId="24740"/>
    <cellStyle name="Note 4 4 2 2 8" xfId="24741"/>
    <cellStyle name="Note 4 4 2 2 8 2" xfId="24742"/>
    <cellStyle name="Note 4 4 2 2 9" xfId="24743"/>
    <cellStyle name="Note 4 4 2 2 9 2" xfId="24744"/>
    <cellStyle name="Note 4 4 2 3" xfId="24745"/>
    <cellStyle name="Note 4 4 2 3 2" xfId="24746"/>
    <cellStyle name="Note 4 4 2 3 2 2" xfId="24747"/>
    <cellStyle name="Note 4 4 2 3 3" xfId="24748"/>
    <cellStyle name="Note 4 4 2 3 3 2" xfId="24749"/>
    <cellStyle name="Note 4 4 2 3 4" xfId="24750"/>
    <cellStyle name="Note 4 4 2 4" xfId="24751"/>
    <cellStyle name="Note 4 4 2 4 2" xfId="24752"/>
    <cellStyle name="Note 4 4 2 4 3" xfId="24753"/>
    <cellStyle name="Note 4 4 2 5" xfId="24754"/>
    <cellStyle name="Note 4 4 2 5 2" xfId="24755"/>
    <cellStyle name="Note 4 4 2 6" xfId="24756"/>
    <cellStyle name="Note 4 4 2 6 2" xfId="24757"/>
    <cellStyle name="Note 4 4 2 7" xfId="24758"/>
    <cellStyle name="Note 4 4 2 8" xfId="24759"/>
    <cellStyle name="Note 4 4 2 9" xfId="24760"/>
    <cellStyle name="Note 4 4 2_Consolidation" xfId="24761"/>
    <cellStyle name="Note 4 4 3" xfId="24762"/>
    <cellStyle name="Note 4 4 3 10" xfId="24763"/>
    <cellStyle name="Note 4 4 3 10 2" xfId="24764"/>
    <cellStyle name="Note 4 4 3 11" xfId="24765"/>
    <cellStyle name="Note 4 4 3 11 2" xfId="24766"/>
    <cellStyle name="Note 4 4 3 12" xfId="24767"/>
    <cellStyle name="Note 4 4 3 12 2" xfId="24768"/>
    <cellStyle name="Note 4 4 3 13" xfId="24769"/>
    <cellStyle name="Note 4 4 3 13 2" xfId="24770"/>
    <cellStyle name="Note 4 4 3 14" xfId="24771"/>
    <cellStyle name="Note 4 4 3 14 2" xfId="24772"/>
    <cellStyle name="Note 4 4 3 15" xfId="24773"/>
    <cellStyle name="Note 4 4 3 15 2" xfId="24774"/>
    <cellStyle name="Note 4 4 3 16" xfId="24775"/>
    <cellStyle name="Note 4 4 3 17" xfId="24776"/>
    <cellStyle name="Note 4 4 3 2" xfId="24777"/>
    <cellStyle name="Note 4 4 3 3" xfId="24778"/>
    <cellStyle name="Note 4 4 3 3 2" xfId="24779"/>
    <cellStyle name="Note 4 4 3 4" xfId="24780"/>
    <cellStyle name="Note 4 4 3 4 2" xfId="24781"/>
    <cellStyle name="Note 4 4 3 5" xfId="24782"/>
    <cellStyle name="Note 4 4 3 5 2" xfId="24783"/>
    <cellStyle name="Note 4 4 3 6" xfId="24784"/>
    <cellStyle name="Note 4 4 3 6 2" xfId="24785"/>
    <cellStyle name="Note 4 4 3 7" xfId="24786"/>
    <cellStyle name="Note 4 4 3 7 2" xfId="24787"/>
    <cellStyle name="Note 4 4 3 8" xfId="24788"/>
    <cellStyle name="Note 4 4 3 8 2" xfId="24789"/>
    <cellStyle name="Note 4 4 3 9" xfId="24790"/>
    <cellStyle name="Note 4 4 3 9 2" xfId="24791"/>
    <cellStyle name="Note 4 4 4" xfId="24792"/>
    <cellStyle name="Note 4 4 4 2" xfId="24793"/>
    <cellStyle name="Note 4 4 4 2 2" xfId="24794"/>
    <cellStyle name="Note 4 4 4 3" xfId="24795"/>
    <cellStyle name="Note 4 4 4 3 2" xfId="24796"/>
    <cellStyle name="Note 4 4 4 4" xfId="24797"/>
    <cellStyle name="Note 4 4 4 4 2" xfId="24798"/>
    <cellStyle name="Note 4 4 4 5" xfId="24799"/>
    <cellStyle name="Note 4 4 4 6" xfId="24800"/>
    <cellStyle name="Note 4 4 5" xfId="24801"/>
    <cellStyle name="Note 4 4 5 2" xfId="24802"/>
    <cellStyle name="Note 4 4 6" xfId="24803"/>
    <cellStyle name="Note 4 4 6 2" xfId="24804"/>
    <cellStyle name="Note 4 4 7" xfId="24805"/>
    <cellStyle name="Note 4 4 7 2" xfId="24806"/>
    <cellStyle name="Note 4 4 8" xfId="24807"/>
    <cellStyle name="Note 4 4 9" xfId="24808"/>
    <cellStyle name="Note 4 4_Consolidation" xfId="24809"/>
    <cellStyle name="Note 4 5" xfId="2017"/>
    <cellStyle name="Note 4 5 10" xfId="24810"/>
    <cellStyle name="Note 4 5 11" xfId="24811"/>
    <cellStyle name="Note 4 5 12" xfId="24812"/>
    <cellStyle name="Note 4 5 13" xfId="24813"/>
    <cellStyle name="Note 4 5 14" xfId="24814"/>
    <cellStyle name="Note 4 5 2" xfId="24815"/>
    <cellStyle name="Note 4 5 2 10" xfId="24816"/>
    <cellStyle name="Note 4 5 2 11" xfId="24817"/>
    <cellStyle name="Note 4 5 2 12" xfId="24818"/>
    <cellStyle name="Note 4 5 2 13" xfId="24819"/>
    <cellStyle name="Note 4 5 2 2" xfId="24820"/>
    <cellStyle name="Note 4 5 2 2 10" xfId="24821"/>
    <cellStyle name="Note 4 5 2 2 10 2" xfId="24822"/>
    <cellStyle name="Note 4 5 2 2 11" xfId="24823"/>
    <cellStyle name="Note 4 5 2 2 11 2" xfId="24824"/>
    <cellStyle name="Note 4 5 2 2 12" xfId="24825"/>
    <cellStyle name="Note 4 5 2 2 12 2" xfId="24826"/>
    <cellStyle name="Note 4 5 2 2 13" xfId="24827"/>
    <cellStyle name="Note 4 5 2 2 13 2" xfId="24828"/>
    <cellStyle name="Note 4 5 2 2 14" xfId="24829"/>
    <cellStyle name="Note 4 5 2 2 14 2" xfId="24830"/>
    <cellStyle name="Note 4 5 2 2 15" xfId="24831"/>
    <cellStyle name="Note 4 5 2 2 15 2" xfId="24832"/>
    <cellStyle name="Note 4 5 2 2 16" xfId="24833"/>
    <cellStyle name="Note 4 5 2 2 17" xfId="24834"/>
    <cellStyle name="Note 4 5 2 2 2" xfId="24835"/>
    <cellStyle name="Note 4 5 2 2 2 2" xfId="24836"/>
    <cellStyle name="Note 4 5 2 2 3" xfId="24837"/>
    <cellStyle name="Note 4 5 2 2 3 2" xfId="24838"/>
    <cellStyle name="Note 4 5 2 2 4" xfId="24839"/>
    <cellStyle name="Note 4 5 2 2 4 2" xfId="24840"/>
    <cellStyle name="Note 4 5 2 2 5" xfId="24841"/>
    <cellStyle name="Note 4 5 2 2 5 2" xfId="24842"/>
    <cellStyle name="Note 4 5 2 2 6" xfId="24843"/>
    <cellStyle name="Note 4 5 2 2 6 2" xfId="24844"/>
    <cellStyle name="Note 4 5 2 2 7" xfId="24845"/>
    <cellStyle name="Note 4 5 2 2 7 2" xfId="24846"/>
    <cellStyle name="Note 4 5 2 2 8" xfId="24847"/>
    <cellStyle name="Note 4 5 2 2 8 2" xfId="24848"/>
    <cellStyle name="Note 4 5 2 2 9" xfId="24849"/>
    <cellStyle name="Note 4 5 2 2 9 2" xfId="24850"/>
    <cellStyle name="Note 4 5 2 3" xfId="24851"/>
    <cellStyle name="Note 4 5 2 3 2" xfId="24852"/>
    <cellStyle name="Note 4 5 2 3 2 2" xfId="24853"/>
    <cellStyle name="Note 4 5 2 3 3" xfId="24854"/>
    <cellStyle name="Note 4 5 2 3 3 2" xfId="24855"/>
    <cellStyle name="Note 4 5 2 3 4" xfId="24856"/>
    <cellStyle name="Note 4 5 2 4" xfId="24857"/>
    <cellStyle name="Note 4 5 2 4 2" xfId="24858"/>
    <cellStyle name="Note 4 5 2 4 3" xfId="24859"/>
    <cellStyle name="Note 4 5 2 5" xfId="24860"/>
    <cellStyle name="Note 4 5 2 5 2" xfId="24861"/>
    <cellStyle name="Note 4 5 2 6" xfId="24862"/>
    <cellStyle name="Note 4 5 2 6 2" xfId="24863"/>
    <cellStyle name="Note 4 5 2 7" xfId="24864"/>
    <cellStyle name="Note 4 5 2 8" xfId="24865"/>
    <cellStyle name="Note 4 5 2 9" xfId="24866"/>
    <cellStyle name="Note 4 5 2_Consolidation" xfId="24867"/>
    <cellStyle name="Note 4 5 3" xfId="24868"/>
    <cellStyle name="Note 4 5 3 10" xfId="24869"/>
    <cellStyle name="Note 4 5 3 10 2" xfId="24870"/>
    <cellStyle name="Note 4 5 3 11" xfId="24871"/>
    <cellStyle name="Note 4 5 3 11 2" xfId="24872"/>
    <cellStyle name="Note 4 5 3 12" xfId="24873"/>
    <cellStyle name="Note 4 5 3 12 2" xfId="24874"/>
    <cellStyle name="Note 4 5 3 13" xfId="24875"/>
    <cellStyle name="Note 4 5 3 13 2" xfId="24876"/>
    <cellStyle name="Note 4 5 3 14" xfId="24877"/>
    <cellStyle name="Note 4 5 3 14 2" xfId="24878"/>
    <cellStyle name="Note 4 5 3 15" xfId="24879"/>
    <cellStyle name="Note 4 5 3 15 2" xfId="24880"/>
    <cellStyle name="Note 4 5 3 16" xfId="24881"/>
    <cellStyle name="Note 4 5 3 17" xfId="24882"/>
    <cellStyle name="Note 4 5 3 2" xfId="24883"/>
    <cellStyle name="Note 4 5 3 3" xfId="24884"/>
    <cellStyle name="Note 4 5 3 3 2" xfId="24885"/>
    <cellStyle name="Note 4 5 3 4" xfId="24886"/>
    <cellStyle name="Note 4 5 3 4 2" xfId="24887"/>
    <cellStyle name="Note 4 5 3 5" xfId="24888"/>
    <cellStyle name="Note 4 5 3 5 2" xfId="24889"/>
    <cellStyle name="Note 4 5 3 6" xfId="24890"/>
    <cellStyle name="Note 4 5 3 6 2" xfId="24891"/>
    <cellStyle name="Note 4 5 3 7" xfId="24892"/>
    <cellStyle name="Note 4 5 3 7 2" xfId="24893"/>
    <cellStyle name="Note 4 5 3 8" xfId="24894"/>
    <cellStyle name="Note 4 5 3 8 2" xfId="24895"/>
    <cellStyle name="Note 4 5 3 9" xfId="24896"/>
    <cellStyle name="Note 4 5 3 9 2" xfId="24897"/>
    <cellStyle name="Note 4 5 4" xfId="24898"/>
    <cellStyle name="Note 4 5 4 2" xfId="24899"/>
    <cellStyle name="Note 4 5 4 2 2" xfId="24900"/>
    <cellStyle name="Note 4 5 4 3" xfId="24901"/>
    <cellStyle name="Note 4 5 4 3 2" xfId="24902"/>
    <cellStyle name="Note 4 5 4 4" xfId="24903"/>
    <cellStyle name="Note 4 5 4 4 2" xfId="24904"/>
    <cellStyle name="Note 4 5 4 5" xfId="24905"/>
    <cellStyle name="Note 4 5 4 6" xfId="24906"/>
    <cellStyle name="Note 4 5 5" xfId="24907"/>
    <cellStyle name="Note 4 5 5 2" xfId="24908"/>
    <cellStyle name="Note 4 5 6" xfId="24909"/>
    <cellStyle name="Note 4 5 6 2" xfId="24910"/>
    <cellStyle name="Note 4 5 7" xfId="24911"/>
    <cellStyle name="Note 4 5 7 2" xfId="24912"/>
    <cellStyle name="Note 4 5 8" xfId="24913"/>
    <cellStyle name="Note 4 5 9" xfId="24914"/>
    <cellStyle name="Note 4 5_Consolidation" xfId="24915"/>
    <cellStyle name="Note 4 6" xfId="2018"/>
    <cellStyle name="Note 4 6 10" xfId="24916"/>
    <cellStyle name="Note 4 6 11" xfId="24917"/>
    <cellStyle name="Note 4 6 12" xfId="24918"/>
    <cellStyle name="Note 4 6 13" xfId="24919"/>
    <cellStyle name="Note 4 6 14" xfId="24920"/>
    <cellStyle name="Note 4 6 2" xfId="24921"/>
    <cellStyle name="Note 4 6 2 10" xfId="24922"/>
    <cellStyle name="Note 4 6 2 11" xfId="24923"/>
    <cellStyle name="Note 4 6 2 12" xfId="24924"/>
    <cellStyle name="Note 4 6 2 13" xfId="24925"/>
    <cellStyle name="Note 4 6 2 2" xfId="24926"/>
    <cellStyle name="Note 4 6 2 2 10" xfId="24927"/>
    <cellStyle name="Note 4 6 2 2 10 2" xfId="24928"/>
    <cellStyle name="Note 4 6 2 2 11" xfId="24929"/>
    <cellStyle name="Note 4 6 2 2 11 2" xfId="24930"/>
    <cellStyle name="Note 4 6 2 2 12" xfId="24931"/>
    <cellStyle name="Note 4 6 2 2 12 2" xfId="24932"/>
    <cellStyle name="Note 4 6 2 2 13" xfId="24933"/>
    <cellStyle name="Note 4 6 2 2 13 2" xfId="24934"/>
    <cellStyle name="Note 4 6 2 2 14" xfId="24935"/>
    <cellStyle name="Note 4 6 2 2 14 2" xfId="24936"/>
    <cellStyle name="Note 4 6 2 2 15" xfId="24937"/>
    <cellStyle name="Note 4 6 2 2 15 2" xfId="24938"/>
    <cellStyle name="Note 4 6 2 2 16" xfId="24939"/>
    <cellStyle name="Note 4 6 2 2 17" xfId="24940"/>
    <cellStyle name="Note 4 6 2 2 2" xfId="24941"/>
    <cellStyle name="Note 4 6 2 2 2 2" xfId="24942"/>
    <cellStyle name="Note 4 6 2 2 3" xfId="24943"/>
    <cellStyle name="Note 4 6 2 2 3 2" xfId="24944"/>
    <cellStyle name="Note 4 6 2 2 4" xfId="24945"/>
    <cellStyle name="Note 4 6 2 2 4 2" xfId="24946"/>
    <cellStyle name="Note 4 6 2 2 5" xfId="24947"/>
    <cellStyle name="Note 4 6 2 2 5 2" xfId="24948"/>
    <cellStyle name="Note 4 6 2 2 6" xfId="24949"/>
    <cellStyle name="Note 4 6 2 2 6 2" xfId="24950"/>
    <cellStyle name="Note 4 6 2 2 7" xfId="24951"/>
    <cellStyle name="Note 4 6 2 2 7 2" xfId="24952"/>
    <cellStyle name="Note 4 6 2 2 8" xfId="24953"/>
    <cellStyle name="Note 4 6 2 2 8 2" xfId="24954"/>
    <cellStyle name="Note 4 6 2 2 9" xfId="24955"/>
    <cellStyle name="Note 4 6 2 2 9 2" xfId="24956"/>
    <cellStyle name="Note 4 6 2 3" xfId="24957"/>
    <cellStyle name="Note 4 6 2 3 2" xfId="24958"/>
    <cellStyle name="Note 4 6 2 3 2 2" xfId="24959"/>
    <cellStyle name="Note 4 6 2 3 3" xfId="24960"/>
    <cellStyle name="Note 4 6 2 3 3 2" xfId="24961"/>
    <cellStyle name="Note 4 6 2 3 4" xfId="24962"/>
    <cellStyle name="Note 4 6 2 4" xfId="24963"/>
    <cellStyle name="Note 4 6 2 4 2" xfId="24964"/>
    <cellStyle name="Note 4 6 2 4 3" xfId="24965"/>
    <cellStyle name="Note 4 6 2 5" xfId="24966"/>
    <cellStyle name="Note 4 6 2 5 2" xfId="24967"/>
    <cellStyle name="Note 4 6 2 6" xfId="24968"/>
    <cellStyle name="Note 4 6 2 6 2" xfId="24969"/>
    <cellStyle name="Note 4 6 2 7" xfId="24970"/>
    <cellStyle name="Note 4 6 2 8" xfId="24971"/>
    <cellStyle name="Note 4 6 2 9" xfId="24972"/>
    <cellStyle name="Note 4 6 2_Consolidation" xfId="24973"/>
    <cellStyle name="Note 4 6 3" xfId="24974"/>
    <cellStyle name="Note 4 6 3 10" xfId="24975"/>
    <cellStyle name="Note 4 6 3 10 2" xfId="24976"/>
    <cellStyle name="Note 4 6 3 11" xfId="24977"/>
    <cellStyle name="Note 4 6 3 11 2" xfId="24978"/>
    <cellStyle name="Note 4 6 3 12" xfId="24979"/>
    <cellStyle name="Note 4 6 3 12 2" xfId="24980"/>
    <cellStyle name="Note 4 6 3 13" xfId="24981"/>
    <cellStyle name="Note 4 6 3 13 2" xfId="24982"/>
    <cellStyle name="Note 4 6 3 14" xfId="24983"/>
    <cellStyle name="Note 4 6 3 14 2" xfId="24984"/>
    <cellStyle name="Note 4 6 3 15" xfId="24985"/>
    <cellStyle name="Note 4 6 3 15 2" xfId="24986"/>
    <cellStyle name="Note 4 6 3 16" xfId="24987"/>
    <cellStyle name="Note 4 6 3 17" xfId="24988"/>
    <cellStyle name="Note 4 6 3 2" xfId="24989"/>
    <cellStyle name="Note 4 6 3 3" xfId="24990"/>
    <cellStyle name="Note 4 6 3 3 2" xfId="24991"/>
    <cellStyle name="Note 4 6 3 4" xfId="24992"/>
    <cellStyle name="Note 4 6 3 4 2" xfId="24993"/>
    <cellStyle name="Note 4 6 3 5" xfId="24994"/>
    <cellStyle name="Note 4 6 3 5 2" xfId="24995"/>
    <cellStyle name="Note 4 6 3 6" xfId="24996"/>
    <cellStyle name="Note 4 6 3 6 2" xfId="24997"/>
    <cellStyle name="Note 4 6 3 7" xfId="24998"/>
    <cellStyle name="Note 4 6 3 7 2" xfId="24999"/>
    <cellStyle name="Note 4 6 3 8" xfId="25000"/>
    <cellStyle name="Note 4 6 3 8 2" xfId="25001"/>
    <cellStyle name="Note 4 6 3 9" xfId="25002"/>
    <cellStyle name="Note 4 6 3 9 2" xfId="25003"/>
    <cellStyle name="Note 4 6 4" xfId="25004"/>
    <cellStyle name="Note 4 6 4 2" xfId="25005"/>
    <cellStyle name="Note 4 6 4 2 2" xfId="25006"/>
    <cellStyle name="Note 4 6 4 3" xfId="25007"/>
    <cellStyle name="Note 4 6 4 3 2" xfId="25008"/>
    <cellStyle name="Note 4 6 4 4" xfId="25009"/>
    <cellStyle name="Note 4 6 4 4 2" xfId="25010"/>
    <cellStyle name="Note 4 6 4 5" xfId="25011"/>
    <cellStyle name="Note 4 6 4 6" xfId="25012"/>
    <cellStyle name="Note 4 6 5" xfId="25013"/>
    <cellStyle name="Note 4 6 5 2" xfId="25014"/>
    <cellStyle name="Note 4 6 6" xfId="25015"/>
    <cellStyle name="Note 4 6 6 2" xfId="25016"/>
    <cellStyle name="Note 4 6 7" xfId="25017"/>
    <cellStyle name="Note 4 6 7 2" xfId="25018"/>
    <cellStyle name="Note 4 6 8" xfId="25019"/>
    <cellStyle name="Note 4 6 9" xfId="25020"/>
    <cellStyle name="Note 4 6_Consolidation" xfId="25021"/>
    <cellStyle name="Note 4 7" xfId="2019"/>
    <cellStyle name="Note 4 7 10" xfId="25022"/>
    <cellStyle name="Note 4 7 11" xfId="25023"/>
    <cellStyle name="Note 4 7 12" xfId="25024"/>
    <cellStyle name="Note 4 7 13" xfId="25025"/>
    <cellStyle name="Note 4 7 14" xfId="25026"/>
    <cellStyle name="Note 4 7 2" xfId="25027"/>
    <cellStyle name="Note 4 7 2 10" xfId="25028"/>
    <cellStyle name="Note 4 7 2 11" xfId="25029"/>
    <cellStyle name="Note 4 7 2 12" xfId="25030"/>
    <cellStyle name="Note 4 7 2 13" xfId="25031"/>
    <cellStyle name="Note 4 7 2 2" xfId="25032"/>
    <cellStyle name="Note 4 7 2 2 10" xfId="25033"/>
    <cellStyle name="Note 4 7 2 2 10 2" xfId="25034"/>
    <cellStyle name="Note 4 7 2 2 11" xfId="25035"/>
    <cellStyle name="Note 4 7 2 2 11 2" xfId="25036"/>
    <cellStyle name="Note 4 7 2 2 12" xfId="25037"/>
    <cellStyle name="Note 4 7 2 2 12 2" xfId="25038"/>
    <cellStyle name="Note 4 7 2 2 13" xfId="25039"/>
    <cellStyle name="Note 4 7 2 2 13 2" xfId="25040"/>
    <cellStyle name="Note 4 7 2 2 14" xfId="25041"/>
    <cellStyle name="Note 4 7 2 2 14 2" xfId="25042"/>
    <cellStyle name="Note 4 7 2 2 15" xfId="25043"/>
    <cellStyle name="Note 4 7 2 2 15 2" xfId="25044"/>
    <cellStyle name="Note 4 7 2 2 16" xfId="25045"/>
    <cellStyle name="Note 4 7 2 2 17" xfId="25046"/>
    <cellStyle name="Note 4 7 2 2 2" xfId="25047"/>
    <cellStyle name="Note 4 7 2 2 2 2" xfId="25048"/>
    <cellStyle name="Note 4 7 2 2 3" xfId="25049"/>
    <cellStyle name="Note 4 7 2 2 3 2" xfId="25050"/>
    <cellStyle name="Note 4 7 2 2 4" xfId="25051"/>
    <cellStyle name="Note 4 7 2 2 4 2" xfId="25052"/>
    <cellStyle name="Note 4 7 2 2 5" xfId="25053"/>
    <cellStyle name="Note 4 7 2 2 5 2" xfId="25054"/>
    <cellStyle name="Note 4 7 2 2 6" xfId="25055"/>
    <cellStyle name="Note 4 7 2 2 6 2" xfId="25056"/>
    <cellStyle name="Note 4 7 2 2 7" xfId="25057"/>
    <cellStyle name="Note 4 7 2 2 7 2" xfId="25058"/>
    <cellStyle name="Note 4 7 2 2 8" xfId="25059"/>
    <cellStyle name="Note 4 7 2 2 8 2" xfId="25060"/>
    <cellStyle name="Note 4 7 2 2 9" xfId="25061"/>
    <cellStyle name="Note 4 7 2 2 9 2" xfId="25062"/>
    <cellStyle name="Note 4 7 2 3" xfId="25063"/>
    <cellStyle name="Note 4 7 2 3 2" xfId="25064"/>
    <cellStyle name="Note 4 7 2 3 2 2" xfId="25065"/>
    <cellStyle name="Note 4 7 2 3 3" xfId="25066"/>
    <cellStyle name="Note 4 7 2 3 3 2" xfId="25067"/>
    <cellStyle name="Note 4 7 2 3 4" xfId="25068"/>
    <cellStyle name="Note 4 7 2 4" xfId="25069"/>
    <cellStyle name="Note 4 7 2 4 2" xfId="25070"/>
    <cellStyle name="Note 4 7 2 4 3" xfId="25071"/>
    <cellStyle name="Note 4 7 2 5" xfId="25072"/>
    <cellStyle name="Note 4 7 2 5 2" xfId="25073"/>
    <cellStyle name="Note 4 7 2 6" xfId="25074"/>
    <cellStyle name="Note 4 7 2 6 2" xfId="25075"/>
    <cellStyle name="Note 4 7 2 7" xfId="25076"/>
    <cellStyle name="Note 4 7 2 8" xfId="25077"/>
    <cellStyle name="Note 4 7 2 9" xfId="25078"/>
    <cellStyle name="Note 4 7 2_Consolidation" xfId="25079"/>
    <cellStyle name="Note 4 7 3" xfId="25080"/>
    <cellStyle name="Note 4 7 3 10" xfId="25081"/>
    <cellStyle name="Note 4 7 3 10 2" xfId="25082"/>
    <cellStyle name="Note 4 7 3 11" xfId="25083"/>
    <cellStyle name="Note 4 7 3 11 2" xfId="25084"/>
    <cellStyle name="Note 4 7 3 12" xfId="25085"/>
    <cellStyle name="Note 4 7 3 12 2" xfId="25086"/>
    <cellStyle name="Note 4 7 3 13" xfId="25087"/>
    <cellStyle name="Note 4 7 3 13 2" xfId="25088"/>
    <cellStyle name="Note 4 7 3 14" xfId="25089"/>
    <cellStyle name="Note 4 7 3 14 2" xfId="25090"/>
    <cellStyle name="Note 4 7 3 15" xfId="25091"/>
    <cellStyle name="Note 4 7 3 15 2" xfId="25092"/>
    <cellStyle name="Note 4 7 3 16" xfId="25093"/>
    <cellStyle name="Note 4 7 3 17" xfId="25094"/>
    <cellStyle name="Note 4 7 3 2" xfId="25095"/>
    <cellStyle name="Note 4 7 3 3" xfId="25096"/>
    <cellStyle name="Note 4 7 3 3 2" xfId="25097"/>
    <cellStyle name="Note 4 7 3 4" xfId="25098"/>
    <cellStyle name="Note 4 7 3 4 2" xfId="25099"/>
    <cellStyle name="Note 4 7 3 5" xfId="25100"/>
    <cellStyle name="Note 4 7 3 5 2" xfId="25101"/>
    <cellStyle name="Note 4 7 3 6" xfId="25102"/>
    <cellStyle name="Note 4 7 3 6 2" xfId="25103"/>
    <cellStyle name="Note 4 7 3 7" xfId="25104"/>
    <cellStyle name="Note 4 7 3 7 2" xfId="25105"/>
    <cellStyle name="Note 4 7 3 8" xfId="25106"/>
    <cellStyle name="Note 4 7 3 8 2" xfId="25107"/>
    <cellStyle name="Note 4 7 3 9" xfId="25108"/>
    <cellStyle name="Note 4 7 3 9 2" xfId="25109"/>
    <cellStyle name="Note 4 7 4" xfId="25110"/>
    <cellStyle name="Note 4 7 4 2" xfId="25111"/>
    <cellStyle name="Note 4 7 4 2 2" xfId="25112"/>
    <cellStyle name="Note 4 7 4 3" xfId="25113"/>
    <cellStyle name="Note 4 7 4 3 2" xfId="25114"/>
    <cellStyle name="Note 4 7 4 4" xfId="25115"/>
    <cellStyle name="Note 4 7 4 4 2" xfId="25116"/>
    <cellStyle name="Note 4 7 4 5" xfId="25117"/>
    <cellStyle name="Note 4 7 4 6" xfId="25118"/>
    <cellStyle name="Note 4 7 5" xfId="25119"/>
    <cellStyle name="Note 4 7 5 2" xfId="25120"/>
    <cellStyle name="Note 4 7 6" xfId="25121"/>
    <cellStyle name="Note 4 7 6 2" xfId="25122"/>
    <cellStyle name="Note 4 7 7" xfId="25123"/>
    <cellStyle name="Note 4 7 7 2" xfId="25124"/>
    <cellStyle name="Note 4 7 8" xfId="25125"/>
    <cellStyle name="Note 4 7 9" xfId="25126"/>
    <cellStyle name="Note 4 7_Consolidation" xfId="25127"/>
    <cellStyle name="Note 4 8" xfId="2020"/>
    <cellStyle name="Note 4 8 10" xfId="25128"/>
    <cellStyle name="Note 4 8 11" xfId="25129"/>
    <cellStyle name="Note 4 8 12" xfId="25130"/>
    <cellStyle name="Note 4 8 13" xfId="25131"/>
    <cellStyle name="Note 4 8 14" xfId="25132"/>
    <cellStyle name="Note 4 8 2" xfId="25133"/>
    <cellStyle name="Note 4 8 2 10" xfId="25134"/>
    <cellStyle name="Note 4 8 2 11" xfId="25135"/>
    <cellStyle name="Note 4 8 2 12" xfId="25136"/>
    <cellStyle name="Note 4 8 2 13" xfId="25137"/>
    <cellStyle name="Note 4 8 2 2" xfId="25138"/>
    <cellStyle name="Note 4 8 2 2 10" xfId="25139"/>
    <cellStyle name="Note 4 8 2 2 10 2" xfId="25140"/>
    <cellStyle name="Note 4 8 2 2 11" xfId="25141"/>
    <cellStyle name="Note 4 8 2 2 11 2" xfId="25142"/>
    <cellStyle name="Note 4 8 2 2 12" xfId="25143"/>
    <cellStyle name="Note 4 8 2 2 12 2" xfId="25144"/>
    <cellStyle name="Note 4 8 2 2 13" xfId="25145"/>
    <cellStyle name="Note 4 8 2 2 13 2" xfId="25146"/>
    <cellStyle name="Note 4 8 2 2 14" xfId="25147"/>
    <cellStyle name="Note 4 8 2 2 14 2" xfId="25148"/>
    <cellStyle name="Note 4 8 2 2 15" xfId="25149"/>
    <cellStyle name="Note 4 8 2 2 15 2" xfId="25150"/>
    <cellStyle name="Note 4 8 2 2 16" xfId="25151"/>
    <cellStyle name="Note 4 8 2 2 17" xfId="25152"/>
    <cellStyle name="Note 4 8 2 2 2" xfId="25153"/>
    <cellStyle name="Note 4 8 2 2 2 2" xfId="25154"/>
    <cellStyle name="Note 4 8 2 2 3" xfId="25155"/>
    <cellStyle name="Note 4 8 2 2 3 2" xfId="25156"/>
    <cellStyle name="Note 4 8 2 2 4" xfId="25157"/>
    <cellStyle name="Note 4 8 2 2 4 2" xfId="25158"/>
    <cellStyle name="Note 4 8 2 2 5" xfId="25159"/>
    <cellStyle name="Note 4 8 2 2 5 2" xfId="25160"/>
    <cellStyle name="Note 4 8 2 2 6" xfId="25161"/>
    <cellStyle name="Note 4 8 2 2 6 2" xfId="25162"/>
    <cellStyle name="Note 4 8 2 2 7" xfId="25163"/>
    <cellStyle name="Note 4 8 2 2 7 2" xfId="25164"/>
    <cellStyle name="Note 4 8 2 2 8" xfId="25165"/>
    <cellStyle name="Note 4 8 2 2 8 2" xfId="25166"/>
    <cellStyle name="Note 4 8 2 2 9" xfId="25167"/>
    <cellStyle name="Note 4 8 2 2 9 2" xfId="25168"/>
    <cellStyle name="Note 4 8 2 3" xfId="25169"/>
    <cellStyle name="Note 4 8 2 3 2" xfId="25170"/>
    <cellStyle name="Note 4 8 2 3 2 2" xfId="25171"/>
    <cellStyle name="Note 4 8 2 3 3" xfId="25172"/>
    <cellStyle name="Note 4 8 2 3 3 2" xfId="25173"/>
    <cellStyle name="Note 4 8 2 3 4" xfId="25174"/>
    <cellStyle name="Note 4 8 2 4" xfId="25175"/>
    <cellStyle name="Note 4 8 2 4 2" xfId="25176"/>
    <cellStyle name="Note 4 8 2 4 3" xfId="25177"/>
    <cellStyle name="Note 4 8 2 5" xfId="25178"/>
    <cellStyle name="Note 4 8 2 5 2" xfId="25179"/>
    <cellStyle name="Note 4 8 2 6" xfId="25180"/>
    <cellStyle name="Note 4 8 2 6 2" xfId="25181"/>
    <cellStyle name="Note 4 8 2 7" xfId="25182"/>
    <cellStyle name="Note 4 8 2 8" xfId="25183"/>
    <cellStyle name="Note 4 8 2 9" xfId="25184"/>
    <cellStyle name="Note 4 8 2_Consolidation" xfId="25185"/>
    <cellStyle name="Note 4 8 3" xfId="25186"/>
    <cellStyle name="Note 4 8 3 10" xfId="25187"/>
    <cellStyle name="Note 4 8 3 10 2" xfId="25188"/>
    <cellStyle name="Note 4 8 3 11" xfId="25189"/>
    <cellStyle name="Note 4 8 3 11 2" xfId="25190"/>
    <cellStyle name="Note 4 8 3 12" xfId="25191"/>
    <cellStyle name="Note 4 8 3 12 2" xfId="25192"/>
    <cellStyle name="Note 4 8 3 13" xfId="25193"/>
    <cellStyle name="Note 4 8 3 13 2" xfId="25194"/>
    <cellStyle name="Note 4 8 3 14" xfId="25195"/>
    <cellStyle name="Note 4 8 3 14 2" xfId="25196"/>
    <cellStyle name="Note 4 8 3 15" xfId="25197"/>
    <cellStyle name="Note 4 8 3 15 2" xfId="25198"/>
    <cellStyle name="Note 4 8 3 16" xfId="25199"/>
    <cellStyle name="Note 4 8 3 17" xfId="25200"/>
    <cellStyle name="Note 4 8 3 2" xfId="25201"/>
    <cellStyle name="Note 4 8 3 3" xfId="25202"/>
    <cellStyle name="Note 4 8 3 3 2" xfId="25203"/>
    <cellStyle name="Note 4 8 3 4" xfId="25204"/>
    <cellStyle name="Note 4 8 3 4 2" xfId="25205"/>
    <cellStyle name="Note 4 8 3 5" xfId="25206"/>
    <cellStyle name="Note 4 8 3 5 2" xfId="25207"/>
    <cellStyle name="Note 4 8 3 6" xfId="25208"/>
    <cellStyle name="Note 4 8 3 6 2" xfId="25209"/>
    <cellStyle name="Note 4 8 3 7" xfId="25210"/>
    <cellStyle name="Note 4 8 3 7 2" xfId="25211"/>
    <cellStyle name="Note 4 8 3 8" xfId="25212"/>
    <cellStyle name="Note 4 8 3 8 2" xfId="25213"/>
    <cellStyle name="Note 4 8 3 9" xfId="25214"/>
    <cellStyle name="Note 4 8 3 9 2" xfId="25215"/>
    <cellStyle name="Note 4 8 4" xfId="25216"/>
    <cellStyle name="Note 4 8 4 2" xfId="25217"/>
    <cellStyle name="Note 4 8 4 2 2" xfId="25218"/>
    <cellStyle name="Note 4 8 4 3" xfId="25219"/>
    <cellStyle name="Note 4 8 4 3 2" xfId="25220"/>
    <cellStyle name="Note 4 8 4 4" xfId="25221"/>
    <cellStyle name="Note 4 8 4 4 2" xfId="25222"/>
    <cellStyle name="Note 4 8 4 5" xfId="25223"/>
    <cellStyle name="Note 4 8 4 6" xfId="25224"/>
    <cellStyle name="Note 4 8 5" xfId="25225"/>
    <cellStyle name="Note 4 8 5 2" xfId="25226"/>
    <cellStyle name="Note 4 8 6" xfId="25227"/>
    <cellStyle name="Note 4 8 6 2" xfId="25228"/>
    <cellStyle name="Note 4 8 7" xfId="25229"/>
    <cellStyle name="Note 4 8 7 2" xfId="25230"/>
    <cellStyle name="Note 4 8 8" xfId="25231"/>
    <cellStyle name="Note 4 8 9" xfId="25232"/>
    <cellStyle name="Note 4 8_Consolidation" xfId="25233"/>
    <cellStyle name="Note 4 9" xfId="2021"/>
    <cellStyle name="Note 4 9 10" xfId="25234"/>
    <cellStyle name="Note 4 9 11" xfId="25235"/>
    <cellStyle name="Note 4 9 12" xfId="25236"/>
    <cellStyle name="Note 4 9 13" xfId="25237"/>
    <cellStyle name="Note 4 9 14" xfId="25238"/>
    <cellStyle name="Note 4 9 2" xfId="25239"/>
    <cellStyle name="Note 4 9 2 10" xfId="25240"/>
    <cellStyle name="Note 4 9 2 11" xfId="25241"/>
    <cellStyle name="Note 4 9 2 12" xfId="25242"/>
    <cellStyle name="Note 4 9 2 13" xfId="25243"/>
    <cellStyle name="Note 4 9 2 2" xfId="25244"/>
    <cellStyle name="Note 4 9 2 2 10" xfId="25245"/>
    <cellStyle name="Note 4 9 2 2 10 2" xfId="25246"/>
    <cellStyle name="Note 4 9 2 2 11" xfId="25247"/>
    <cellStyle name="Note 4 9 2 2 11 2" xfId="25248"/>
    <cellStyle name="Note 4 9 2 2 12" xfId="25249"/>
    <cellStyle name="Note 4 9 2 2 12 2" xfId="25250"/>
    <cellStyle name="Note 4 9 2 2 13" xfId="25251"/>
    <cellStyle name="Note 4 9 2 2 13 2" xfId="25252"/>
    <cellStyle name="Note 4 9 2 2 14" xfId="25253"/>
    <cellStyle name="Note 4 9 2 2 14 2" xfId="25254"/>
    <cellStyle name="Note 4 9 2 2 15" xfId="25255"/>
    <cellStyle name="Note 4 9 2 2 15 2" xfId="25256"/>
    <cellStyle name="Note 4 9 2 2 16" xfId="25257"/>
    <cellStyle name="Note 4 9 2 2 17" xfId="25258"/>
    <cellStyle name="Note 4 9 2 2 2" xfId="25259"/>
    <cellStyle name="Note 4 9 2 2 2 2" xfId="25260"/>
    <cellStyle name="Note 4 9 2 2 3" xfId="25261"/>
    <cellStyle name="Note 4 9 2 2 3 2" xfId="25262"/>
    <cellStyle name="Note 4 9 2 2 4" xfId="25263"/>
    <cellStyle name="Note 4 9 2 2 4 2" xfId="25264"/>
    <cellStyle name="Note 4 9 2 2 5" xfId="25265"/>
    <cellStyle name="Note 4 9 2 2 5 2" xfId="25266"/>
    <cellStyle name="Note 4 9 2 2 6" xfId="25267"/>
    <cellStyle name="Note 4 9 2 2 6 2" xfId="25268"/>
    <cellStyle name="Note 4 9 2 2 7" xfId="25269"/>
    <cellStyle name="Note 4 9 2 2 7 2" xfId="25270"/>
    <cellStyle name="Note 4 9 2 2 8" xfId="25271"/>
    <cellStyle name="Note 4 9 2 2 8 2" xfId="25272"/>
    <cellStyle name="Note 4 9 2 2 9" xfId="25273"/>
    <cellStyle name="Note 4 9 2 2 9 2" xfId="25274"/>
    <cellStyle name="Note 4 9 2 3" xfId="25275"/>
    <cellStyle name="Note 4 9 2 3 2" xfId="25276"/>
    <cellStyle name="Note 4 9 2 3 2 2" xfId="25277"/>
    <cellStyle name="Note 4 9 2 3 3" xfId="25278"/>
    <cellStyle name="Note 4 9 2 3 3 2" xfId="25279"/>
    <cellStyle name="Note 4 9 2 3 4" xfId="25280"/>
    <cellStyle name="Note 4 9 2 4" xfId="25281"/>
    <cellStyle name="Note 4 9 2 4 2" xfId="25282"/>
    <cellStyle name="Note 4 9 2 4 3" xfId="25283"/>
    <cellStyle name="Note 4 9 2 5" xfId="25284"/>
    <cellStyle name="Note 4 9 2 5 2" xfId="25285"/>
    <cellStyle name="Note 4 9 2 6" xfId="25286"/>
    <cellStyle name="Note 4 9 2 6 2" xfId="25287"/>
    <cellStyle name="Note 4 9 2 7" xfId="25288"/>
    <cellStyle name="Note 4 9 2 8" xfId="25289"/>
    <cellStyle name="Note 4 9 2 9" xfId="25290"/>
    <cellStyle name="Note 4 9 2_Consolidation" xfId="25291"/>
    <cellStyle name="Note 4 9 3" xfId="25292"/>
    <cellStyle name="Note 4 9 3 10" xfId="25293"/>
    <cellStyle name="Note 4 9 3 10 2" xfId="25294"/>
    <cellStyle name="Note 4 9 3 11" xfId="25295"/>
    <cellStyle name="Note 4 9 3 11 2" xfId="25296"/>
    <cellStyle name="Note 4 9 3 12" xfId="25297"/>
    <cellStyle name="Note 4 9 3 12 2" xfId="25298"/>
    <cellStyle name="Note 4 9 3 13" xfId="25299"/>
    <cellStyle name="Note 4 9 3 13 2" xfId="25300"/>
    <cellStyle name="Note 4 9 3 14" xfId="25301"/>
    <cellStyle name="Note 4 9 3 14 2" xfId="25302"/>
    <cellStyle name="Note 4 9 3 15" xfId="25303"/>
    <cellStyle name="Note 4 9 3 15 2" xfId="25304"/>
    <cellStyle name="Note 4 9 3 16" xfId="25305"/>
    <cellStyle name="Note 4 9 3 17" xfId="25306"/>
    <cellStyle name="Note 4 9 3 2" xfId="25307"/>
    <cellStyle name="Note 4 9 3 3" xfId="25308"/>
    <cellStyle name="Note 4 9 3 3 2" xfId="25309"/>
    <cellStyle name="Note 4 9 3 4" xfId="25310"/>
    <cellStyle name="Note 4 9 3 4 2" xfId="25311"/>
    <cellStyle name="Note 4 9 3 5" xfId="25312"/>
    <cellStyle name="Note 4 9 3 5 2" xfId="25313"/>
    <cellStyle name="Note 4 9 3 6" xfId="25314"/>
    <cellStyle name="Note 4 9 3 6 2" xfId="25315"/>
    <cellStyle name="Note 4 9 3 7" xfId="25316"/>
    <cellStyle name="Note 4 9 3 7 2" xfId="25317"/>
    <cellStyle name="Note 4 9 3 8" xfId="25318"/>
    <cellStyle name="Note 4 9 3 8 2" xfId="25319"/>
    <cellStyle name="Note 4 9 3 9" xfId="25320"/>
    <cellStyle name="Note 4 9 3 9 2" xfId="25321"/>
    <cellStyle name="Note 4 9 4" xfId="25322"/>
    <cellStyle name="Note 4 9 4 2" xfId="25323"/>
    <cellStyle name="Note 4 9 4 2 2" xfId="25324"/>
    <cellStyle name="Note 4 9 4 3" xfId="25325"/>
    <cellStyle name="Note 4 9 4 3 2" xfId="25326"/>
    <cellStyle name="Note 4 9 4 4" xfId="25327"/>
    <cellStyle name="Note 4 9 4 4 2" xfId="25328"/>
    <cellStyle name="Note 4 9 4 5" xfId="25329"/>
    <cellStyle name="Note 4 9 4 6" xfId="25330"/>
    <cellStyle name="Note 4 9 5" xfId="25331"/>
    <cellStyle name="Note 4 9 5 2" xfId="25332"/>
    <cellStyle name="Note 4 9 6" xfId="25333"/>
    <cellStyle name="Note 4 9 6 2" xfId="25334"/>
    <cellStyle name="Note 4 9 7" xfId="25335"/>
    <cellStyle name="Note 4 9 7 2" xfId="25336"/>
    <cellStyle name="Note 4 9 8" xfId="25337"/>
    <cellStyle name="Note 4 9 9" xfId="25338"/>
    <cellStyle name="Note 4 9_Consolidation" xfId="25339"/>
    <cellStyle name="Note 4_Consolidation" xfId="25340"/>
    <cellStyle name="Note 5" xfId="2022"/>
    <cellStyle name="Note 5 10" xfId="25341"/>
    <cellStyle name="Note 5 11" xfId="25342"/>
    <cellStyle name="Note 5 12" xfId="25343"/>
    <cellStyle name="Note 5 13" xfId="25344"/>
    <cellStyle name="Note 5 14" xfId="25345"/>
    <cellStyle name="Note 5 15" xfId="25346"/>
    <cellStyle name="Note 5 16" xfId="25347"/>
    <cellStyle name="Note 5 2" xfId="2023"/>
    <cellStyle name="Note 5 2 10" xfId="25348"/>
    <cellStyle name="Note 5 2 11" xfId="25349"/>
    <cellStyle name="Note 5 2 12" xfId="25350"/>
    <cellStyle name="Note 5 2 13" xfId="25351"/>
    <cellStyle name="Note 5 2 14" xfId="25352"/>
    <cellStyle name="Note 5 2 2" xfId="25353"/>
    <cellStyle name="Note 5 2 2 10" xfId="25354"/>
    <cellStyle name="Note 5 2 2 11" xfId="25355"/>
    <cellStyle name="Note 5 2 2 12" xfId="25356"/>
    <cellStyle name="Note 5 2 2 13" xfId="25357"/>
    <cellStyle name="Note 5 2 2 2" xfId="25358"/>
    <cellStyle name="Note 5 2 2 2 10" xfId="25359"/>
    <cellStyle name="Note 5 2 2 2 10 2" xfId="25360"/>
    <cellStyle name="Note 5 2 2 2 11" xfId="25361"/>
    <cellStyle name="Note 5 2 2 2 11 2" xfId="25362"/>
    <cellStyle name="Note 5 2 2 2 12" xfId="25363"/>
    <cellStyle name="Note 5 2 2 2 12 2" xfId="25364"/>
    <cellStyle name="Note 5 2 2 2 13" xfId="25365"/>
    <cellStyle name="Note 5 2 2 2 13 2" xfId="25366"/>
    <cellStyle name="Note 5 2 2 2 14" xfId="25367"/>
    <cellStyle name="Note 5 2 2 2 14 2" xfId="25368"/>
    <cellStyle name="Note 5 2 2 2 15" xfId="25369"/>
    <cellStyle name="Note 5 2 2 2 15 2" xfId="25370"/>
    <cellStyle name="Note 5 2 2 2 16" xfId="25371"/>
    <cellStyle name="Note 5 2 2 2 17" xfId="25372"/>
    <cellStyle name="Note 5 2 2 2 2" xfId="25373"/>
    <cellStyle name="Note 5 2 2 2 2 2" xfId="25374"/>
    <cellStyle name="Note 5 2 2 2 3" xfId="25375"/>
    <cellStyle name="Note 5 2 2 2 3 2" xfId="25376"/>
    <cellStyle name="Note 5 2 2 2 4" xfId="25377"/>
    <cellStyle name="Note 5 2 2 2 4 2" xfId="25378"/>
    <cellStyle name="Note 5 2 2 2 5" xfId="25379"/>
    <cellStyle name="Note 5 2 2 2 5 2" xfId="25380"/>
    <cellStyle name="Note 5 2 2 2 6" xfId="25381"/>
    <cellStyle name="Note 5 2 2 2 6 2" xfId="25382"/>
    <cellStyle name="Note 5 2 2 2 7" xfId="25383"/>
    <cellStyle name="Note 5 2 2 2 7 2" xfId="25384"/>
    <cellStyle name="Note 5 2 2 2 8" xfId="25385"/>
    <cellStyle name="Note 5 2 2 2 8 2" xfId="25386"/>
    <cellStyle name="Note 5 2 2 2 9" xfId="25387"/>
    <cellStyle name="Note 5 2 2 2 9 2" xfId="25388"/>
    <cellStyle name="Note 5 2 2 3" xfId="25389"/>
    <cellStyle name="Note 5 2 2 3 2" xfId="25390"/>
    <cellStyle name="Note 5 2 2 3 2 2" xfId="25391"/>
    <cellStyle name="Note 5 2 2 3 3" xfId="25392"/>
    <cellStyle name="Note 5 2 2 3 3 2" xfId="25393"/>
    <cellStyle name="Note 5 2 2 3 4" xfId="25394"/>
    <cellStyle name="Note 5 2 2 4" xfId="25395"/>
    <cellStyle name="Note 5 2 2 4 2" xfId="25396"/>
    <cellStyle name="Note 5 2 2 4 3" xfId="25397"/>
    <cellStyle name="Note 5 2 2 5" xfId="25398"/>
    <cellStyle name="Note 5 2 2 5 2" xfId="25399"/>
    <cellStyle name="Note 5 2 2 6" xfId="25400"/>
    <cellStyle name="Note 5 2 2 6 2" xfId="25401"/>
    <cellStyle name="Note 5 2 2 7" xfId="25402"/>
    <cellStyle name="Note 5 2 2 8" xfId="25403"/>
    <cellStyle name="Note 5 2 2 9" xfId="25404"/>
    <cellStyle name="Note 5 2 2_Consolidation" xfId="25405"/>
    <cellStyle name="Note 5 2 3" xfId="25406"/>
    <cellStyle name="Note 5 2 3 10" xfId="25407"/>
    <cellStyle name="Note 5 2 3 10 2" xfId="25408"/>
    <cellStyle name="Note 5 2 3 11" xfId="25409"/>
    <cellStyle name="Note 5 2 3 11 2" xfId="25410"/>
    <cellStyle name="Note 5 2 3 12" xfId="25411"/>
    <cellStyle name="Note 5 2 3 12 2" xfId="25412"/>
    <cellStyle name="Note 5 2 3 13" xfId="25413"/>
    <cellStyle name="Note 5 2 3 13 2" xfId="25414"/>
    <cellStyle name="Note 5 2 3 14" xfId="25415"/>
    <cellStyle name="Note 5 2 3 14 2" xfId="25416"/>
    <cellStyle name="Note 5 2 3 15" xfId="25417"/>
    <cellStyle name="Note 5 2 3 15 2" xfId="25418"/>
    <cellStyle name="Note 5 2 3 16" xfId="25419"/>
    <cellStyle name="Note 5 2 3 17" xfId="25420"/>
    <cellStyle name="Note 5 2 3 2" xfId="25421"/>
    <cellStyle name="Note 5 2 3 3" xfId="25422"/>
    <cellStyle name="Note 5 2 3 3 2" xfId="25423"/>
    <cellStyle name="Note 5 2 3 4" xfId="25424"/>
    <cellStyle name="Note 5 2 3 4 2" xfId="25425"/>
    <cellStyle name="Note 5 2 3 5" xfId="25426"/>
    <cellStyle name="Note 5 2 3 5 2" xfId="25427"/>
    <cellStyle name="Note 5 2 3 6" xfId="25428"/>
    <cellStyle name="Note 5 2 3 6 2" xfId="25429"/>
    <cellStyle name="Note 5 2 3 7" xfId="25430"/>
    <cellStyle name="Note 5 2 3 7 2" xfId="25431"/>
    <cellStyle name="Note 5 2 3 8" xfId="25432"/>
    <cellStyle name="Note 5 2 3 8 2" xfId="25433"/>
    <cellStyle name="Note 5 2 3 9" xfId="25434"/>
    <cellStyle name="Note 5 2 3 9 2" xfId="25435"/>
    <cellStyle name="Note 5 2 4" xfId="25436"/>
    <cellStyle name="Note 5 2 4 2" xfId="25437"/>
    <cellStyle name="Note 5 2 4 2 2" xfId="25438"/>
    <cellStyle name="Note 5 2 4 3" xfId="25439"/>
    <cellStyle name="Note 5 2 4 3 2" xfId="25440"/>
    <cellStyle name="Note 5 2 4 4" xfId="25441"/>
    <cellStyle name="Note 5 2 4 4 2" xfId="25442"/>
    <cellStyle name="Note 5 2 4 5" xfId="25443"/>
    <cellStyle name="Note 5 2 4 6" xfId="25444"/>
    <cellStyle name="Note 5 2 5" xfId="25445"/>
    <cellStyle name="Note 5 2 5 2" xfId="25446"/>
    <cellStyle name="Note 5 2 6" xfId="25447"/>
    <cellStyle name="Note 5 2 6 2" xfId="25448"/>
    <cellStyle name="Note 5 2 7" xfId="25449"/>
    <cellStyle name="Note 5 2 7 2" xfId="25450"/>
    <cellStyle name="Note 5 2 8" xfId="25451"/>
    <cellStyle name="Note 5 2 9" xfId="25452"/>
    <cellStyle name="Note 5 2_Consolidation" xfId="25453"/>
    <cellStyle name="Note 5 3" xfId="2024"/>
    <cellStyle name="Note 5 3 10" xfId="25454"/>
    <cellStyle name="Note 5 3 11" xfId="25455"/>
    <cellStyle name="Note 5 3 12" xfId="25456"/>
    <cellStyle name="Note 5 3 13" xfId="25457"/>
    <cellStyle name="Note 5 3 14" xfId="25458"/>
    <cellStyle name="Note 5 3 2" xfId="25459"/>
    <cellStyle name="Note 5 3 2 10" xfId="25460"/>
    <cellStyle name="Note 5 3 2 11" xfId="25461"/>
    <cellStyle name="Note 5 3 2 12" xfId="25462"/>
    <cellStyle name="Note 5 3 2 13" xfId="25463"/>
    <cellStyle name="Note 5 3 2 2" xfId="25464"/>
    <cellStyle name="Note 5 3 2 2 10" xfId="25465"/>
    <cellStyle name="Note 5 3 2 2 10 2" xfId="25466"/>
    <cellStyle name="Note 5 3 2 2 11" xfId="25467"/>
    <cellStyle name="Note 5 3 2 2 11 2" xfId="25468"/>
    <cellStyle name="Note 5 3 2 2 12" xfId="25469"/>
    <cellStyle name="Note 5 3 2 2 12 2" xfId="25470"/>
    <cellStyle name="Note 5 3 2 2 13" xfId="25471"/>
    <cellStyle name="Note 5 3 2 2 13 2" xfId="25472"/>
    <cellStyle name="Note 5 3 2 2 14" xfId="25473"/>
    <cellStyle name="Note 5 3 2 2 14 2" xfId="25474"/>
    <cellStyle name="Note 5 3 2 2 15" xfId="25475"/>
    <cellStyle name="Note 5 3 2 2 15 2" xfId="25476"/>
    <cellStyle name="Note 5 3 2 2 16" xfId="25477"/>
    <cellStyle name="Note 5 3 2 2 17" xfId="25478"/>
    <cellStyle name="Note 5 3 2 2 2" xfId="25479"/>
    <cellStyle name="Note 5 3 2 2 2 2" xfId="25480"/>
    <cellStyle name="Note 5 3 2 2 3" xfId="25481"/>
    <cellStyle name="Note 5 3 2 2 3 2" xfId="25482"/>
    <cellStyle name="Note 5 3 2 2 4" xfId="25483"/>
    <cellStyle name="Note 5 3 2 2 4 2" xfId="25484"/>
    <cellStyle name="Note 5 3 2 2 5" xfId="25485"/>
    <cellStyle name="Note 5 3 2 2 5 2" xfId="25486"/>
    <cellStyle name="Note 5 3 2 2 6" xfId="25487"/>
    <cellStyle name="Note 5 3 2 2 6 2" xfId="25488"/>
    <cellStyle name="Note 5 3 2 2 7" xfId="25489"/>
    <cellStyle name="Note 5 3 2 2 7 2" xfId="25490"/>
    <cellStyle name="Note 5 3 2 2 8" xfId="25491"/>
    <cellStyle name="Note 5 3 2 2 8 2" xfId="25492"/>
    <cellStyle name="Note 5 3 2 2 9" xfId="25493"/>
    <cellStyle name="Note 5 3 2 2 9 2" xfId="25494"/>
    <cellStyle name="Note 5 3 2 3" xfId="25495"/>
    <cellStyle name="Note 5 3 2 3 2" xfId="25496"/>
    <cellStyle name="Note 5 3 2 3 2 2" xfId="25497"/>
    <cellStyle name="Note 5 3 2 3 3" xfId="25498"/>
    <cellStyle name="Note 5 3 2 3 3 2" xfId="25499"/>
    <cellStyle name="Note 5 3 2 3 4" xfId="25500"/>
    <cellStyle name="Note 5 3 2 4" xfId="25501"/>
    <cellStyle name="Note 5 3 2 4 2" xfId="25502"/>
    <cellStyle name="Note 5 3 2 4 3" xfId="25503"/>
    <cellStyle name="Note 5 3 2 5" xfId="25504"/>
    <cellStyle name="Note 5 3 2 5 2" xfId="25505"/>
    <cellStyle name="Note 5 3 2 6" xfId="25506"/>
    <cellStyle name="Note 5 3 2 6 2" xfId="25507"/>
    <cellStyle name="Note 5 3 2 7" xfId="25508"/>
    <cellStyle name="Note 5 3 2 8" xfId="25509"/>
    <cellStyle name="Note 5 3 2 9" xfId="25510"/>
    <cellStyle name="Note 5 3 2_Consolidation" xfId="25511"/>
    <cellStyle name="Note 5 3 3" xfId="25512"/>
    <cellStyle name="Note 5 3 3 10" xfId="25513"/>
    <cellStyle name="Note 5 3 3 10 2" xfId="25514"/>
    <cellStyle name="Note 5 3 3 11" xfId="25515"/>
    <cellStyle name="Note 5 3 3 11 2" xfId="25516"/>
    <cellStyle name="Note 5 3 3 12" xfId="25517"/>
    <cellStyle name="Note 5 3 3 12 2" xfId="25518"/>
    <cellStyle name="Note 5 3 3 13" xfId="25519"/>
    <cellStyle name="Note 5 3 3 13 2" xfId="25520"/>
    <cellStyle name="Note 5 3 3 14" xfId="25521"/>
    <cellStyle name="Note 5 3 3 14 2" xfId="25522"/>
    <cellStyle name="Note 5 3 3 15" xfId="25523"/>
    <cellStyle name="Note 5 3 3 15 2" xfId="25524"/>
    <cellStyle name="Note 5 3 3 16" xfId="25525"/>
    <cellStyle name="Note 5 3 3 17" xfId="25526"/>
    <cellStyle name="Note 5 3 3 2" xfId="25527"/>
    <cellStyle name="Note 5 3 3 3" xfId="25528"/>
    <cellStyle name="Note 5 3 3 3 2" xfId="25529"/>
    <cellStyle name="Note 5 3 3 4" xfId="25530"/>
    <cellStyle name="Note 5 3 3 4 2" xfId="25531"/>
    <cellStyle name="Note 5 3 3 5" xfId="25532"/>
    <cellStyle name="Note 5 3 3 5 2" xfId="25533"/>
    <cellStyle name="Note 5 3 3 6" xfId="25534"/>
    <cellStyle name="Note 5 3 3 6 2" xfId="25535"/>
    <cellStyle name="Note 5 3 3 7" xfId="25536"/>
    <cellStyle name="Note 5 3 3 7 2" xfId="25537"/>
    <cellStyle name="Note 5 3 3 8" xfId="25538"/>
    <cellStyle name="Note 5 3 3 8 2" xfId="25539"/>
    <cellStyle name="Note 5 3 3 9" xfId="25540"/>
    <cellStyle name="Note 5 3 3 9 2" xfId="25541"/>
    <cellStyle name="Note 5 3 4" xfId="25542"/>
    <cellStyle name="Note 5 3 4 2" xfId="25543"/>
    <cellStyle name="Note 5 3 4 2 2" xfId="25544"/>
    <cellStyle name="Note 5 3 4 3" xfId="25545"/>
    <cellStyle name="Note 5 3 4 3 2" xfId="25546"/>
    <cellStyle name="Note 5 3 4 4" xfId="25547"/>
    <cellStyle name="Note 5 3 4 4 2" xfId="25548"/>
    <cellStyle name="Note 5 3 4 5" xfId="25549"/>
    <cellStyle name="Note 5 3 4 6" xfId="25550"/>
    <cellStyle name="Note 5 3 5" xfId="25551"/>
    <cellStyle name="Note 5 3 5 2" xfId="25552"/>
    <cellStyle name="Note 5 3 6" xfId="25553"/>
    <cellStyle name="Note 5 3 6 2" xfId="25554"/>
    <cellStyle name="Note 5 3 7" xfId="25555"/>
    <cellStyle name="Note 5 3 7 2" xfId="25556"/>
    <cellStyle name="Note 5 3 8" xfId="25557"/>
    <cellStyle name="Note 5 3 9" xfId="25558"/>
    <cellStyle name="Note 5 3_Consolidation" xfId="25559"/>
    <cellStyle name="Note 5 4" xfId="25560"/>
    <cellStyle name="Note 5 4 10" xfId="25561"/>
    <cellStyle name="Note 5 4 11" xfId="25562"/>
    <cellStyle name="Note 5 4 12" xfId="25563"/>
    <cellStyle name="Note 5 4 13" xfId="25564"/>
    <cellStyle name="Note 5 4 2" xfId="25565"/>
    <cellStyle name="Note 5 4 2 10" xfId="25566"/>
    <cellStyle name="Note 5 4 2 10 2" xfId="25567"/>
    <cellStyle name="Note 5 4 2 11" xfId="25568"/>
    <cellStyle name="Note 5 4 2 11 2" xfId="25569"/>
    <cellStyle name="Note 5 4 2 12" xfId="25570"/>
    <cellStyle name="Note 5 4 2 12 2" xfId="25571"/>
    <cellStyle name="Note 5 4 2 13" xfId="25572"/>
    <cellStyle name="Note 5 4 2 13 2" xfId="25573"/>
    <cellStyle name="Note 5 4 2 14" xfId="25574"/>
    <cellStyle name="Note 5 4 2 14 2" xfId="25575"/>
    <cellStyle name="Note 5 4 2 15" xfId="25576"/>
    <cellStyle name="Note 5 4 2 15 2" xfId="25577"/>
    <cellStyle name="Note 5 4 2 16" xfId="25578"/>
    <cellStyle name="Note 5 4 2 17" xfId="25579"/>
    <cellStyle name="Note 5 4 2 2" xfId="25580"/>
    <cellStyle name="Note 5 4 2 2 2" xfId="25581"/>
    <cellStyle name="Note 5 4 2 3" xfId="25582"/>
    <cellStyle name="Note 5 4 2 3 2" xfId="25583"/>
    <cellStyle name="Note 5 4 2 4" xfId="25584"/>
    <cellStyle name="Note 5 4 2 4 2" xfId="25585"/>
    <cellStyle name="Note 5 4 2 5" xfId="25586"/>
    <cellStyle name="Note 5 4 2 5 2" xfId="25587"/>
    <cellStyle name="Note 5 4 2 6" xfId="25588"/>
    <cellStyle name="Note 5 4 2 6 2" xfId="25589"/>
    <cellStyle name="Note 5 4 2 7" xfId="25590"/>
    <cellStyle name="Note 5 4 2 7 2" xfId="25591"/>
    <cellStyle name="Note 5 4 2 8" xfId="25592"/>
    <cellStyle name="Note 5 4 2 8 2" xfId="25593"/>
    <cellStyle name="Note 5 4 2 9" xfId="25594"/>
    <cellStyle name="Note 5 4 2 9 2" xfId="25595"/>
    <cellStyle name="Note 5 4 3" xfId="25596"/>
    <cellStyle name="Note 5 4 3 2" xfId="25597"/>
    <cellStyle name="Note 5 4 3 2 2" xfId="25598"/>
    <cellStyle name="Note 5 4 3 3" xfId="25599"/>
    <cellStyle name="Note 5 4 3 3 2" xfId="25600"/>
    <cellStyle name="Note 5 4 3 4" xfId="25601"/>
    <cellStyle name="Note 5 4 4" xfId="25602"/>
    <cellStyle name="Note 5 4 4 2" xfId="25603"/>
    <cellStyle name="Note 5 4 4 3" xfId="25604"/>
    <cellStyle name="Note 5 4 5" xfId="25605"/>
    <cellStyle name="Note 5 4 5 2" xfId="25606"/>
    <cellStyle name="Note 5 4 6" xfId="25607"/>
    <cellStyle name="Note 5 4 6 2" xfId="25608"/>
    <cellStyle name="Note 5 4 7" xfId="25609"/>
    <cellStyle name="Note 5 4 8" xfId="25610"/>
    <cellStyle name="Note 5 4 9" xfId="25611"/>
    <cellStyle name="Note 5 4_Consolidation" xfId="25612"/>
    <cellStyle name="Note 5 5" xfId="25613"/>
    <cellStyle name="Note 5 5 10" xfId="25614"/>
    <cellStyle name="Note 5 5 10 2" xfId="25615"/>
    <cellStyle name="Note 5 5 11" xfId="25616"/>
    <cellStyle name="Note 5 5 11 2" xfId="25617"/>
    <cellStyle name="Note 5 5 12" xfId="25618"/>
    <cellStyle name="Note 5 5 12 2" xfId="25619"/>
    <cellStyle name="Note 5 5 13" xfId="25620"/>
    <cellStyle name="Note 5 5 13 2" xfId="25621"/>
    <cellStyle name="Note 5 5 14" xfId="25622"/>
    <cellStyle name="Note 5 5 14 2" xfId="25623"/>
    <cellStyle name="Note 5 5 15" xfId="25624"/>
    <cellStyle name="Note 5 5 15 2" xfId="25625"/>
    <cellStyle name="Note 5 5 16" xfId="25626"/>
    <cellStyle name="Note 5 5 17" xfId="25627"/>
    <cellStyle name="Note 5 5 2" xfId="25628"/>
    <cellStyle name="Note 5 5 3" xfId="25629"/>
    <cellStyle name="Note 5 5 3 2" xfId="25630"/>
    <cellStyle name="Note 5 5 4" xfId="25631"/>
    <cellStyle name="Note 5 5 4 2" xfId="25632"/>
    <cellStyle name="Note 5 5 5" xfId="25633"/>
    <cellStyle name="Note 5 5 5 2" xfId="25634"/>
    <cellStyle name="Note 5 5 6" xfId="25635"/>
    <cellStyle name="Note 5 5 6 2" xfId="25636"/>
    <cellStyle name="Note 5 5 7" xfId="25637"/>
    <cellStyle name="Note 5 5 7 2" xfId="25638"/>
    <cellStyle name="Note 5 5 8" xfId="25639"/>
    <cellStyle name="Note 5 5 8 2" xfId="25640"/>
    <cellStyle name="Note 5 5 9" xfId="25641"/>
    <cellStyle name="Note 5 5 9 2" xfId="25642"/>
    <cellStyle name="Note 5 6" xfId="25643"/>
    <cellStyle name="Note 5 6 2" xfId="25644"/>
    <cellStyle name="Note 5 6 2 2" xfId="25645"/>
    <cellStyle name="Note 5 6 3" xfId="25646"/>
    <cellStyle name="Note 5 6 3 2" xfId="25647"/>
    <cellStyle name="Note 5 6 4" xfId="25648"/>
    <cellStyle name="Note 5 6 4 2" xfId="25649"/>
    <cellStyle name="Note 5 6 5" xfId="25650"/>
    <cellStyle name="Note 5 6 6" xfId="25651"/>
    <cellStyle name="Note 5 7" xfId="25652"/>
    <cellStyle name="Note 5 7 2" xfId="25653"/>
    <cellStyle name="Note 5 8" xfId="25654"/>
    <cellStyle name="Note 5 8 2" xfId="25655"/>
    <cellStyle name="Note 5 9" xfId="25656"/>
    <cellStyle name="Note 5 9 2" xfId="25657"/>
    <cellStyle name="Note 5_Consolidation" xfId="25658"/>
    <cellStyle name="Note 6" xfId="2025"/>
    <cellStyle name="Note 6 10" xfId="25659"/>
    <cellStyle name="Note 6 11" xfId="25660"/>
    <cellStyle name="Note 6 12" xfId="25661"/>
    <cellStyle name="Note 6 13" xfId="25662"/>
    <cellStyle name="Note 6 14" xfId="25663"/>
    <cellStyle name="Note 6 15" xfId="25664"/>
    <cellStyle name="Note 6 16" xfId="25665"/>
    <cellStyle name="Note 6 2" xfId="2026"/>
    <cellStyle name="Note 6 2 10" xfId="25666"/>
    <cellStyle name="Note 6 2 11" xfId="25667"/>
    <cellStyle name="Note 6 2 12" xfId="25668"/>
    <cellStyle name="Note 6 2 13" xfId="25669"/>
    <cellStyle name="Note 6 2 14" xfId="25670"/>
    <cellStyle name="Note 6 2 2" xfId="25671"/>
    <cellStyle name="Note 6 2 2 10" xfId="25672"/>
    <cellStyle name="Note 6 2 2 11" xfId="25673"/>
    <cellStyle name="Note 6 2 2 12" xfId="25674"/>
    <cellStyle name="Note 6 2 2 13" xfId="25675"/>
    <cellStyle name="Note 6 2 2 2" xfId="25676"/>
    <cellStyle name="Note 6 2 2 2 10" xfId="25677"/>
    <cellStyle name="Note 6 2 2 2 10 2" xfId="25678"/>
    <cellStyle name="Note 6 2 2 2 11" xfId="25679"/>
    <cellStyle name="Note 6 2 2 2 11 2" xfId="25680"/>
    <cellStyle name="Note 6 2 2 2 12" xfId="25681"/>
    <cellStyle name="Note 6 2 2 2 12 2" xfId="25682"/>
    <cellStyle name="Note 6 2 2 2 13" xfId="25683"/>
    <cellStyle name="Note 6 2 2 2 13 2" xfId="25684"/>
    <cellStyle name="Note 6 2 2 2 14" xfId="25685"/>
    <cellStyle name="Note 6 2 2 2 14 2" xfId="25686"/>
    <cellStyle name="Note 6 2 2 2 15" xfId="25687"/>
    <cellStyle name="Note 6 2 2 2 15 2" xfId="25688"/>
    <cellStyle name="Note 6 2 2 2 16" xfId="25689"/>
    <cellStyle name="Note 6 2 2 2 17" xfId="25690"/>
    <cellStyle name="Note 6 2 2 2 2" xfId="25691"/>
    <cellStyle name="Note 6 2 2 2 2 2" xfId="25692"/>
    <cellStyle name="Note 6 2 2 2 3" xfId="25693"/>
    <cellStyle name="Note 6 2 2 2 3 2" xfId="25694"/>
    <cellStyle name="Note 6 2 2 2 4" xfId="25695"/>
    <cellStyle name="Note 6 2 2 2 4 2" xfId="25696"/>
    <cellStyle name="Note 6 2 2 2 5" xfId="25697"/>
    <cellStyle name="Note 6 2 2 2 5 2" xfId="25698"/>
    <cellStyle name="Note 6 2 2 2 6" xfId="25699"/>
    <cellStyle name="Note 6 2 2 2 6 2" xfId="25700"/>
    <cellStyle name="Note 6 2 2 2 7" xfId="25701"/>
    <cellStyle name="Note 6 2 2 2 7 2" xfId="25702"/>
    <cellStyle name="Note 6 2 2 2 8" xfId="25703"/>
    <cellStyle name="Note 6 2 2 2 8 2" xfId="25704"/>
    <cellStyle name="Note 6 2 2 2 9" xfId="25705"/>
    <cellStyle name="Note 6 2 2 2 9 2" xfId="25706"/>
    <cellStyle name="Note 6 2 2 3" xfId="25707"/>
    <cellStyle name="Note 6 2 2 3 2" xfId="25708"/>
    <cellStyle name="Note 6 2 2 3 2 2" xfId="25709"/>
    <cellStyle name="Note 6 2 2 3 3" xfId="25710"/>
    <cellStyle name="Note 6 2 2 3 3 2" xfId="25711"/>
    <cellStyle name="Note 6 2 2 3 4" xfId="25712"/>
    <cellStyle name="Note 6 2 2 4" xfId="25713"/>
    <cellStyle name="Note 6 2 2 4 2" xfId="25714"/>
    <cellStyle name="Note 6 2 2 4 3" xfId="25715"/>
    <cellStyle name="Note 6 2 2 5" xfId="25716"/>
    <cellStyle name="Note 6 2 2 5 2" xfId="25717"/>
    <cellStyle name="Note 6 2 2 6" xfId="25718"/>
    <cellStyle name="Note 6 2 2 6 2" xfId="25719"/>
    <cellStyle name="Note 6 2 2 7" xfId="25720"/>
    <cellStyle name="Note 6 2 2 8" xfId="25721"/>
    <cellStyle name="Note 6 2 2 9" xfId="25722"/>
    <cellStyle name="Note 6 2 2_Consolidation" xfId="25723"/>
    <cellStyle name="Note 6 2 3" xfId="25724"/>
    <cellStyle name="Note 6 2 3 10" xfId="25725"/>
    <cellStyle name="Note 6 2 3 10 2" xfId="25726"/>
    <cellStyle name="Note 6 2 3 11" xfId="25727"/>
    <cellStyle name="Note 6 2 3 11 2" xfId="25728"/>
    <cellStyle name="Note 6 2 3 12" xfId="25729"/>
    <cellStyle name="Note 6 2 3 12 2" xfId="25730"/>
    <cellStyle name="Note 6 2 3 13" xfId="25731"/>
    <cellStyle name="Note 6 2 3 13 2" xfId="25732"/>
    <cellStyle name="Note 6 2 3 14" xfId="25733"/>
    <cellStyle name="Note 6 2 3 14 2" xfId="25734"/>
    <cellStyle name="Note 6 2 3 15" xfId="25735"/>
    <cellStyle name="Note 6 2 3 15 2" xfId="25736"/>
    <cellStyle name="Note 6 2 3 16" xfId="25737"/>
    <cellStyle name="Note 6 2 3 17" xfId="25738"/>
    <cellStyle name="Note 6 2 3 2" xfId="25739"/>
    <cellStyle name="Note 6 2 3 3" xfId="25740"/>
    <cellStyle name="Note 6 2 3 3 2" xfId="25741"/>
    <cellStyle name="Note 6 2 3 4" xfId="25742"/>
    <cellStyle name="Note 6 2 3 4 2" xfId="25743"/>
    <cellStyle name="Note 6 2 3 5" xfId="25744"/>
    <cellStyle name="Note 6 2 3 5 2" xfId="25745"/>
    <cellStyle name="Note 6 2 3 6" xfId="25746"/>
    <cellStyle name="Note 6 2 3 6 2" xfId="25747"/>
    <cellStyle name="Note 6 2 3 7" xfId="25748"/>
    <cellStyle name="Note 6 2 3 7 2" xfId="25749"/>
    <cellStyle name="Note 6 2 3 8" xfId="25750"/>
    <cellStyle name="Note 6 2 3 8 2" xfId="25751"/>
    <cellStyle name="Note 6 2 3 9" xfId="25752"/>
    <cellStyle name="Note 6 2 3 9 2" xfId="25753"/>
    <cellStyle name="Note 6 2 4" xfId="25754"/>
    <cellStyle name="Note 6 2 4 2" xfId="25755"/>
    <cellStyle name="Note 6 2 4 2 2" xfId="25756"/>
    <cellStyle name="Note 6 2 4 3" xfId="25757"/>
    <cellStyle name="Note 6 2 4 3 2" xfId="25758"/>
    <cellStyle name="Note 6 2 4 4" xfId="25759"/>
    <cellStyle name="Note 6 2 4 4 2" xfId="25760"/>
    <cellStyle name="Note 6 2 4 5" xfId="25761"/>
    <cellStyle name="Note 6 2 4 6" xfId="25762"/>
    <cellStyle name="Note 6 2 5" xfId="25763"/>
    <cellStyle name="Note 6 2 5 2" xfId="25764"/>
    <cellStyle name="Note 6 2 6" xfId="25765"/>
    <cellStyle name="Note 6 2 6 2" xfId="25766"/>
    <cellStyle name="Note 6 2 7" xfId="25767"/>
    <cellStyle name="Note 6 2 7 2" xfId="25768"/>
    <cellStyle name="Note 6 2 8" xfId="25769"/>
    <cellStyle name="Note 6 2 9" xfId="25770"/>
    <cellStyle name="Note 6 2_Consolidation" xfId="25771"/>
    <cellStyle name="Note 6 3" xfId="2027"/>
    <cellStyle name="Note 6 3 10" xfId="25772"/>
    <cellStyle name="Note 6 3 11" xfId="25773"/>
    <cellStyle name="Note 6 3 12" xfId="25774"/>
    <cellStyle name="Note 6 3 13" xfId="25775"/>
    <cellStyle name="Note 6 3 14" xfId="25776"/>
    <cellStyle name="Note 6 3 2" xfId="25777"/>
    <cellStyle name="Note 6 3 2 10" xfId="25778"/>
    <cellStyle name="Note 6 3 2 11" xfId="25779"/>
    <cellStyle name="Note 6 3 2 12" xfId="25780"/>
    <cellStyle name="Note 6 3 2 13" xfId="25781"/>
    <cellStyle name="Note 6 3 2 2" xfId="25782"/>
    <cellStyle name="Note 6 3 2 2 10" xfId="25783"/>
    <cellStyle name="Note 6 3 2 2 10 2" xfId="25784"/>
    <cellStyle name="Note 6 3 2 2 11" xfId="25785"/>
    <cellStyle name="Note 6 3 2 2 11 2" xfId="25786"/>
    <cellStyle name="Note 6 3 2 2 12" xfId="25787"/>
    <cellStyle name="Note 6 3 2 2 12 2" xfId="25788"/>
    <cellStyle name="Note 6 3 2 2 13" xfId="25789"/>
    <cellStyle name="Note 6 3 2 2 13 2" xfId="25790"/>
    <cellStyle name="Note 6 3 2 2 14" xfId="25791"/>
    <cellStyle name="Note 6 3 2 2 14 2" xfId="25792"/>
    <cellStyle name="Note 6 3 2 2 15" xfId="25793"/>
    <cellStyle name="Note 6 3 2 2 15 2" xfId="25794"/>
    <cellStyle name="Note 6 3 2 2 16" xfId="25795"/>
    <cellStyle name="Note 6 3 2 2 17" xfId="25796"/>
    <cellStyle name="Note 6 3 2 2 2" xfId="25797"/>
    <cellStyle name="Note 6 3 2 2 2 2" xfId="25798"/>
    <cellStyle name="Note 6 3 2 2 3" xfId="25799"/>
    <cellStyle name="Note 6 3 2 2 3 2" xfId="25800"/>
    <cellStyle name="Note 6 3 2 2 4" xfId="25801"/>
    <cellStyle name="Note 6 3 2 2 4 2" xfId="25802"/>
    <cellStyle name="Note 6 3 2 2 5" xfId="25803"/>
    <cellStyle name="Note 6 3 2 2 5 2" xfId="25804"/>
    <cellStyle name="Note 6 3 2 2 6" xfId="25805"/>
    <cellStyle name="Note 6 3 2 2 6 2" xfId="25806"/>
    <cellStyle name="Note 6 3 2 2 7" xfId="25807"/>
    <cellStyle name="Note 6 3 2 2 7 2" xfId="25808"/>
    <cellStyle name="Note 6 3 2 2 8" xfId="25809"/>
    <cellStyle name="Note 6 3 2 2 8 2" xfId="25810"/>
    <cellStyle name="Note 6 3 2 2 9" xfId="25811"/>
    <cellStyle name="Note 6 3 2 2 9 2" xfId="25812"/>
    <cellStyle name="Note 6 3 2 3" xfId="25813"/>
    <cellStyle name="Note 6 3 2 3 2" xfId="25814"/>
    <cellStyle name="Note 6 3 2 3 2 2" xfId="25815"/>
    <cellStyle name="Note 6 3 2 3 3" xfId="25816"/>
    <cellStyle name="Note 6 3 2 3 3 2" xfId="25817"/>
    <cellStyle name="Note 6 3 2 3 4" xfId="25818"/>
    <cellStyle name="Note 6 3 2 4" xfId="25819"/>
    <cellStyle name="Note 6 3 2 4 2" xfId="25820"/>
    <cellStyle name="Note 6 3 2 4 3" xfId="25821"/>
    <cellStyle name="Note 6 3 2 5" xfId="25822"/>
    <cellStyle name="Note 6 3 2 5 2" xfId="25823"/>
    <cellStyle name="Note 6 3 2 6" xfId="25824"/>
    <cellStyle name="Note 6 3 2 6 2" xfId="25825"/>
    <cellStyle name="Note 6 3 2 7" xfId="25826"/>
    <cellStyle name="Note 6 3 2 8" xfId="25827"/>
    <cellStyle name="Note 6 3 2 9" xfId="25828"/>
    <cellStyle name="Note 6 3 2_Consolidation" xfId="25829"/>
    <cellStyle name="Note 6 3 3" xfId="25830"/>
    <cellStyle name="Note 6 3 3 10" xfId="25831"/>
    <cellStyle name="Note 6 3 3 10 2" xfId="25832"/>
    <cellStyle name="Note 6 3 3 11" xfId="25833"/>
    <cellStyle name="Note 6 3 3 11 2" xfId="25834"/>
    <cellStyle name="Note 6 3 3 12" xfId="25835"/>
    <cellStyle name="Note 6 3 3 12 2" xfId="25836"/>
    <cellStyle name="Note 6 3 3 13" xfId="25837"/>
    <cellStyle name="Note 6 3 3 13 2" xfId="25838"/>
    <cellStyle name="Note 6 3 3 14" xfId="25839"/>
    <cellStyle name="Note 6 3 3 14 2" xfId="25840"/>
    <cellStyle name="Note 6 3 3 15" xfId="25841"/>
    <cellStyle name="Note 6 3 3 15 2" xfId="25842"/>
    <cellStyle name="Note 6 3 3 16" xfId="25843"/>
    <cellStyle name="Note 6 3 3 17" xfId="25844"/>
    <cellStyle name="Note 6 3 3 2" xfId="25845"/>
    <cellStyle name="Note 6 3 3 3" xfId="25846"/>
    <cellStyle name="Note 6 3 3 3 2" xfId="25847"/>
    <cellStyle name="Note 6 3 3 4" xfId="25848"/>
    <cellStyle name="Note 6 3 3 4 2" xfId="25849"/>
    <cellStyle name="Note 6 3 3 5" xfId="25850"/>
    <cellStyle name="Note 6 3 3 5 2" xfId="25851"/>
    <cellStyle name="Note 6 3 3 6" xfId="25852"/>
    <cellStyle name="Note 6 3 3 6 2" xfId="25853"/>
    <cellStyle name="Note 6 3 3 7" xfId="25854"/>
    <cellStyle name="Note 6 3 3 7 2" xfId="25855"/>
    <cellStyle name="Note 6 3 3 8" xfId="25856"/>
    <cellStyle name="Note 6 3 3 8 2" xfId="25857"/>
    <cellStyle name="Note 6 3 3 9" xfId="25858"/>
    <cellStyle name="Note 6 3 3 9 2" xfId="25859"/>
    <cellStyle name="Note 6 3 4" xfId="25860"/>
    <cellStyle name="Note 6 3 4 2" xfId="25861"/>
    <cellStyle name="Note 6 3 4 2 2" xfId="25862"/>
    <cellStyle name="Note 6 3 4 3" xfId="25863"/>
    <cellStyle name="Note 6 3 4 3 2" xfId="25864"/>
    <cellStyle name="Note 6 3 4 4" xfId="25865"/>
    <cellStyle name="Note 6 3 4 4 2" xfId="25866"/>
    <cellStyle name="Note 6 3 4 5" xfId="25867"/>
    <cellStyle name="Note 6 3 4 6" xfId="25868"/>
    <cellStyle name="Note 6 3 5" xfId="25869"/>
    <cellStyle name="Note 6 3 5 2" xfId="25870"/>
    <cellStyle name="Note 6 3 6" xfId="25871"/>
    <cellStyle name="Note 6 3 6 2" xfId="25872"/>
    <cellStyle name="Note 6 3 7" xfId="25873"/>
    <cellStyle name="Note 6 3 7 2" xfId="25874"/>
    <cellStyle name="Note 6 3 8" xfId="25875"/>
    <cellStyle name="Note 6 3 9" xfId="25876"/>
    <cellStyle name="Note 6 3_Consolidation" xfId="25877"/>
    <cellStyle name="Note 6 4" xfId="25878"/>
    <cellStyle name="Note 6 4 10" xfId="25879"/>
    <cellStyle name="Note 6 4 11" xfId="25880"/>
    <cellStyle name="Note 6 4 12" xfId="25881"/>
    <cellStyle name="Note 6 4 13" xfId="25882"/>
    <cellStyle name="Note 6 4 2" xfId="25883"/>
    <cellStyle name="Note 6 4 2 10" xfId="25884"/>
    <cellStyle name="Note 6 4 2 10 2" xfId="25885"/>
    <cellStyle name="Note 6 4 2 11" xfId="25886"/>
    <cellStyle name="Note 6 4 2 11 2" xfId="25887"/>
    <cellStyle name="Note 6 4 2 12" xfId="25888"/>
    <cellStyle name="Note 6 4 2 12 2" xfId="25889"/>
    <cellStyle name="Note 6 4 2 13" xfId="25890"/>
    <cellStyle name="Note 6 4 2 13 2" xfId="25891"/>
    <cellStyle name="Note 6 4 2 14" xfId="25892"/>
    <cellStyle name="Note 6 4 2 14 2" xfId="25893"/>
    <cellStyle name="Note 6 4 2 15" xfId="25894"/>
    <cellStyle name="Note 6 4 2 15 2" xfId="25895"/>
    <cellStyle name="Note 6 4 2 16" xfId="25896"/>
    <cellStyle name="Note 6 4 2 17" xfId="25897"/>
    <cellStyle name="Note 6 4 2 2" xfId="25898"/>
    <cellStyle name="Note 6 4 2 2 2" xfId="25899"/>
    <cellStyle name="Note 6 4 2 3" xfId="25900"/>
    <cellStyle name="Note 6 4 2 3 2" xfId="25901"/>
    <cellStyle name="Note 6 4 2 4" xfId="25902"/>
    <cellStyle name="Note 6 4 2 4 2" xfId="25903"/>
    <cellStyle name="Note 6 4 2 5" xfId="25904"/>
    <cellStyle name="Note 6 4 2 5 2" xfId="25905"/>
    <cellStyle name="Note 6 4 2 6" xfId="25906"/>
    <cellStyle name="Note 6 4 2 6 2" xfId="25907"/>
    <cellStyle name="Note 6 4 2 7" xfId="25908"/>
    <cellStyle name="Note 6 4 2 7 2" xfId="25909"/>
    <cellStyle name="Note 6 4 2 8" xfId="25910"/>
    <cellStyle name="Note 6 4 2 8 2" xfId="25911"/>
    <cellStyle name="Note 6 4 2 9" xfId="25912"/>
    <cellStyle name="Note 6 4 2 9 2" xfId="25913"/>
    <cellStyle name="Note 6 4 3" xfId="25914"/>
    <cellStyle name="Note 6 4 3 2" xfId="25915"/>
    <cellStyle name="Note 6 4 3 2 2" xfId="25916"/>
    <cellStyle name="Note 6 4 3 3" xfId="25917"/>
    <cellStyle name="Note 6 4 3 3 2" xfId="25918"/>
    <cellStyle name="Note 6 4 3 4" xfId="25919"/>
    <cellStyle name="Note 6 4 4" xfId="25920"/>
    <cellStyle name="Note 6 4 4 2" xfId="25921"/>
    <cellStyle name="Note 6 4 4 3" xfId="25922"/>
    <cellStyle name="Note 6 4 5" xfId="25923"/>
    <cellStyle name="Note 6 4 5 2" xfId="25924"/>
    <cellStyle name="Note 6 4 6" xfId="25925"/>
    <cellStyle name="Note 6 4 6 2" xfId="25926"/>
    <cellStyle name="Note 6 4 7" xfId="25927"/>
    <cellStyle name="Note 6 4 8" xfId="25928"/>
    <cellStyle name="Note 6 4 9" xfId="25929"/>
    <cellStyle name="Note 6 4_Consolidation" xfId="25930"/>
    <cellStyle name="Note 6 5" xfId="25931"/>
    <cellStyle name="Note 6 5 10" xfId="25932"/>
    <cellStyle name="Note 6 5 10 2" xfId="25933"/>
    <cellStyle name="Note 6 5 11" xfId="25934"/>
    <cellStyle name="Note 6 5 11 2" xfId="25935"/>
    <cellStyle name="Note 6 5 12" xfId="25936"/>
    <cellStyle name="Note 6 5 12 2" xfId="25937"/>
    <cellStyle name="Note 6 5 13" xfId="25938"/>
    <cellStyle name="Note 6 5 13 2" xfId="25939"/>
    <cellStyle name="Note 6 5 14" xfId="25940"/>
    <cellStyle name="Note 6 5 14 2" xfId="25941"/>
    <cellStyle name="Note 6 5 15" xfId="25942"/>
    <cellStyle name="Note 6 5 15 2" xfId="25943"/>
    <cellStyle name="Note 6 5 16" xfId="25944"/>
    <cellStyle name="Note 6 5 17" xfId="25945"/>
    <cellStyle name="Note 6 5 2" xfId="25946"/>
    <cellStyle name="Note 6 5 3" xfId="25947"/>
    <cellStyle name="Note 6 5 3 2" xfId="25948"/>
    <cellStyle name="Note 6 5 4" xfId="25949"/>
    <cellStyle name="Note 6 5 4 2" xfId="25950"/>
    <cellStyle name="Note 6 5 5" xfId="25951"/>
    <cellStyle name="Note 6 5 5 2" xfId="25952"/>
    <cellStyle name="Note 6 5 6" xfId="25953"/>
    <cellStyle name="Note 6 5 6 2" xfId="25954"/>
    <cellStyle name="Note 6 5 7" xfId="25955"/>
    <cellStyle name="Note 6 5 7 2" xfId="25956"/>
    <cellStyle name="Note 6 5 8" xfId="25957"/>
    <cellStyle name="Note 6 5 8 2" xfId="25958"/>
    <cellStyle name="Note 6 5 9" xfId="25959"/>
    <cellStyle name="Note 6 5 9 2" xfId="25960"/>
    <cellStyle name="Note 6 6" xfId="25961"/>
    <cellStyle name="Note 6 6 2" xfId="25962"/>
    <cellStyle name="Note 6 6 2 2" xfId="25963"/>
    <cellStyle name="Note 6 6 3" xfId="25964"/>
    <cellStyle name="Note 6 6 3 2" xfId="25965"/>
    <cellStyle name="Note 6 6 4" xfId="25966"/>
    <cellStyle name="Note 6 6 4 2" xfId="25967"/>
    <cellStyle name="Note 6 6 5" xfId="25968"/>
    <cellStyle name="Note 6 6 6" xfId="25969"/>
    <cellStyle name="Note 6 7" xfId="25970"/>
    <cellStyle name="Note 6 7 2" xfId="25971"/>
    <cellStyle name="Note 6 8" xfId="25972"/>
    <cellStyle name="Note 6 8 2" xfId="25973"/>
    <cellStyle name="Note 6 9" xfId="25974"/>
    <cellStyle name="Note 6 9 2" xfId="25975"/>
    <cellStyle name="Note 6_Consolidation" xfId="25976"/>
    <cellStyle name="Note 7" xfId="2028"/>
    <cellStyle name="Note 7 10" xfId="25977"/>
    <cellStyle name="Note 7 11" xfId="25978"/>
    <cellStyle name="Note 7 12" xfId="25979"/>
    <cellStyle name="Note 7 13" xfId="25980"/>
    <cellStyle name="Note 7 14" xfId="25981"/>
    <cellStyle name="Note 7 15" xfId="25982"/>
    <cellStyle name="Note 7 16" xfId="25983"/>
    <cellStyle name="Note 7 2" xfId="2029"/>
    <cellStyle name="Note 7 2 10" xfId="25984"/>
    <cellStyle name="Note 7 2 11" xfId="25985"/>
    <cellStyle name="Note 7 2 12" xfId="25986"/>
    <cellStyle name="Note 7 2 13" xfId="25987"/>
    <cellStyle name="Note 7 2 14" xfId="25988"/>
    <cellStyle name="Note 7 2 2" xfId="25989"/>
    <cellStyle name="Note 7 2 2 10" xfId="25990"/>
    <cellStyle name="Note 7 2 2 11" xfId="25991"/>
    <cellStyle name="Note 7 2 2 12" xfId="25992"/>
    <cellStyle name="Note 7 2 2 13" xfId="25993"/>
    <cellStyle name="Note 7 2 2 2" xfId="25994"/>
    <cellStyle name="Note 7 2 2 2 10" xfId="25995"/>
    <cellStyle name="Note 7 2 2 2 10 2" xfId="25996"/>
    <cellStyle name="Note 7 2 2 2 11" xfId="25997"/>
    <cellStyle name="Note 7 2 2 2 11 2" xfId="25998"/>
    <cellStyle name="Note 7 2 2 2 12" xfId="25999"/>
    <cellStyle name="Note 7 2 2 2 12 2" xfId="26000"/>
    <cellStyle name="Note 7 2 2 2 13" xfId="26001"/>
    <cellStyle name="Note 7 2 2 2 13 2" xfId="26002"/>
    <cellStyle name="Note 7 2 2 2 14" xfId="26003"/>
    <cellStyle name="Note 7 2 2 2 14 2" xfId="26004"/>
    <cellStyle name="Note 7 2 2 2 15" xfId="26005"/>
    <cellStyle name="Note 7 2 2 2 15 2" xfId="26006"/>
    <cellStyle name="Note 7 2 2 2 16" xfId="26007"/>
    <cellStyle name="Note 7 2 2 2 17" xfId="26008"/>
    <cellStyle name="Note 7 2 2 2 2" xfId="26009"/>
    <cellStyle name="Note 7 2 2 2 2 2" xfId="26010"/>
    <cellStyle name="Note 7 2 2 2 3" xfId="26011"/>
    <cellStyle name="Note 7 2 2 2 3 2" xfId="26012"/>
    <cellStyle name="Note 7 2 2 2 4" xfId="26013"/>
    <cellStyle name="Note 7 2 2 2 4 2" xfId="26014"/>
    <cellStyle name="Note 7 2 2 2 5" xfId="26015"/>
    <cellStyle name="Note 7 2 2 2 5 2" xfId="26016"/>
    <cellStyle name="Note 7 2 2 2 6" xfId="26017"/>
    <cellStyle name="Note 7 2 2 2 6 2" xfId="26018"/>
    <cellStyle name="Note 7 2 2 2 7" xfId="26019"/>
    <cellStyle name="Note 7 2 2 2 7 2" xfId="26020"/>
    <cellStyle name="Note 7 2 2 2 8" xfId="26021"/>
    <cellStyle name="Note 7 2 2 2 8 2" xfId="26022"/>
    <cellStyle name="Note 7 2 2 2 9" xfId="26023"/>
    <cellStyle name="Note 7 2 2 2 9 2" xfId="26024"/>
    <cellStyle name="Note 7 2 2 3" xfId="26025"/>
    <cellStyle name="Note 7 2 2 3 2" xfId="26026"/>
    <cellStyle name="Note 7 2 2 3 2 2" xfId="26027"/>
    <cellStyle name="Note 7 2 2 3 3" xfId="26028"/>
    <cellStyle name="Note 7 2 2 3 3 2" xfId="26029"/>
    <cellStyle name="Note 7 2 2 3 4" xfId="26030"/>
    <cellStyle name="Note 7 2 2 4" xfId="26031"/>
    <cellStyle name="Note 7 2 2 4 2" xfId="26032"/>
    <cellStyle name="Note 7 2 2 4 3" xfId="26033"/>
    <cellStyle name="Note 7 2 2 5" xfId="26034"/>
    <cellStyle name="Note 7 2 2 5 2" xfId="26035"/>
    <cellStyle name="Note 7 2 2 6" xfId="26036"/>
    <cellStyle name="Note 7 2 2 6 2" xfId="26037"/>
    <cellStyle name="Note 7 2 2 7" xfId="26038"/>
    <cellStyle name="Note 7 2 2 8" xfId="26039"/>
    <cellStyle name="Note 7 2 2 9" xfId="26040"/>
    <cellStyle name="Note 7 2 2_Consolidation" xfId="26041"/>
    <cellStyle name="Note 7 2 3" xfId="26042"/>
    <cellStyle name="Note 7 2 3 10" xfId="26043"/>
    <cellStyle name="Note 7 2 3 10 2" xfId="26044"/>
    <cellStyle name="Note 7 2 3 11" xfId="26045"/>
    <cellStyle name="Note 7 2 3 11 2" xfId="26046"/>
    <cellStyle name="Note 7 2 3 12" xfId="26047"/>
    <cellStyle name="Note 7 2 3 12 2" xfId="26048"/>
    <cellStyle name="Note 7 2 3 13" xfId="26049"/>
    <cellStyle name="Note 7 2 3 13 2" xfId="26050"/>
    <cellStyle name="Note 7 2 3 14" xfId="26051"/>
    <cellStyle name="Note 7 2 3 14 2" xfId="26052"/>
    <cellStyle name="Note 7 2 3 15" xfId="26053"/>
    <cellStyle name="Note 7 2 3 15 2" xfId="26054"/>
    <cellStyle name="Note 7 2 3 16" xfId="26055"/>
    <cellStyle name="Note 7 2 3 17" xfId="26056"/>
    <cellStyle name="Note 7 2 3 2" xfId="26057"/>
    <cellStyle name="Note 7 2 3 3" xfId="26058"/>
    <cellStyle name="Note 7 2 3 3 2" xfId="26059"/>
    <cellStyle name="Note 7 2 3 4" xfId="26060"/>
    <cellStyle name="Note 7 2 3 4 2" xfId="26061"/>
    <cellStyle name="Note 7 2 3 5" xfId="26062"/>
    <cellStyle name="Note 7 2 3 5 2" xfId="26063"/>
    <cellStyle name="Note 7 2 3 6" xfId="26064"/>
    <cellStyle name="Note 7 2 3 6 2" xfId="26065"/>
    <cellStyle name="Note 7 2 3 7" xfId="26066"/>
    <cellStyle name="Note 7 2 3 7 2" xfId="26067"/>
    <cellStyle name="Note 7 2 3 8" xfId="26068"/>
    <cellStyle name="Note 7 2 3 8 2" xfId="26069"/>
    <cellStyle name="Note 7 2 3 9" xfId="26070"/>
    <cellStyle name="Note 7 2 3 9 2" xfId="26071"/>
    <cellStyle name="Note 7 2 4" xfId="26072"/>
    <cellStyle name="Note 7 2 4 2" xfId="26073"/>
    <cellStyle name="Note 7 2 4 2 2" xfId="26074"/>
    <cellStyle name="Note 7 2 4 3" xfId="26075"/>
    <cellStyle name="Note 7 2 4 3 2" xfId="26076"/>
    <cellStyle name="Note 7 2 4 4" xfId="26077"/>
    <cellStyle name="Note 7 2 4 4 2" xfId="26078"/>
    <cellStyle name="Note 7 2 4 5" xfId="26079"/>
    <cellStyle name="Note 7 2 4 6" xfId="26080"/>
    <cellStyle name="Note 7 2 5" xfId="26081"/>
    <cellStyle name="Note 7 2 5 2" xfId="26082"/>
    <cellStyle name="Note 7 2 6" xfId="26083"/>
    <cellStyle name="Note 7 2 6 2" xfId="26084"/>
    <cellStyle name="Note 7 2 7" xfId="26085"/>
    <cellStyle name="Note 7 2 7 2" xfId="26086"/>
    <cellStyle name="Note 7 2 8" xfId="26087"/>
    <cellStyle name="Note 7 2 9" xfId="26088"/>
    <cellStyle name="Note 7 2_Consolidation" xfId="26089"/>
    <cellStyle name="Note 7 3" xfId="2030"/>
    <cellStyle name="Note 7 3 10" xfId="26090"/>
    <cellStyle name="Note 7 3 11" xfId="26091"/>
    <cellStyle name="Note 7 3 12" xfId="26092"/>
    <cellStyle name="Note 7 3 13" xfId="26093"/>
    <cellStyle name="Note 7 3 14" xfId="26094"/>
    <cellStyle name="Note 7 3 2" xfId="26095"/>
    <cellStyle name="Note 7 3 2 10" xfId="26096"/>
    <cellStyle name="Note 7 3 2 11" xfId="26097"/>
    <cellStyle name="Note 7 3 2 12" xfId="26098"/>
    <cellStyle name="Note 7 3 2 13" xfId="26099"/>
    <cellStyle name="Note 7 3 2 2" xfId="26100"/>
    <cellStyle name="Note 7 3 2 2 10" xfId="26101"/>
    <cellStyle name="Note 7 3 2 2 10 2" xfId="26102"/>
    <cellStyle name="Note 7 3 2 2 11" xfId="26103"/>
    <cellStyle name="Note 7 3 2 2 11 2" xfId="26104"/>
    <cellStyle name="Note 7 3 2 2 12" xfId="26105"/>
    <cellStyle name="Note 7 3 2 2 12 2" xfId="26106"/>
    <cellStyle name="Note 7 3 2 2 13" xfId="26107"/>
    <cellStyle name="Note 7 3 2 2 13 2" xfId="26108"/>
    <cellStyle name="Note 7 3 2 2 14" xfId="26109"/>
    <cellStyle name="Note 7 3 2 2 14 2" xfId="26110"/>
    <cellStyle name="Note 7 3 2 2 15" xfId="26111"/>
    <cellStyle name="Note 7 3 2 2 15 2" xfId="26112"/>
    <cellStyle name="Note 7 3 2 2 16" xfId="26113"/>
    <cellStyle name="Note 7 3 2 2 17" xfId="26114"/>
    <cellStyle name="Note 7 3 2 2 2" xfId="26115"/>
    <cellStyle name="Note 7 3 2 2 2 2" xfId="26116"/>
    <cellStyle name="Note 7 3 2 2 3" xfId="26117"/>
    <cellStyle name="Note 7 3 2 2 3 2" xfId="26118"/>
    <cellStyle name="Note 7 3 2 2 4" xfId="26119"/>
    <cellStyle name="Note 7 3 2 2 4 2" xfId="26120"/>
    <cellStyle name="Note 7 3 2 2 5" xfId="26121"/>
    <cellStyle name="Note 7 3 2 2 5 2" xfId="26122"/>
    <cellStyle name="Note 7 3 2 2 6" xfId="26123"/>
    <cellStyle name="Note 7 3 2 2 6 2" xfId="26124"/>
    <cellStyle name="Note 7 3 2 2 7" xfId="26125"/>
    <cellStyle name="Note 7 3 2 2 7 2" xfId="26126"/>
    <cellStyle name="Note 7 3 2 2 8" xfId="26127"/>
    <cellStyle name="Note 7 3 2 2 8 2" xfId="26128"/>
    <cellStyle name="Note 7 3 2 2 9" xfId="26129"/>
    <cellStyle name="Note 7 3 2 2 9 2" xfId="26130"/>
    <cellStyle name="Note 7 3 2 3" xfId="26131"/>
    <cellStyle name="Note 7 3 2 3 2" xfId="26132"/>
    <cellStyle name="Note 7 3 2 3 2 2" xfId="26133"/>
    <cellStyle name="Note 7 3 2 3 3" xfId="26134"/>
    <cellStyle name="Note 7 3 2 3 3 2" xfId="26135"/>
    <cellStyle name="Note 7 3 2 3 4" xfId="26136"/>
    <cellStyle name="Note 7 3 2 4" xfId="26137"/>
    <cellStyle name="Note 7 3 2 4 2" xfId="26138"/>
    <cellStyle name="Note 7 3 2 4 3" xfId="26139"/>
    <cellStyle name="Note 7 3 2 5" xfId="26140"/>
    <cellStyle name="Note 7 3 2 5 2" xfId="26141"/>
    <cellStyle name="Note 7 3 2 6" xfId="26142"/>
    <cellStyle name="Note 7 3 2 6 2" xfId="26143"/>
    <cellStyle name="Note 7 3 2 7" xfId="26144"/>
    <cellStyle name="Note 7 3 2 8" xfId="26145"/>
    <cellStyle name="Note 7 3 2 9" xfId="26146"/>
    <cellStyle name="Note 7 3 2_Consolidation" xfId="26147"/>
    <cellStyle name="Note 7 3 3" xfId="26148"/>
    <cellStyle name="Note 7 3 3 10" xfId="26149"/>
    <cellStyle name="Note 7 3 3 10 2" xfId="26150"/>
    <cellStyle name="Note 7 3 3 11" xfId="26151"/>
    <cellStyle name="Note 7 3 3 11 2" xfId="26152"/>
    <cellStyle name="Note 7 3 3 12" xfId="26153"/>
    <cellStyle name="Note 7 3 3 12 2" xfId="26154"/>
    <cellStyle name="Note 7 3 3 13" xfId="26155"/>
    <cellStyle name="Note 7 3 3 13 2" xfId="26156"/>
    <cellStyle name="Note 7 3 3 14" xfId="26157"/>
    <cellStyle name="Note 7 3 3 14 2" xfId="26158"/>
    <cellStyle name="Note 7 3 3 15" xfId="26159"/>
    <cellStyle name="Note 7 3 3 15 2" xfId="26160"/>
    <cellStyle name="Note 7 3 3 16" xfId="26161"/>
    <cellStyle name="Note 7 3 3 17" xfId="26162"/>
    <cellStyle name="Note 7 3 3 2" xfId="26163"/>
    <cellStyle name="Note 7 3 3 3" xfId="26164"/>
    <cellStyle name="Note 7 3 3 3 2" xfId="26165"/>
    <cellStyle name="Note 7 3 3 4" xfId="26166"/>
    <cellStyle name="Note 7 3 3 4 2" xfId="26167"/>
    <cellStyle name="Note 7 3 3 5" xfId="26168"/>
    <cellStyle name="Note 7 3 3 5 2" xfId="26169"/>
    <cellStyle name="Note 7 3 3 6" xfId="26170"/>
    <cellStyle name="Note 7 3 3 6 2" xfId="26171"/>
    <cellStyle name="Note 7 3 3 7" xfId="26172"/>
    <cellStyle name="Note 7 3 3 7 2" xfId="26173"/>
    <cellStyle name="Note 7 3 3 8" xfId="26174"/>
    <cellStyle name="Note 7 3 3 8 2" xfId="26175"/>
    <cellStyle name="Note 7 3 3 9" xfId="26176"/>
    <cellStyle name="Note 7 3 3 9 2" xfId="26177"/>
    <cellStyle name="Note 7 3 4" xfId="26178"/>
    <cellStyle name="Note 7 3 4 2" xfId="26179"/>
    <cellStyle name="Note 7 3 4 2 2" xfId="26180"/>
    <cellStyle name="Note 7 3 4 3" xfId="26181"/>
    <cellStyle name="Note 7 3 4 3 2" xfId="26182"/>
    <cellStyle name="Note 7 3 4 4" xfId="26183"/>
    <cellStyle name="Note 7 3 4 4 2" xfId="26184"/>
    <cellStyle name="Note 7 3 4 5" xfId="26185"/>
    <cellStyle name="Note 7 3 4 6" xfId="26186"/>
    <cellStyle name="Note 7 3 5" xfId="26187"/>
    <cellStyle name="Note 7 3 5 2" xfId="26188"/>
    <cellStyle name="Note 7 3 6" xfId="26189"/>
    <cellStyle name="Note 7 3 6 2" xfId="26190"/>
    <cellStyle name="Note 7 3 7" xfId="26191"/>
    <cellStyle name="Note 7 3 7 2" xfId="26192"/>
    <cellStyle name="Note 7 3 8" xfId="26193"/>
    <cellStyle name="Note 7 3 9" xfId="26194"/>
    <cellStyle name="Note 7 3_Consolidation" xfId="26195"/>
    <cellStyle name="Note 7 4" xfId="26196"/>
    <cellStyle name="Note 7 4 10" xfId="26197"/>
    <cellStyle name="Note 7 4 11" xfId="26198"/>
    <cellStyle name="Note 7 4 12" xfId="26199"/>
    <cellStyle name="Note 7 4 13" xfId="26200"/>
    <cellStyle name="Note 7 4 2" xfId="26201"/>
    <cellStyle name="Note 7 4 2 10" xfId="26202"/>
    <cellStyle name="Note 7 4 2 10 2" xfId="26203"/>
    <cellStyle name="Note 7 4 2 11" xfId="26204"/>
    <cellStyle name="Note 7 4 2 11 2" xfId="26205"/>
    <cellStyle name="Note 7 4 2 12" xfId="26206"/>
    <cellStyle name="Note 7 4 2 12 2" xfId="26207"/>
    <cellStyle name="Note 7 4 2 13" xfId="26208"/>
    <cellStyle name="Note 7 4 2 13 2" xfId="26209"/>
    <cellStyle name="Note 7 4 2 14" xfId="26210"/>
    <cellStyle name="Note 7 4 2 14 2" xfId="26211"/>
    <cellStyle name="Note 7 4 2 15" xfId="26212"/>
    <cellStyle name="Note 7 4 2 15 2" xfId="26213"/>
    <cellStyle name="Note 7 4 2 16" xfId="26214"/>
    <cellStyle name="Note 7 4 2 17" xfId="26215"/>
    <cellStyle name="Note 7 4 2 2" xfId="26216"/>
    <cellStyle name="Note 7 4 2 2 2" xfId="26217"/>
    <cellStyle name="Note 7 4 2 3" xfId="26218"/>
    <cellStyle name="Note 7 4 2 3 2" xfId="26219"/>
    <cellStyle name="Note 7 4 2 4" xfId="26220"/>
    <cellStyle name="Note 7 4 2 4 2" xfId="26221"/>
    <cellStyle name="Note 7 4 2 5" xfId="26222"/>
    <cellStyle name="Note 7 4 2 5 2" xfId="26223"/>
    <cellStyle name="Note 7 4 2 6" xfId="26224"/>
    <cellStyle name="Note 7 4 2 6 2" xfId="26225"/>
    <cellStyle name="Note 7 4 2 7" xfId="26226"/>
    <cellStyle name="Note 7 4 2 7 2" xfId="26227"/>
    <cellStyle name="Note 7 4 2 8" xfId="26228"/>
    <cellStyle name="Note 7 4 2 8 2" xfId="26229"/>
    <cellStyle name="Note 7 4 2 9" xfId="26230"/>
    <cellStyle name="Note 7 4 2 9 2" xfId="26231"/>
    <cellStyle name="Note 7 4 3" xfId="26232"/>
    <cellStyle name="Note 7 4 3 2" xfId="26233"/>
    <cellStyle name="Note 7 4 3 2 2" xfId="26234"/>
    <cellStyle name="Note 7 4 3 3" xfId="26235"/>
    <cellStyle name="Note 7 4 3 3 2" xfId="26236"/>
    <cellStyle name="Note 7 4 3 4" xfId="26237"/>
    <cellStyle name="Note 7 4 4" xfId="26238"/>
    <cellStyle name="Note 7 4 4 2" xfId="26239"/>
    <cellStyle name="Note 7 4 4 3" xfId="26240"/>
    <cellStyle name="Note 7 4 5" xfId="26241"/>
    <cellStyle name="Note 7 4 5 2" xfId="26242"/>
    <cellStyle name="Note 7 4 6" xfId="26243"/>
    <cellStyle name="Note 7 4 6 2" xfId="26244"/>
    <cellStyle name="Note 7 4 7" xfId="26245"/>
    <cellStyle name="Note 7 4 8" xfId="26246"/>
    <cellStyle name="Note 7 4 9" xfId="26247"/>
    <cellStyle name="Note 7 4_Consolidation" xfId="26248"/>
    <cellStyle name="Note 7 5" xfId="26249"/>
    <cellStyle name="Note 7 5 10" xfId="26250"/>
    <cellStyle name="Note 7 5 10 2" xfId="26251"/>
    <cellStyle name="Note 7 5 11" xfId="26252"/>
    <cellStyle name="Note 7 5 11 2" xfId="26253"/>
    <cellStyle name="Note 7 5 12" xfId="26254"/>
    <cellStyle name="Note 7 5 12 2" xfId="26255"/>
    <cellStyle name="Note 7 5 13" xfId="26256"/>
    <cellStyle name="Note 7 5 13 2" xfId="26257"/>
    <cellStyle name="Note 7 5 14" xfId="26258"/>
    <cellStyle name="Note 7 5 14 2" xfId="26259"/>
    <cellStyle name="Note 7 5 15" xfId="26260"/>
    <cellStyle name="Note 7 5 15 2" xfId="26261"/>
    <cellStyle name="Note 7 5 16" xfId="26262"/>
    <cellStyle name="Note 7 5 17" xfId="26263"/>
    <cellStyle name="Note 7 5 2" xfId="26264"/>
    <cellStyle name="Note 7 5 3" xfId="26265"/>
    <cellStyle name="Note 7 5 3 2" xfId="26266"/>
    <cellStyle name="Note 7 5 4" xfId="26267"/>
    <cellStyle name="Note 7 5 4 2" xfId="26268"/>
    <cellStyle name="Note 7 5 5" xfId="26269"/>
    <cellStyle name="Note 7 5 5 2" xfId="26270"/>
    <cellStyle name="Note 7 5 6" xfId="26271"/>
    <cellStyle name="Note 7 5 6 2" xfId="26272"/>
    <cellStyle name="Note 7 5 7" xfId="26273"/>
    <cellStyle name="Note 7 5 7 2" xfId="26274"/>
    <cellStyle name="Note 7 5 8" xfId="26275"/>
    <cellStyle name="Note 7 5 8 2" xfId="26276"/>
    <cellStyle name="Note 7 5 9" xfId="26277"/>
    <cellStyle name="Note 7 5 9 2" xfId="26278"/>
    <cellStyle name="Note 7 6" xfId="26279"/>
    <cellStyle name="Note 7 6 2" xfId="26280"/>
    <cellStyle name="Note 7 6 2 2" xfId="26281"/>
    <cellStyle name="Note 7 6 3" xfId="26282"/>
    <cellStyle name="Note 7 6 3 2" xfId="26283"/>
    <cellStyle name="Note 7 6 4" xfId="26284"/>
    <cellStyle name="Note 7 6 4 2" xfId="26285"/>
    <cellStyle name="Note 7 6 5" xfId="26286"/>
    <cellStyle name="Note 7 6 6" xfId="26287"/>
    <cellStyle name="Note 7 7" xfId="26288"/>
    <cellStyle name="Note 7 7 2" xfId="26289"/>
    <cellStyle name="Note 7 8" xfId="26290"/>
    <cellStyle name="Note 7 8 2" xfId="26291"/>
    <cellStyle name="Note 7 9" xfId="26292"/>
    <cellStyle name="Note 7 9 2" xfId="26293"/>
    <cellStyle name="Note 7_Consolidation" xfId="26294"/>
    <cellStyle name="Note 8" xfId="2031"/>
    <cellStyle name="Note 8 10" xfId="26295"/>
    <cellStyle name="Note 8 11" xfId="26296"/>
    <cellStyle name="Note 8 12" xfId="26297"/>
    <cellStyle name="Note 8 13" xfId="26298"/>
    <cellStyle name="Note 8 14" xfId="26299"/>
    <cellStyle name="Note 8 15" xfId="26300"/>
    <cellStyle name="Note 8 16" xfId="26301"/>
    <cellStyle name="Note 8 2" xfId="2032"/>
    <cellStyle name="Note 8 2 10" xfId="26302"/>
    <cellStyle name="Note 8 2 11" xfId="26303"/>
    <cellStyle name="Note 8 2 12" xfId="26304"/>
    <cellStyle name="Note 8 2 13" xfId="26305"/>
    <cellStyle name="Note 8 2 14" xfId="26306"/>
    <cellStyle name="Note 8 2 2" xfId="26307"/>
    <cellStyle name="Note 8 2 2 10" xfId="26308"/>
    <cellStyle name="Note 8 2 2 11" xfId="26309"/>
    <cellStyle name="Note 8 2 2 12" xfId="26310"/>
    <cellStyle name="Note 8 2 2 13" xfId="26311"/>
    <cellStyle name="Note 8 2 2 2" xfId="26312"/>
    <cellStyle name="Note 8 2 2 2 10" xfId="26313"/>
    <cellStyle name="Note 8 2 2 2 10 2" xfId="26314"/>
    <cellStyle name="Note 8 2 2 2 11" xfId="26315"/>
    <cellStyle name="Note 8 2 2 2 11 2" xfId="26316"/>
    <cellStyle name="Note 8 2 2 2 12" xfId="26317"/>
    <cellStyle name="Note 8 2 2 2 12 2" xfId="26318"/>
    <cellStyle name="Note 8 2 2 2 13" xfId="26319"/>
    <cellStyle name="Note 8 2 2 2 13 2" xfId="26320"/>
    <cellStyle name="Note 8 2 2 2 14" xfId="26321"/>
    <cellStyle name="Note 8 2 2 2 14 2" xfId="26322"/>
    <cellStyle name="Note 8 2 2 2 15" xfId="26323"/>
    <cellStyle name="Note 8 2 2 2 15 2" xfId="26324"/>
    <cellStyle name="Note 8 2 2 2 16" xfId="26325"/>
    <cellStyle name="Note 8 2 2 2 17" xfId="26326"/>
    <cellStyle name="Note 8 2 2 2 2" xfId="26327"/>
    <cellStyle name="Note 8 2 2 2 2 2" xfId="26328"/>
    <cellStyle name="Note 8 2 2 2 3" xfId="26329"/>
    <cellStyle name="Note 8 2 2 2 3 2" xfId="26330"/>
    <cellStyle name="Note 8 2 2 2 4" xfId="26331"/>
    <cellStyle name="Note 8 2 2 2 4 2" xfId="26332"/>
    <cellStyle name="Note 8 2 2 2 5" xfId="26333"/>
    <cellStyle name="Note 8 2 2 2 5 2" xfId="26334"/>
    <cellStyle name="Note 8 2 2 2 6" xfId="26335"/>
    <cellStyle name="Note 8 2 2 2 6 2" xfId="26336"/>
    <cellStyle name="Note 8 2 2 2 7" xfId="26337"/>
    <cellStyle name="Note 8 2 2 2 7 2" xfId="26338"/>
    <cellStyle name="Note 8 2 2 2 8" xfId="26339"/>
    <cellStyle name="Note 8 2 2 2 8 2" xfId="26340"/>
    <cellStyle name="Note 8 2 2 2 9" xfId="26341"/>
    <cellStyle name="Note 8 2 2 2 9 2" xfId="26342"/>
    <cellStyle name="Note 8 2 2 3" xfId="26343"/>
    <cellStyle name="Note 8 2 2 3 2" xfId="26344"/>
    <cellStyle name="Note 8 2 2 3 2 2" xfId="26345"/>
    <cellStyle name="Note 8 2 2 3 3" xfId="26346"/>
    <cellStyle name="Note 8 2 2 3 3 2" xfId="26347"/>
    <cellStyle name="Note 8 2 2 3 4" xfId="26348"/>
    <cellStyle name="Note 8 2 2 4" xfId="26349"/>
    <cellStyle name="Note 8 2 2 4 2" xfId="26350"/>
    <cellStyle name="Note 8 2 2 4 3" xfId="26351"/>
    <cellStyle name="Note 8 2 2 5" xfId="26352"/>
    <cellStyle name="Note 8 2 2 5 2" xfId="26353"/>
    <cellStyle name="Note 8 2 2 6" xfId="26354"/>
    <cellStyle name="Note 8 2 2 6 2" xfId="26355"/>
    <cellStyle name="Note 8 2 2 7" xfId="26356"/>
    <cellStyle name="Note 8 2 2 8" xfId="26357"/>
    <cellStyle name="Note 8 2 2 9" xfId="26358"/>
    <cellStyle name="Note 8 2 2_Consolidation" xfId="26359"/>
    <cellStyle name="Note 8 2 3" xfId="26360"/>
    <cellStyle name="Note 8 2 3 10" xfId="26361"/>
    <cellStyle name="Note 8 2 3 10 2" xfId="26362"/>
    <cellStyle name="Note 8 2 3 11" xfId="26363"/>
    <cellStyle name="Note 8 2 3 11 2" xfId="26364"/>
    <cellStyle name="Note 8 2 3 12" xfId="26365"/>
    <cellStyle name="Note 8 2 3 12 2" xfId="26366"/>
    <cellStyle name="Note 8 2 3 13" xfId="26367"/>
    <cellStyle name="Note 8 2 3 13 2" xfId="26368"/>
    <cellStyle name="Note 8 2 3 14" xfId="26369"/>
    <cellStyle name="Note 8 2 3 14 2" xfId="26370"/>
    <cellStyle name="Note 8 2 3 15" xfId="26371"/>
    <cellStyle name="Note 8 2 3 15 2" xfId="26372"/>
    <cellStyle name="Note 8 2 3 16" xfId="26373"/>
    <cellStyle name="Note 8 2 3 17" xfId="26374"/>
    <cellStyle name="Note 8 2 3 2" xfId="26375"/>
    <cellStyle name="Note 8 2 3 3" xfId="26376"/>
    <cellStyle name="Note 8 2 3 3 2" xfId="26377"/>
    <cellStyle name="Note 8 2 3 4" xfId="26378"/>
    <cellStyle name="Note 8 2 3 4 2" xfId="26379"/>
    <cellStyle name="Note 8 2 3 5" xfId="26380"/>
    <cellStyle name="Note 8 2 3 5 2" xfId="26381"/>
    <cellStyle name="Note 8 2 3 6" xfId="26382"/>
    <cellStyle name="Note 8 2 3 6 2" xfId="26383"/>
    <cellStyle name="Note 8 2 3 7" xfId="26384"/>
    <cellStyle name="Note 8 2 3 7 2" xfId="26385"/>
    <cellStyle name="Note 8 2 3 8" xfId="26386"/>
    <cellStyle name="Note 8 2 3 8 2" xfId="26387"/>
    <cellStyle name="Note 8 2 3 9" xfId="26388"/>
    <cellStyle name="Note 8 2 3 9 2" xfId="26389"/>
    <cellStyle name="Note 8 2 4" xfId="26390"/>
    <cellStyle name="Note 8 2 4 2" xfId="26391"/>
    <cellStyle name="Note 8 2 4 2 2" xfId="26392"/>
    <cellStyle name="Note 8 2 4 3" xfId="26393"/>
    <cellStyle name="Note 8 2 4 3 2" xfId="26394"/>
    <cellStyle name="Note 8 2 4 4" xfId="26395"/>
    <cellStyle name="Note 8 2 4 4 2" xfId="26396"/>
    <cellStyle name="Note 8 2 4 5" xfId="26397"/>
    <cellStyle name="Note 8 2 4 6" xfId="26398"/>
    <cellStyle name="Note 8 2 5" xfId="26399"/>
    <cellStyle name="Note 8 2 5 2" xfId="26400"/>
    <cellStyle name="Note 8 2 6" xfId="26401"/>
    <cellStyle name="Note 8 2 6 2" xfId="26402"/>
    <cellStyle name="Note 8 2 7" xfId="26403"/>
    <cellStyle name="Note 8 2 7 2" xfId="26404"/>
    <cellStyle name="Note 8 2 8" xfId="26405"/>
    <cellStyle name="Note 8 2 9" xfId="26406"/>
    <cellStyle name="Note 8 2_Consolidation" xfId="26407"/>
    <cellStyle name="Note 8 3" xfId="2033"/>
    <cellStyle name="Note 8 3 10" xfId="26408"/>
    <cellStyle name="Note 8 3 11" xfId="26409"/>
    <cellStyle name="Note 8 3 12" xfId="26410"/>
    <cellStyle name="Note 8 3 13" xfId="26411"/>
    <cellStyle name="Note 8 3 14" xfId="26412"/>
    <cellStyle name="Note 8 3 2" xfId="26413"/>
    <cellStyle name="Note 8 3 2 10" xfId="26414"/>
    <cellStyle name="Note 8 3 2 11" xfId="26415"/>
    <cellStyle name="Note 8 3 2 12" xfId="26416"/>
    <cellStyle name="Note 8 3 2 13" xfId="26417"/>
    <cellStyle name="Note 8 3 2 2" xfId="26418"/>
    <cellStyle name="Note 8 3 2 2 10" xfId="26419"/>
    <cellStyle name="Note 8 3 2 2 10 2" xfId="26420"/>
    <cellStyle name="Note 8 3 2 2 11" xfId="26421"/>
    <cellStyle name="Note 8 3 2 2 11 2" xfId="26422"/>
    <cellStyle name="Note 8 3 2 2 12" xfId="26423"/>
    <cellStyle name="Note 8 3 2 2 12 2" xfId="26424"/>
    <cellStyle name="Note 8 3 2 2 13" xfId="26425"/>
    <cellStyle name="Note 8 3 2 2 13 2" xfId="26426"/>
    <cellStyle name="Note 8 3 2 2 14" xfId="26427"/>
    <cellStyle name="Note 8 3 2 2 14 2" xfId="26428"/>
    <cellStyle name="Note 8 3 2 2 15" xfId="26429"/>
    <cellStyle name="Note 8 3 2 2 15 2" xfId="26430"/>
    <cellStyle name="Note 8 3 2 2 16" xfId="26431"/>
    <cellStyle name="Note 8 3 2 2 17" xfId="26432"/>
    <cellStyle name="Note 8 3 2 2 2" xfId="26433"/>
    <cellStyle name="Note 8 3 2 2 2 2" xfId="26434"/>
    <cellStyle name="Note 8 3 2 2 3" xfId="26435"/>
    <cellStyle name="Note 8 3 2 2 3 2" xfId="26436"/>
    <cellStyle name="Note 8 3 2 2 4" xfId="26437"/>
    <cellStyle name="Note 8 3 2 2 4 2" xfId="26438"/>
    <cellStyle name="Note 8 3 2 2 5" xfId="26439"/>
    <cellStyle name="Note 8 3 2 2 5 2" xfId="26440"/>
    <cellStyle name="Note 8 3 2 2 6" xfId="26441"/>
    <cellStyle name="Note 8 3 2 2 6 2" xfId="26442"/>
    <cellStyle name="Note 8 3 2 2 7" xfId="26443"/>
    <cellStyle name="Note 8 3 2 2 7 2" xfId="26444"/>
    <cellStyle name="Note 8 3 2 2 8" xfId="26445"/>
    <cellStyle name="Note 8 3 2 2 8 2" xfId="26446"/>
    <cellStyle name="Note 8 3 2 2 9" xfId="26447"/>
    <cellStyle name="Note 8 3 2 2 9 2" xfId="26448"/>
    <cellStyle name="Note 8 3 2 3" xfId="26449"/>
    <cellStyle name="Note 8 3 2 3 2" xfId="26450"/>
    <cellStyle name="Note 8 3 2 3 2 2" xfId="26451"/>
    <cellStyle name="Note 8 3 2 3 3" xfId="26452"/>
    <cellStyle name="Note 8 3 2 3 3 2" xfId="26453"/>
    <cellStyle name="Note 8 3 2 3 4" xfId="26454"/>
    <cellStyle name="Note 8 3 2 4" xfId="26455"/>
    <cellStyle name="Note 8 3 2 4 2" xfId="26456"/>
    <cellStyle name="Note 8 3 2 4 3" xfId="26457"/>
    <cellStyle name="Note 8 3 2 5" xfId="26458"/>
    <cellStyle name="Note 8 3 2 5 2" xfId="26459"/>
    <cellStyle name="Note 8 3 2 6" xfId="26460"/>
    <cellStyle name="Note 8 3 2 6 2" xfId="26461"/>
    <cellStyle name="Note 8 3 2 7" xfId="26462"/>
    <cellStyle name="Note 8 3 2 8" xfId="26463"/>
    <cellStyle name="Note 8 3 2 9" xfId="26464"/>
    <cellStyle name="Note 8 3 2_Consolidation" xfId="26465"/>
    <cellStyle name="Note 8 3 3" xfId="26466"/>
    <cellStyle name="Note 8 3 3 10" xfId="26467"/>
    <cellStyle name="Note 8 3 3 10 2" xfId="26468"/>
    <cellStyle name="Note 8 3 3 11" xfId="26469"/>
    <cellStyle name="Note 8 3 3 11 2" xfId="26470"/>
    <cellStyle name="Note 8 3 3 12" xfId="26471"/>
    <cellStyle name="Note 8 3 3 12 2" xfId="26472"/>
    <cellStyle name="Note 8 3 3 13" xfId="26473"/>
    <cellStyle name="Note 8 3 3 13 2" xfId="26474"/>
    <cellStyle name="Note 8 3 3 14" xfId="26475"/>
    <cellStyle name="Note 8 3 3 14 2" xfId="26476"/>
    <cellStyle name="Note 8 3 3 15" xfId="26477"/>
    <cellStyle name="Note 8 3 3 15 2" xfId="26478"/>
    <cellStyle name="Note 8 3 3 16" xfId="26479"/>
    <cellStyle name="Note 8 3 3 17" xfId="26480"/>
    <cellStyle name="Note 8 3 3 2" xfId="26481"/>
    <cellStyle name="Note 8 3 3 3" xfId="26482"/>
    <cellStyle name="Note 8 3 3 3 2" xfId="26483"/>
    <cellStyle name="Note 8 3 3 4" xfId="26484"/>
    <cellStyle name="Note 8 3 3 4 2" xfId="26485"/>
    <cellStyle name="Note 8 3 3 5" xfId="26486"/>
    <cellStyle name="Note 8 3 3 5 2" xfId="26487"/>
    <cellStyle name="Note 8 3 3 6" xfId="26488"/>
    <cellStyle name="Note 8 3 3 6 2" xfId="26489"/>
    <cellStyle name="Note 8 3 3 7" xfId="26490"/>
    <cellStyle name="Note 8 3 3 7 2" xfId="26491"/>
    <cellStyle name="Note 8 3 3 8" xfId="26492"/>
    <cellStyle name="Note 8 3 3 8 2" xfId="26493"/>
    <cellStyle name="Note 8 3 3 9" xfId="26494"/>
    <cellStyle name="Note 8 3 3 9 2" xfId="26495"/>
    <cellStyle name="Note 8 3 4" xfId="26496"/>
    <cellStyle name="Note 8 3 4 2" xfId="26497"/>
    <cellStyle name="Note 8 3 4 2 2" xfId="26498"/>
    <cellStyle name="Note 8 3 4 3" xfId="26499"/>
    <cellStyle name="Note 8 3 4 3 2" xfId="26500"/>
    <cellStyle name="Note 8 3 4 4" xfId="26501"/>
    <cellStyle name="Note 8 3 4 4 2" xfId="26502"/>
    <cellStyle name="Note 8 3 4 5" xfId="26503"/>
    <cellStyle name="Note 8 3 4 6" xfId="26504"/>
    <cellStyle name="Note 8 3 5" xfId="26505"/>
    <cellStyle name="Note 8 3 5 2" xfId="26506"/>
    <cellStyle name="Note 8 3 6" xfId="26507"/>
    <cellStyle name="Note 8 3 6 2" xfId="26508"/>
    <cellStyle name="Note 8 3 7" xfId="26509"/>
    <cellStyle name="Note 8 3 7 2" xfId="26510"/>
    <cellStyle name="Note 8 3 8" xfId="26511"/>
    <cellStyle name="Note 8 3 9" xfId="26512"/>
    <cellStyle name="Note 8 3_Consolidation" xfId="26513"/>
    <cellStyle name="Note 8 4" xfId="26514"/>
    <cellStyle name="Note 8 4 10" xfId="26515"/>
    <cellStyle name="Note 8 4 11" xfId="26516"/>
    <cellStyle name="Note 8 4 12" xfId="26517"/>
    <cellStyle name="Note 8 4 13" xfId="26518"/>
    <cellStyle name="Note 8 4 2" xfId="26519"/>
    <cellStyle name="Note 8 4 2 10" xfId="26520"/>
    <cellStyle name="Note 8 4 2 10 2" xfId="26521"/>
    <cellStyle name="Note 8 4 2 11" xfId="26522"/>
    <cellStyle name="Note 8 4 2 11 2" xfId="26523"/>
    <cellStyle name="Note 8 4 2 12" xfId="26524"/>
    <cellStyle name="Note 8 4 2 12 2" xfId="26525"/>
    <cellStyle name="Note 8 4 2 13" xfId="26526"/>
    <cellStyle name="Note 8 4 2 13 2" xfId="26527"/>
    <cellStyle name="Note 8 4 2 14" xfId="26528"/>
    <cellStyle name="Note 8 4 2 14 2" xfId="26529"/>
    <cellStyle name="Note 8 4 2 15" xfId="26530"/>
    <cellStyle name="Note 8 4 2 15 2" xfId="26531"/>
    <cellStyle name="Note 8 4 2 16" xfId="26532"/>
    <cellStyle name="Note 8 4 2 17" xfId="26533"/>
    <cellStyle name="Note 8 4 2 2" xfId="26534"/>
    <cellStyle name="Note 8 4 2 2 2" xfId="26535"/>
    <cellStyle name="Note 8 4 2 3" xfId="26536"/>
    <cellStyle name="Note 8 4 2 3 2" xfId="26537"/>
    <cellStyle name="Note 8 4 2 4" xfId="26538"/>
    <cellStyle name="Note 8 4 2 4 2" xfId="26539"/>
    <cellStyle name="Note 8 4 2 5" xfId="26540"/>
    <cellStyle name="Note 8 4 2 5 2" xfId="26541"/>
    <cellStyle name="Note 8 4 2 6" xfId="26542"/>
    <cellStyle name="Note 8 4 2 6 2" xfId="26543"/>
    <cellStyle name="Note 8 4 2 7" xfId="26544"/>
    <cellStyle name="Note 8 4 2 7 2" xfId="26545"/>
    <cellStyle name="Note 8 4 2 8" xfId="26546"/>
    <cellStyle name="Note 8 4 2 8 2" xfId="26547"/>
    <cellStyle name="Note 8 4 2 9" xfId="26548"/>
    <cellStyle name="Note 8 4 2 9 2" xfId="26549"/>
    <cellStyle name="Note 8 4 3" xfId="26550"/>
    <cellStyle name="Note 8 4 3 2" xfId="26551"/>
    <cellStyle name="Note 8 4 3 2 2" xfId="26552"/>
    <cellStyle name="Note 8 4 3 3" xfId="26553"/>
    <cellStyle name="Note 8 4 3 3 2" xfId="26554"/>
    <cellStyle name="Note 8 4 3 4" xfId="26555"/>
    <cellStyle name="Note 8 4 4" xfId="26556"/>
    <cellStyle name="Note 8 4 4 2" xfId="26557"/>
    <cellStyle name="Note 8 4 4 3" xfId="26558"/>
    <cellStyle name="Note 8 4 5" xfId="26559"/>
    <cellStyle name="Note 8 4 5 2" xfId="26560"/>
    <cellStyle name="Note 8 4 6" xfId="26561"/>
    <cellStyle name="Note 8 4 6 2" xfId="26562"/>
    <cellStyle name="Note 8 4 7" xfId="26563"/>
    <cellStyle name="Note 8 4 8" xfId="26564"/>
    <cellStyle name="Note 8 4 9" xfId="26565"/>
    <cellStyle name="Note 8 4_Consolidation" xfId="26566"/>
    <cellStyle name="Note 8 5" xfId="26567"/>
    <cellStyle name="Note 8 5 10" xfId="26568"/>
    <cellStyle name="Note 8 5 10 2" xfId="26569"/>
    <cellStyle name="Note 8 5 11" xfId="26570"/>
    <cellStyle name="Note 8 5 11 2" xfId="26571"/>
    <cellStyle name="Note 8 5 12" xfId="26572"/>
    <cellStyle name="Note 8 5 12 2" xfId="26573"/>
    <cellStyle name="Note 8 5 13" xfId="26574"/>
    <cellStyle name="Note 8 5 13 2" xfId="26575"/>
    <cellStyle name="Note 8 5 14" xfId="26576"/>
    <cellStyle name="Note 8 5 14 2" xfId="26577"/>
    <cellStyle name="Note 8 5 15" xfId="26578"/>
    <cellStyle name="Note 8 5 15 2" xfId="26579"/>
    <cellStyle name="Note 8 5 16" xfId="26580"/>
    <cellStyle name="Note 8 5 17" xfId="26581"/>
    <cellStyle name="Note 8 5 2" xfId="26582"/>
    <cellStyle name="Note 8 5 3" xfId="26583"/>
    <cellStyle name="Note 8 5 3 2" xfId="26584"/>
    <cellStyle name="Note 8 5 4" xfId="26585"/>
    <cellStyle name="Note 8 5 4 2" xfId="26586"/>
    <cellStyle name="Note 8 5 5" xfId="26587"/>
    <cellStyle name="Note 8 5 5 2" xfId="26588"/>
    <cellStyle name="Note 8 5 6" xfId="26589"/>
    <cellStyle name="Note 8 5 6 2" xfId="26590"/>
    <cellStyle name="Note 8 5 7" xfId="26591"/>
    <cellStyle name="Note 8 5 7 2" xfId="26592"/>
    <cellStyle name="Note 8 5 8" xfId="26593"/>
    <cellStyle name="Note 8 5 8 2" xfId="26594"/>
    <cellStyle name="Note 8 5 9" xfId="26595"/>
    <cellStyle name="Note 8 5 9 2" xfId="26596"/>
    <cellStyle name="Note 8 6" xfId="26597"/>
    <cellStyle name="Note 8 6 2" xfId="26598"/>
    <cellStyle name="Note 8 6 2 2" xfId="26599"/>
    <cellStyle name="Note 8 6 3" xfId="26600"/>
    <cellStyle name="Note 8 6 3 2" xfId="26601"/>
    <cellStyle name="Note 8 6 4" xfId="26602"/>
    <cellStyle name="Note 8 6 4 2" xfId="26603"/>
    <cellStyle name="Note 8 6 5" xfId="26604"/>
    <cellStyle name="Note 8 6 6" xfId="26605"/>
    <cellStyle name="Note 8 7" xfId="26606"/>
    <cellStyle name="Note 8 7 2" xfId="26607"/>
    <cellStyle name="Note 8 8" xfId="26608"/>
    <cellStyle name="Note 8 8 2" xfId="26609"/>
    <cellStyle name="Note 8 9" xfId="26610"/>
    <cellStyle name="Note 8 9 2" xfId="26611"/>
    <cellStyle name="Note 8_Consolidation" xfId="26612"/>
    <cellStyle name="Note 9" xfId="2034"/>
    <cellStyle name="Note 9 10" xfId="26613"/>
    <cellStyle name="Note 9 11" xfId="26614"/>
    <cellStyle name="Note 9 12" xfId="26615"/>
    <cellStyle name="Note 9 13" xfId="26616"/>
    <cellStyle name="Note 9 14" xfId="26617"/>
    <cellStyle name="Note 9 15" xfId="26618"/>
    <cellStyle name="Note 9 16" xfId="26619"/>
    <cellStyle name="Note 9 2" xfId="2035"/>
    <cellStyle name="Note 9 2 10" xfId="26620"/>
    <cellStyle name="Note 9 2 11" xfId="26621"/>
    <cellStyle name="Note 9 2 12" xfId="26622"/>
    <cellStyle name="Note 9 2 13" xfId="26623"/>
    <cellStyle name="Note 9 2 14" xfId="26624"/>
    <cellStyle name="Note 9 2 2" xfId="26625"/>
    <cellStyle name="Note 9 2 2 10" xfId="26626"/>
    <cellStyle name="Note 9 2 2 11" xfId="26627"/>
    <cellStyle name="Note 9 2 2 12" xfId="26628"/>
    <cellStyle name="Note 9 2 2 13" xfId="26629"/>
    <cellStyle name="Note 9 2 2 2" xfId="26630"/>
    <cellStyle name="Note 9 2 2 2 10" xfId="26631"/>
    <cellStyle name="Note 9 2 2 2 10 2" xfId="26632"/>
    <cellStyle name="Note 9 2 2 2 11" xfId="26633"/>
    <cellStyle name="Note 9 2 2 2 11 2" xfId="26634"/>
    <cellStyle name="Note 9 2 2 2 12" xfId="26635"/>
    <cellStyle name="Note 9 2 2 2 12 2" xfId="26636"/>
    <cellStyle name="Note 9 2 2 2 13" xfId="26637"/>
    <cellStyle name="Note 9 2 2 2 13 2" xfId="26638"/>
    <cellStyle name="Note 9 2 2 2 14" xfId="26639"/>
    <cellStyle name="Note 9 2 2 2 14 2" xfId="26640"/>
    <cellStyle name="Note 9 2 2 2 15" xfId="26641"/>
    <cellStyle name="Note 9 2 2 2 15 2" xfId="26642"/>
    <cellStyle name="Note 9 2 2 2 16" xfId="26643"/>
    <cellStyle name="Note 9 2 2 2 17" xfId="26644"/>
    <cellStyle name="Note 9 2 2 2 2" xfId="26645"/>
    <cellStyle name="Note 9 2 2 2 2 2" xfId="26646"/>
    <cellStyle name="Note 9 2 2 2 3" xfId="26647"/>
    <cellStyle name="Note 9 2 2 2 3 2" xfId="26648"/>
    <cellStyle name="Note 9 2 2 2 4" xfId="26649"/>
    <cellStyle name="Note 9 2 2 2 4 2" xfId="26650"/>
    <cellStyle name="Note 9 2 2 2 5" xfId="26651"/>
    <cellStyle name="Note 9 2 2 2 5 2" xfId="26652"/>
    <cellStyle name="Note 9 2 2 2 6" xfId="26653"/>
    <cellStyle name="Note 9 2 2 2 6 2" xfId="26654"/>
    <cellStyle name="Note 9 2 2 2 7" xfId="26655"/>
    <cellStyle name="Note 9 2 2 2 7 2" xfId="26656"/>
    <cellStyle name="Note 9 2 2 2 8" xfId="26657"/>
    <cellStyle name="Note 9 2 2 2 8 2" xfId="26658"/>
    <cellStyle name="Note 9 2 2 2 9" xfId="26659"/>
    <cellStyle name="Note 9 2 2 2 9 2" xfId="26660"/>
    <cellStyle name="Note 9 2 2 3" xfId="26661"/>
    <cellStyle name="Note 9 2 2 3 2" xfId="26662"/>
    <cellStyle name="Note 9 2 2 3 2 2" xfId="26663"/>
    <cellStyle name="Note 9 2 2 3 3" xfId="26664"/>
    <cellStyle name="Note 9 2 2 3 3 2" xfId="26665"/>
    <cellStyle name="Note 9 2 2 3 4" xfId="26666"/>
    <cellStyle name="Note 9 2 2 4" xfId="26667"/>
    <cellStyle name="Note 9 2 2 4 2" xfId="26668"/>
    <cellStyle name="Note 9 2 2 4 3" xfId="26669"/>
    <cellStyle name="Note 9 2 2 5" xfId="26670"/>
    <cellStyle name="Note 9 2 2 5 2" xfId="26671"/>
    <cellStyle name="Note 9 2 2 6" xfId="26672"/>
    <cellStyle name="Note 9 2 2 6 2" xfId="26673"/>
    <cellStyle name="Note 9 2 2 7" xfId="26674"/>
    <cellStyle name="Note 9 2 2 8" xfId="26675"/>
    <cellStyle name="Note 9 2 2 9" xfId="26676"/>
    <cellStyle name="Note 9 2 2_Consolidation" xfId="26677"/>
    <cellStyle name="Note 9 2 3" xfId="26678"/>
    <cellStyle name="Note 9 2 3 10" xfId="26679"/>
    <cellStyle name="Note 9 2 3 10 2" xfId="26680"/>
    <cellStyle name="Note 9 2 3 11" xfId="26681"/>
    <cellStyle name="Note 9 2 3 11 2" xfId="26682"/>
    <cellStyle name="Note 9 2 3 12" xfId="26683"/>
    <cellStyle name="Note 9 2 3 12 2" xfId="26684"/>
    <cellStyle name="Note 9 2 3 13" xfId="26685"/>
    <cellStyle name="Note 9 2 3 13 2" xfId="26686"/>
    <cellStyle name="Note 9 2 3 14" xfId="26687"/>
    <cellStyle name="Note 9 2 3 14 2" xfId="26688"/>
    <cellStyle name="Note 9 2 3 15" xfId="26689"/>
    <cellStyle name="Note 9 2 3 15 2" xfId="26690"/>
    <cellStyle name="Note 9 2 3 16" xfId="26691"/>
    <cellStyle name="Note 9 2 3 17" xfId="26692"/>
    <cellStyle name="Note 9 2 3 2" xfId="26693"/>
    <cellStyle name="Note 9 2 3 3" xfId="26694"/>
    <cellStyle name="Note 9 2 3 3 2" xfId="26695"/>
    <cellStyle name="Note 9 2 3 4" xfId="26696"/>
    <cellStyle name="Note 9 2 3 4 2" xfId="26697"/>
    <cellStyle name="Note 9 2 3 5" xfId="26698"/>
    <cellStyle name="Note 9 2 3 5 2" xfId="26699"/>
    <cellStyle name="Note 9 2 3 6" xfId="26700"/>
    <cellStyle name="Note 9 2 3 6 2" xfId="26701"/>
    <cellStyle name="Note 9 2 3 7" xfId="26702"/>
    <cellStyle name="Note 9 2 3 7 2" xfId="26703"/>
    <cellStyle name="Note 9 2 3 8" xfId="26704"/>
    <cellStyle name="Note 9 2 3 8 2" xfId="26705"/>
    <cellStyle name="Note 9 2 3 9" xfId="26706"/>
    <cellStyle name="Note 9 2 3 9 2" xfId="26707"/>
    <cellStyle name="Note 9 2 4" xfId="26708"/>
    <cellStyle name="Note 9 2 4 2" xfId="26709"/>
    <cellStyle name="Note 9 2 4 2 2" xfId="26710"/>
    <cellStyle name="Note 9 2 4 3" xfId="26711"/>
    <cellStyle name="Note 9 2 4 3 2" xfId="26712"/>
    <cellStyle name="Note 9 2 4 4" xfId="26713"/>
    <cellStyle name="Note 9 2 4 4 2" xfId="26714"/>
    <cellStyle name="Note 9 2 4 5" xfId="26715"/>
    <cellStyle name="Note 9 2 4 6" xfId="26716"/>
    <cellStyle name="Note 9 2 5" xfId="26717"/>
    <cellStyle name="Note 9 2 5 2" xfId="26718"/>
    <cellStyle name="Note 9 2 6" xfId="26719"/>
    <cellStyle name="Note 9 2 6 2" xfId="26720"/>
    <cellStyle name="Note 9 2 7" xfId="26721"/>
    <cellStyle name="Note 9 2 7 2" xfId="26722"/>
    <cellStyle name="Note 9 2 8" xfId="26723"/>
    <cellStyle name="Note 9 2 9" xfId="26724"/>
    <cellStyle name="Note 9 2_Consolidation" xfId="26725"/>
    <cellStyle name="Note 9 3" xfId="2036"/>
    <cellStyle name="Note 9 3 10" xfId="26726"/>
    <cellStyle name="Note 9 3 11" xfId="26727"/>
    <cellStyle name="Note 9 3 12" xfId="26728"/>
    <cellStyle name="Note 9 3 13" xfId="26729"/>
    <cellStyle name="Note 9 3 14" xfId="26730"/>
    <cellStyle name="Note 9 3 2" xfId="26731"/>
    <cellStyle name="Note 9 3 2 10" xfId="26732"/>
    <cellStyle name="Note 9 3 2 11" xfId="26733"/>
    <cellStyle name="Note 9 3 2 12" xfId="26734"/>
    <cellStyle name="Note 9 3 2 13" xfId="26735"/>
    <cellStyle name="Note 9 3 2 2" xfId="26736"/>
    <cellStyle name="Note 9 3 2 2 10" xfId="26737"/>
    <cellStyle name="Note 9 3 2 2 10 2" xfId="26738"/>
    <cellStyle name="Note 9 3 2 2 11" xfId="26739"/>
    <cellStyle name="Note 9 3 2 2 11 2" xfId="26740"/>
    <cellStyle name="Note 9 3 2 2 12" xfId="26741"/>
    <cellStyle name="Note 9 3 2 2 12 2" xfId="26742"/>
    <cellStyle name="Note 9 3 2 2 13" xfId="26743"/>
    <cellStyle name="Note 9 3 2 2 13 2" xfId="26744"/>
    <cellStyle name="Note 9 3 2 2 14" xfId="26745"/>
    <cellStyle name="Note 9 3 2 2 14 2" xfId="26746"/>
    <cellStyle name="Note 9 3 2 2 15" xfId="26747"/>
    <cellStyle name="Note 9 3 2 2 15 2" xfId="26748"/>
    <cellStyle name="Note 9 3 2 2 16" xfId="26749"/>
    <cellStyle name="Note 9 3 2 2 17" xfId="26750"/>
    <cellStyle name="Note 9 3 2 2 2" xfId="26751"/>
    <cellStyle name="Note 9 3 2 2 2 2" xfId="26752"/>
    <cellStyle name="Note 9 3 2 2 3" xfId="26753"/>
    <cellStyle name="Note 9 3 2 2 3 2" xfId="26754"/>
    <cellStyle name="Note 9 3 2 2 4" xfId="26755"/>
    <cellStyle name="Note 9 3 2 2 4 2" xfId="26756"/>
    <cellStyle name="Note 9 3 2 2 5" xfId="26757"/>
    <cellStyle name="Note 9 3 2 2 5 2" xfId="26758"/>
    <cellStyle name="Note 9 3 2 2 6" xfId="26759"/>
    <cellStyle name="Note 9 3 2 2 6 2" xfId="26760"/>
    <cellStyle name="Note 9 3 2 2 7" xfId="26761"/>
    <cellStyle name="Note 9 3 2 2 7 2" xfId="26762"/>
    <cellStyle name="Note 9 3 2 2 8" xfId="26763"/>
    <cellStyle name="Note 9 3 2 2 8 2" xfId="26764"/>
    <cellStyle name="Note 9 3 2 2 9" xfId="26765"/>
    <cellStyle name="Note 9 3 2 2 9 2" xfId="26766"/>
    <cellStyle name="Note 9 3 2 3" xfId="26767"/>
    <cellStyle name="Note 9 3 2 3 2" xfId="26768"/>
    <cellStyle name="Note 9 3 2 3 2 2" xfId="26769"/>
    <cellStyle name="Note 9 3 2 3 3" xfId="26770"/>
    <cellStyle name="Note 9 3 2 3 3 2" xfId="26771"/>
    <cellStyle name="Note 9 3 2 3 4" xfId="26772"/>
    <cellStyle name="Note 9 3 2 4" xfId="26773"/>
    <cellStyle name="Note 9 3 2 4 2" xfId="26774"/>
    <cellStyle name="Note 9 3 2 4 3" xfId="26775"/>
    <cellStyle name="Note 9 3 2 5" xfId="26776"/>
    <cellStyle name="Note 9 3 2 5 2" xfId="26777"/>
    <cellStyle name="Note 9 3 2 6" xfId="26778"/>
    <cellStyle name="Note 9 3 2 6 2" xfId="26779"/>
    <cellStyle name="Note 9 3 2 7" xfId="26780"/>
    <cellStyle name="Note 9 3 2 8" xfId="26781"/>
    <cellStyle name="Note 9 3 2 9" xfId="26782"/>
    <cellStyle name="Note 9 3 2_Consolidation" xfId="26783"/>
    <cellStyle name="Note 9 3 3" xfId="26784"/>
    <cellStyle name="Note 9 3 3 10" xfId="26785"/>
    <cellStyle name="Note 9 3 3 10 2" xfId="26786"/>
    <cellStyle name="Note 9 3 3 11" xfId="26787"/>
    <cellStyle name="Note 9 3 3 11 2" xfId="26788"/>
    <cellStyle name="Note 9 3 3 12" xfId="26789"/>
    <cellStyle name="Note 9 3 3 12 2" xfId="26790"/>
    <cellStyle name="Note 9 3 3 13" xfId="26791"/>
    <cellStyle name="Note 9 3 3 13 2" xfId="26792"/>
    <cellStyle name="Note 9 3 3 14" xfId="26793"/>
    <cellStyle name="Note 9 3 3 14 2" xfId="26794"/>
    <cellStyle name="Note 9 3 3 15" xfId="26795"/>
    <cellStyle name="Note 9 3 3 15 2" xfId="26796"/>
    <cellStyle name="Note 9 3 3 16" xfId="26797"/>
    <cellStyle name="Note 9 3 3 17" xfId="26798"/>
    <cellStyle name="Note 9 3 3 2" xfId="26799"/>
    <cellStyle name="Note 9 3 3 3" xfId="26800"/>
    <cellStyle name="Note 9 3 3 3 2" xfId="26801"/>
    <cellStyle name="Note 9 3 3 4" xfId="26802"/>
    <cellStyle name="Note 9 3 3 4 2" xfId="26803"/>
    <cellStyle name="Note 9 3 3 5" xfId="26804"/>
    <cellStyle name="Note 9 3 3 5 2" xfId="26805"/>
    <cellStyle name="Note 9 3 3 6" xfId="26806"/>
    <cellStyle name="Note 9 3 3 6 2" xfId="26807"/>
    <cellStyle name="Note 9 3 3 7" xfId="26808"/>
    <cellStyle name="Note 9 3 3 7 2" xfId="26809"/>
    <cellStyle name="Note 9 3 3 8" xfId="26810"/>
    <cellStyle name="Note 9 3 3 8 2" xfId="26811"/>
    <cellStyle name="Note 9 3 3 9" xfId="26812"/>
    <cellStyle name="Note 9 3 3 9 2" xfId="26813"/>
    <cellStyle name="Note 9 3 4" xfId="26814"/>
    <cellStyle name="Note 9 3 4 2" xfId="26815"/>
    <cellStyle name="Note 9 3 4 2 2" xfId="26816"/>
    <cellStyle name="Note 9 3 4 3" xfId="26817"/>
    <cellStyle name="Note 9 3 4 3 2" xfId="26818"/>
    <cellStyle name="Note 9 3 4 4" xfId="26819"/>
    <cellStyle name="Note 9 3 4 4 2" xfId="26820"/>
    <cellStyle name="Note 9 3 4 5" xfId="26821"/>
    <cellStyle name="Note 9 3 4 6" xfId="26822"/>
    <cellStyle name="Note 9 3 5" xfId="26823"/>
    <cellStyle name="Note 9 3 5 2" xfId="26824"/>
    <cellStyle name="Note 9 3 6" xfId="26825"/>
    <cellStyle name="Note 9 3 6 2" xfId="26826"/>
    <cellStyle name="Note 9 3 7" xfId="26827"/>
    <cellStyle name="Note 9 3 7 2" xfId="26828"/>
    <cellStyle name="Note 9 3 8" xfId="26829"/>
    <cellStyle name="Note 9 3 9" xfId="26830"/>
    <cellStyle name="Note 9 3_Consolidation" xfId="26831"/>
    <cellStyle name="Note 9 4" xfId="26832"/>
    <cellStyle name="Note 9 4 10" xfId="26833"/>
    <cellStyle name="Note 9 4 11" xfId="26834"/>
    <cellStyle name="Note 9 4 12" xfId="26835"/>
    <cellStyle name="Note 9 4 13" xfId="26836"/>
    <cellStyle name="Note 9 4 2" xfId="26837"/>
    <cellStyle name="Note 9 4 2 10" xfId="26838"/>
    <cellStyle name="Note 9 4 2 10 2" xfId="26839"/>
    <cellStyle name="Note 9 4 2 11" xfId="26840"/>
    <cellStyle name="Note 9 4 2 11 2" xfId="26841"/>
    <cellStyle name="Note 9 4 2 12" xfId="26842"/>
    <cellStyle name="Note 9 4 2 12 2" xfId="26843"/>
    <cellStyle name="Note 9 4 2 13" xfId="26844"/>
    <cellStyle name="Note 9 4 2 13 2" xfId="26845"/>
    <cellStyle name="Note 9 4 2 14" xfId="26846"/>
    <cellStyle name="Note 9 4 2 14 2" xfId="26847"/>
    <cellStyle name="Note 9 4 2 15" xfId="26848"/>
    <cellStyle name="Note 9 4 2 15 2" xfId="26849"/>
    <cellStyle name="Note 9 4 2 16" xfId="26850"/>
    <cellStyle name="Note 9 4 2 17" xfId="26851"/>
    <cellStyle name="Note 9 4 2 2" xfId="26852"/>
    <cellStyle name="Note 9 4 2 2 2" xfId="26853"/>
    <cellStyle name="Note 9 4 2 3" xfId="26854"/>
    <cellStyle name="Note 9 4 2 3 2" xfId="26855"/>
    <cellStyle name="Note 9 4 2 4" xfId="26856"/>
    <cellStyle name="Note 9 4 2 4 2" xfId="26857"/>
    <cellStyle name="Note 9 4 2 5" xfId="26858"/>
    <cellStyle name="Note 9 4 2 5 2" xfId="26859"/>
    <cellStyle name="Note 9 4 2 6" xfId="26860"/>
    <cellStyle name="Note 9 4 2 6 2" xfId="26861"/>
    <cellStyle name="Note 9 4 2 7" xfId="26862"/>
    <cellStyle name="Note 9 4 2 7 2" xfId="26863"/>
    <cellStyle name="Note 9 4 2 8" xfId="26864"/>
    <cellStyle name="Note 9 4 2 8 2" xfId="26865"/>
    <cellStyle name="Note 9 4 2 9" xfId="26866"/>
    <cellStyle name="Note 9 4 2 9 2" xfId="26867"/>
    <cellStyle name="Note 9 4 3" xfId="26868"/>
    <cellStyle name="Note 9 4 3 2" xfId="26869"/>
    <cellStyle name="Note 9 4 3 2 2" xfId="26870"/>
    <cellStyle name="Note 9 4 3 3" xfId="26871"/>
    <cellStyle name="Note 9 4 3 3 2" xfId="26872"/>
    <cellStyle name="Note 9 4 3 4" xfId="26873"/>
    <cellStyle name="Note 9 4 4" xfId="26874"/>
    <cellStyle name="Note 9 4 4 2" xfId="26875"/>
    <cellStyle name="Note 9 4 4 3" xfId="26876"/>
    <cellStyle name="Note 9 4 5" xfId="26877"/>
    <cellStyle name="Note 9 4 5 2" xfId="26878"/>
    <cellStyle name="Note 9 4 6" xfId="26879"/>
    <cellStyle name="Note 9 4 6 2" xfId="26880"/>
    <cellStyle name="Note 9 4 7" xfId="26881"/>
    <cellStyle name="Note 9 4 8" xfId="26882"/>
    <cellStyle name="Note 9 4 9" xfId="26883"/>
    <cellStyle name="Note 9 4_Consolidation" xfId="26884"/>
    <cellStyle name="Note 9 5" xfId="26885"/>
    <cellStyle name="Note 9 5 10" xfId="26886"/>
    <cellStyle name="Note 9 5 10 2" xfId="26887"/>
    <cellStyle name="Note 9 5 11" xfId="26888"/>
    <cellStyle name="Note 9 5 11 2" xfId="26889"/>
    <cellStyle name="Note 9 5 12" xfId="26890"/>
    <cellStyle name="Note 9 5 12 2" xfId="26891"/>
    <cellStyle name="Note 9 5 13" xfId="26892"/>
    <cellStyle name="Note 9 5 13 2" xfId="26893"/>
    <cellStyle name="Note 9 5 14" xfId="26894"/>
    <cellStyle name="Note 9 5 14 2" xfId="26895"/>
    <cellStyle name="Note 9 5 15" xfId="26896"/>
    <cellStyle name="Note 9 5 15 2" xfId="26897"/>
    <cellStyle name="Note 9 5 16" xfId="26898"/>
    <cellStyle name="Note 9 5 17" xfId="26899"/>
    <cellStyle name="Note 9 5 2" xfId="26900"/>
    <cellStyle name="Note 9 5 3" xfId="26901"/>
    <cellStyle name="Note 9 5 3 2" xfId="26902"/>
    <cellStyle name="Note 9 5 4" xfId="26903"/>
    <cellStyle name="Note 9 5 4 2" xfId="26904"/>
    <cellStyle name="Note 9 5 5" xfId="26905"/>
    <cellStyle name="Note 9 5 5 2" xfId="26906"/>
    <cellStyle name="Note 9 5 6" xfId="26907"/>
    <cellStyle name="Note 9 5 6 2" xfId="26908"/>
    <cellStyle name="Note 9 5 7" xfId="26909"/>
    <cellStyle name="Note 9 5 7 2" xfId="26910"/>
    <cellStyle name="Note 9 5 8" xfId="26911"/>
    <cellStyle name="Note 9 5 8 2" xfId="26912"/>
    <cellStyle name="Note 9 5 9" xfId="26913"/>
    <cellStyle name="Note 9 5 9 2" xfId="26914"/>
    <cellStyle name="Note 9 6" xfId="26915"/>
    <cellStyle name="Note 9 6 2" xfId="26916"/>
    <cellStyle name="Note 9 6 2 2" xfId="26917"/>
    <cellStyle name="Note 9 6 3" xfId="26918"/>
    <cellStyle name="Note 9 6 3 2" xfId="26919"/>
    <cellStyle name="Note 9 6 4" xfId="26920"/>
    <cellStyle name="Note 9 6 4 2" xfId="26921"/>
    <cellStyle name="Note 9 6 5" xfId="26922"/>
    <cellStyle name="Note 9 6 6" xfId="26923"/>
    <cellStyle name="Note 9 7" xfId="26924"/>
    <cellStyle name="Note 9 7 2" xfId="26925"/>
    <cellStyle name="Note 9 8" xfId="26926"/>
    <cellStyle name="Note 9 8 2" xfId="26927"/>
    <cellStyle name="Note 9 9" xfId="26928"/>
    <cellStyle name="Note 9 9 2" xfId="26929"/>
    <cellStyle name="Note 9_Consolidation" xfId="26930"/>
    <cellStyle name="Output 10" xfId="2037"/>
    <cellStyle name="Output 10 10" xfId="26931"/>
    <cellStyle name="Output 10 11" xfId="26932"/>
    <cellStyle name="Output 10 12" xfId="26933"/>
    <cellStyle name="Output 10 13" xfId="26934"/>
    <cellStyle name="Output 10 14" xfId="26935"/>
    <cellStyle name="Output 10 15" xfId="26936"/>
    <cellStyle name="Output 10 2" xfId="2038"/>
    <cellStyle name="Output 10 2 10" xfId="26937"/>
    <cellStyle name="Output 10 2 11" xfId="26938"/>
    <cellStyle name="Output 10 2 12" xfId="26939"/>
    <cellStyle name="Output 10 2 13" xfId="26940"/>
    <cellStyle name="Output 10 2 2" xfId="26941"/>
    <cellStyle name="Output 10 2 2 10" xfId="26942"/>
    <cellStyle name="Output 10 2 2 10 2" xfId="26943"/>
    <cellStyle name="Output 10 2 2 11" xfId="26944"/>
    <cellStyle name="Output 10 2 2 11 2" xfId="26945"/>
    <cellStyle name="Output 10 2 2 12" xfId="26946"/>
    <cellStyle name="Output 10 2 2 12 2" xfId="26947"/>
    <cellStyle name="Output 10 2 2 13" xfId="26948"/>
    <cellStyle name="Output 10 2 2 13 2" xfId="26949"/>
    <cellStyle name="Output 10 2 2 14" xfId="26950"/>
    <cellStyle name="Output 10 2 2 14 2" xfId="26951"/>
    <cellStyle name="Output 10 2 2 15" xfId="26952"/>
    <cellStyle name="Output 10 2 2 15 2" xfId="26953"/>
    <cellStyle name="Output 10 2 2 2" xfId="26954"/>
    <cellStyle name="Output 10 2 2 2 2" xfId="26955"/>
    <cellStyle name="Output 10 2 2 3" xfId="26956"/>
    <cellStyle name="Output 10 2 2 3 2" xfId="26957"/>
    <cellStyle name="Output 10 2 2 4" xfId="26958"/>
    <cellStyle name="Output 10 2 2 4 2" xfId="26959"/>
    <cellStyle name="Output 10 2 2 5" xfId="26960"/>
    <cellStyle name="Output 10 2 2 5 2" xfId="26961"/>
    <cellStyle name="Output 10 2 2 6" xfId="26962"/>
    <cellStyle name="Output 10 2 2 6 2" xfId="26963"/>
    <cellStyle name="Output 10 2 2 7" xfId="26964"/>
    <cellStyle name="Output 10 2 2 7 2" xfId="26965"/>
    <cellStyle name="Output 10 2 2 8" xfId="26966"/>
    <cellStyle name="Output 10 2 2 8 2" xfId="26967"/>
    <cellStyle name="Output 10 2 2 9" xfId="26968"/>
    <cellStyle name="Output 10 2 2 9 2" xfId="26969"/>
    <cellStyle name="Output 10 2 3" xfId="26970"/>
    <cellStyle name="Output 10 2 3 2" xfId="26971"/>
    <cellStyle name="Output 10 2 3 2 2" xfId="26972"/>
    <cellStyle name="Output 10 2 3 3" xfId="26973"/>
    <cellStyle name="Output 10 2 3 3 2" xfId="26974"/>
    <cellStyle name="Output 10 2 3 4" xfId="26975"/>
    <cellStyle name="Output 10 2 4" xfId="26976"/>
    <cellStyle name="Output 10 2 4 2" xfId="26977"/>
    <cellStyle name="Output 10 2 5" xfId="26978"/>
    <cellStyle name="Output 10 2 5 2" xfId="26979"/>
    <cellStyle name="Output 10 2 6" xfId="26980"/>
    <cellStyle name="Output 10 2 6 2" xfId="26981"/>
    <cellStyle name="Output 10 2 7" xfId="26982"/>
    <cellStyle name="Output 10 2 7 2" xfId="26983"/>
    <cellStyle name="Output 10 2 8" xfId="26984"/>
    <cellStyle name="Output 10 2 9" xfId="26985"/>
    <cellStyle name="Output 10 3" xfId="2039"/>
    <cellStyle name="Output 10 3 10" xfId="26986"/>
    <cellStyle name="Output 10 3 11" xfId="26987"/>
    <cellStyle name="Output 10 3 12" xfId="26988"/>
    <cellStyle name="Output 10 3 13" xfId="26989"/>
    <cellStyle name="Output 10 3 2" xfId="26990"/>
    <cellStyle name="Output 10 3 2 10" xfId="26991"/>
    <cellStyle name="Output 10 3 2 10 2" xfId="26992"/>
    <cellStyle name="Output 10 3 2 11" xfId="26993"/>
    <cellStyle name="Output 10 3 2 11 2" xfId="26994"/>
    <cellStyle name="Output 10 3 2 12" xfId="26995"/>
    <cellStyle name="Output 10 3 2 12 2" xfId="26996"/>
    <cellStyle name="Output 10 3 2 13" xfId="26997"/>
    <cellStyle name="Output 10 3 2 13 2" xfId="26998"/>
    <cellStyle name="Output 10 3 2 14" xfId="26999"/>
    <cellStyle name="Output 10 3 2 14 2" xfId="27000"/>
    <cellStyle name="Output 10 3 2 15" xfId="27001"/>
    <cellStyle name="Output 10 3 2 15 2" xfId="27002"/>
    <cellStyle name="Output 10 3 2 2" xfId="27003"/>
    <cellStyle name="Output 10 3 2 2 2" xfId="27004"/>
    <cellStyle name="Output 10 3 2 3" xfId="27005"/>
    <cellStyle name="Output 10 3 2 3 2" xfId="27006"/>
    <cellStyle name="Output 10 3 2 4" xfId="27007"/>
    <cellStyle name="Output 10 3 2 4 2" xfId="27008"/>
    <cellStyle name="Output 10 3 2 5" xfId="27009"/>
    <cellStyle name="Output 10 3 2 5 2" xfId="27010"/>
    <cellStyle name="Output 10 3 2 6" xfId="27011"/>
    <cellStyle name="Output 10 3 2 6 2" xfId="27012"/>
    <cellStyle name="Output 10 3 2 7" xfId="27013"/>
    <cellStyle name="Output 10 3 2 7 2" xfId="27014"/>
    <cellStyle name="Output 10 3 2 8" xfId="27015"/>
    <cellStyle name="Output 10 3 2 8 2" xfId="27016"/>
    <cellStyle name="Output 10 3 2 9" xfId="27017"/>
    <cellStyle name="Output 10 3 2 9 2" xfId="27018"/>
    <cellStyle name="Output 10 3 3" xfId="27019"/>
    <cellStyle name="Output 10 3 3 2" xfId="27020"/>
    <cellStyle name="Output 10 3 3 2 2" xfId="27021"/>
    <cellStyle name="Output 10 3 3 3" xfId="27022"/>
    <cellStyle name="Output 10 3 3 3 2" xfId="27023"/>
    <cellStyle name="Output 10 3 3 4" xfId="27024"/>
    <cellStyle name="Output 10 3 4" xfId="27025"/>
    <cellStyle name="Output 10 3 4 2" xfId="27026"/>
    <cellStyle name="Output 10 3 5" xfId="27027"/>
    <cellStyle name="Output 10 3 5 2" xfId="27028"/>
    <cellStyle name="Output 10 3 6" xfId="27029"/>
    <cellStyle name="Output 10 3 6 2" xfId="27030"/>
    <cellStyle name="Output 10 3 7" xfId="27031"/>
    <cellStyle name="Output 10 3 7 2" xfId="27032"/>
    <cellStyle name="Output 10 3 8" xfId="27033"/>
    <cellStyle name="Output 10 3 9" xfId="27034"/>
    <cellStyle name="Output 10 4" xfId="27035"/>
    <cellStyle name="Output 10 4 10" xfId="27036"/>
    <cellStyle name="Output 10 4 10 2" xfId="27037"/>
    <cellStyle name="Output 10 4 11" xfId="27038"/>
    <cellStyle name="Output 10 4 11 2" xfId="27039"/>
    <cellStyle name="Output 10 4 12" xfId="27040"/>
    <cellStyle name="Output 10 4 12 2" xfId="27041"/>
    <cellStyle name="Output 10 4 13" xfId="27042"/>
    <cellStyle name="Output 10 4 13 2" xfId="27043"/>
    <cellStyle name="Output 10 4 14" xfId="27044"/>
    <cellStyle name="Output 10 4 14 2" xfId="27045"/>
    <cellStyle name="Output 10 4 15" xfId="27046"/>
    <cellStyle name="Output 10 4 15 2" xfId="27047"/>
    <cellStyle name="Output 10 4 2" xfId="27048"/>
    <cellStyle name="Output 10 4 2 2" xfId="27049"/>
    <cellStyle name="Output 10 4 3" xfId="27050"/>
    <cellStyle name="Output 10 4 3 2" xfId="27051"/>
    <cellStyle name="Output 10 4 4" xfId="27052"/>
    <cellStyle name="Output 10 4 4 2" xfId="27053"/>
    <cellStyle name="Output 10 4 5" xfId="27054"/>
    <cellStyle name="Output 10 4 5 2" xfId="27055"/>
    <cellStyle name="Output 10 4 6" xfId="27056"/>
    <cellStyle name="Output 10 4 6 2" xfId="27057"/>
    <cellStyle name="Output 10 4 7" xfId="27058"/>
    <cellStyle name="Output 10 4 7 2" xfId="27059"/>
    <cellStyle name="Output 10 4 8" xfId="27060"/>
    <cellStyle name="Output 10 4 8 2" xfId="27061"/>
    <cellStyle name="Output 10 4 9" xfId="27062"/>
    <cellStyle name="Output 10 4 9 2" xfId="27063"/>
    <cellStyle name="Output 10 5" xfId="27064"/>
    <cellStyle name="Output 10 5 2" xfId="27065"/>
    <cellStyle name="Output 10 5 2 2" xfId="27066"/>
    <cellStyle name="Output 10 5 3" xfId="27067"/>
    <cellStyle name="Output 10 5 3 2" xfId="27068"/>
    <cellStyle name="Output 10 5 4" xfId="27069"/>
    <cellStyle name="Output 10 6" xfId="27070"/>
    <cellStyle name="Output 10 6 2" xfId="27071"/>
    <cellStyle name="Output 10 7" xfId="27072"/>
    <cellStyle name="Output 10 7 2" xfId="27073"/>
    <cellStyle name="Output 10 8" xfId="27074"/>
    <cellStyle name="Output 10 8 2" xfId="27075"/>
    <cellStyle name="Output 10 9" xfId="27076"/>
    <cellStyle name="Output 10 9 2" xfId="27077"/>
    <cellStyle name="Output 10_Consolidation" xfId="27078"/>
    <cellStyle name="Output 11" xfId="2040"/>
    <cellStyle name="Output 11 10" xfId="27079"/>
    <cellStyle name="Output 11 11" xfId="27080"/>
    <cellStyle name="Output 11 12" xfId="27081"/>
    <cellStyle name="Output 11 13" xfId="27082"/>
    <cellStyle name="Output 11 2" xfId="27083"/>
    <cellStyle name="Output 11 2 10" xfId="27084"/>
    <cellStyle name="Output 11 2 10 2" xfId="27085"/>
    <cellStyle name="Output 11 2 11" xfId="27086"/>
    <cellStyle name="Output 11 2 11 2" xfId="27087"/>
    <cellStyle name="Output 11 2 12" xfId="27088"/>
    <cellStyle name="Output 11 2 12 2" xfId="27089"/>
    <cellStyle name="Output 11 2 13" xfId="27090"/>
    <cellStyle name="Output 11 2 13 2" xfId="27091"/>
    <cellStyle name="Output 11 2 14" xfId="27092"/>
    <cellStyle name="Output 11 2 14 2" xfId="27093"/>
    <cellStyle name="Output 11 2 15" xfId="27094"/>
    <cellStyle name="Output 11 2 15 2" xfId="27095"/>
    <cellStyle name="Output 11 2 2" xfId="27096"/>
    <cellStyle name="Output 11 2 2 2" xfId="27097"/>
    <cellStyle name="Output 11 2 3" xfId="27098"/>
    <cellStyle name="Output 11 2 3 2" xfId="27099"/>
    <cellStyle name="Output 11 2 4" xfId="27100"/>
    <cellStyle name="Output 11 2 4 2" xfId="27101"/>
    <cellStyle name="Output 11 2 5" xfId="27102"/>
    <cellStyle name="Output 11 2 5 2" xfId="27103"/>
    <cellStyle name="Output 11 2 6" xfId="27104"/>
    <cellStyle name="Output 11 2 6 2" xfId="27105"/>
    <cellStyle name="Output 11 2 7" xfId="27106"/>
    <cellStyle name="Output 11 2 7 2" xfId="27107"/>
    <cellStyle name="Output 11 2 8" xfId="27108"/>
    <cellStyle name="Output 11 2 8 2" xfId="27109"/>
    <cellStyle name="Output 11 2 9" xfId="27110"/>
    <cellStyle name="Output 11 2 9 2" xfId="27111"/>
    <cellStyle name="Output 11 3" xfId="27112"/>
    <cellStyle name="Output 11 3 2" xfId="27113"/>
    <cellStyle name="Output 11 3 2 2" xfId="27114"/>
    <cellStyle name="Output 11 3 3" xfId="27115"/>
    <cellStyle name="Output 11 3 3 2" xfId="27116"/>
    <cellStyle name="Output 11 3 4" xfId="27117"/>
    <cellStyle name="Output 11 4" xfId="27118"/>
    <cellStyle name="Output 11 4 2" xfId="27119"/>
    <cellStyle name="Output 11 5" xfId="27120"/>
    <cellStyle name="Output 11 5 2" xfId="27121"/>
    <cellStyle name="Output 11 6" xfId="27122"/>
    <cellStyle name="Output 11 6 2" xfId="27123"/>
    <cellStyle name="Output 11 7" xfId="27124"/>
    <cellStyle name="Output 11 7 2" xfId="27125"/>
    <cellStyle name="Output 11 8" xfId="27126"/>
    <cellStyle name="Output 11 9" xfId="27127"/>
    <cellStyle name="Output 12" xfId="2041"/>
    <cellStyle name="Output 12 10" xfId="27128"/>
    <cellStyle name="Output 12 11" xfId="27129"/>
    <cellStyle name="Output 12 12" xfId="27130"/>
    <cellStyle name="Output 12 13" xfId="27131"/>
    <cellStyle name="Output 12 2" xfId="27132"/>
    <cellStyle name="Output 12 2 10" xfId="27133"/>
    <cellStyle name="Output 12 2 10 2" xfId="27134"/>
    <cellStyle name="Output 12 2 11" xfId="27135"/>
    <cellStyle name="Output 12 2 11 2" xfId="27136"/>
    <cellStyle name="Output 12 2 12" xfId="27137"/>
    <cellStyle name="Output 12 2 12 2" xfId="27138"/>
    <cellStyle name="Output 12 2 13" xfId="27139"/>
    <cellStyle name="Output 12 2 13 2" xfId="27140"/>
    <cellStyle name="Output 12 2 14" xfId="27141"/>
    <cellStyle name="Output 12 2 14 2" xfId="27142"/>
    <cellStyle name="Output 12 2 15" xfId="27143"/>
    <cellStyle name="Output 12 2 15 2" xfId="27144"/>
    <cellStyle name="Output 12 2 2" xfId="27145"/>
    <cellStyle name="Output 12 2 2 2" xfId="27146"/>
    <cellStyle name="Output 12 2 3" xfId="27147"/>
    <cellStyle name="Output 12 2 3 2" xfId="27148"/>
    <cellStyle name="Output 12 2 4" xfId="27149"/>
    <cellStyle name="Output 12 2 4 2" xfId="27150"/>
    <cellStyle name="Output 12 2 5" xfId="27151"/>
    <cellStyle name="Output 12 2 5 2" xfId="27152"/>
    <cellStyle name="Output 12 2 6" xfId="27153"/>
    <cellStyle name="Output 12 2 6 2" xfId="27154"/>
    <cellStyle name="Output 12 2 7" xfId="27155"/>
    <cellStyle name="Output 12 2 7 2" xfId="27156"/>
    <cellStyle name="Output 12 2 8" xfId="27157"/>
    <cellStyle name="Output 12 2 8 2" xfId="27158"/>
    <cellStyle name="Output 12 2 9" xfId="27159"/>
    <cellStyle name="Output 12 2 9 2" xfId="27160"/>
    <cellStyle name="Output 12 3" xfId="27161"/>
    <cellStyle name="Output 12 3 2" xfId="27162"/>
    <cellStyle name="Output 12 3 2 2" xfId="27163"/>
    <cellStyle name="Output 12 3 3" xfId="27164"/>
    <cellStyle name="Output 12 3 3 2" xfId="27165"/>
    <cellStyle name="Output 12 3 4" xfId="27166"/>
    <cellStyle name="Output 12 4" xfId="27167"/>
    <cellStyle name="Output 12 4 2" xfId="27168"/>
    <cellStyle name="Output 12 5" xfId="27169"/>
    <cellStyle name="Output 12 5 2" xfId="27170"/>
    <cellStyle name="Output 12 6" xfId="27171"/>
    <cellStyle name="Output 12 6 2" xfId="27172"/>
    <cellStyle name="Output 12 7" xfId="27173"/>
    <cellStyle name="Output 12 7 2" xfId="27174"/>
    <cellStyle name="Output 12 8" xfId="27175"/>
    <cellStyle name="Output 12 9" xfId="27176"/>
    <cellStyle name="Output 13" xfId="27177"/>
    <cellStyle name="Output 13 2" xfId="27178"/>
    <cellStyle name="Output 13 2 2" xfId="27179"/>
    <cellStyle name="Output 13 3" xfId="27180"/>
    <cellStyle name="Output 13 3 2" xfId="27181"/>
    <cellStyle name="Output 13 4" xfId="27182"/>
    <cellStyle name="Output 13 4 2" xfId="27183"/>
    <cellStyle name="Output 13 5" xfId="27184"/>
    <cellStyle name="Output 13 5 2" xfId="27185"/>
    <cellStyle name="Output 13 6" xfId="27186"/>
    <cellStyle name="Output 13 6 2" xfId="27187"/>
    <cellStyle name="Output 13 7" xfId="27188"/>
    <cellStyle name="Output 2" xfId="2042"/>
    <cellStyle name="Output 2 10" xfId="27189"/>
    <cellStyle name="Output 2 10 10" xfId="27190"/>
    <cellStyle name="Output 2 10 10 2" xfId="27191"/>
    <cellStyle name="Output 2 10 11" xfId="27192"/>
    <cellStyle name="Output 2 10 11 2" xfId="27193"/>
    <cellStyle name="Output 2 10 12" xfId="27194"/>
    <cellStyle name="Output 2 10 12 2" xfId="27195"/>
    <cellStyle name="Output 2 10 13" xfId="27196"/>
    <cellStyle name="Output 2 10 13 2" xfId="27197"/>
    <cellStyle name="Output 2 10 14" xfId="27198"/>
    <cellStyle name="Output 2 10 14 2" xfId="27199"/>
    <cellStyle name="Output 2 10 15" xfId="27200"/>
    <cellStyle name="Output 2 10 15 2" xfId="27201"/>
    <cellStyle name="Output 2 10 2" xfId="27202"/>
    <cellStyle name="Output 2 10 2 2" xfId="27203"/>
    <cellStyle name="Output 2 10 3" xfId="27204"/>
    <cellStyle name="Output 2 10 3 2" xfId="27205"/>
    <cellStyle name="Output 2 10 4" xfId="27206"/>
    <cellStyle name="Output 2 10 4 2" xfId="27207"/>
    <cellStyle name="Output 2 10 5" xfId="27208"/>
    <cellStyle name="Output 2 10 5 2" xfId="27209"/>
    <cellStyle name="Output 2 10 6" xfId="27210"/>
    <cellStyle name="Output 2 10 6 2" xfId="27211"/>
    <cellStyle name="Output 2 10 7" xfId="27212"/>
    <cellStyle name="Output 2 10 7 2" xfId="27213"/>
    <cellStyle name="Output 2 10 8" xfId="27214"/>
    <cellStyle name="Output 2 10 8 2" xfId="27215"/>
    <cellStyle name="Output 2 10 9" xfId="27216"/>
    <cellStyle name="Output 2 10 9 2" xfId="27217"/>
    <cellStyle name="Output 2 11" xfId="27218"/>
    <cellStyle name="Output 2 11 2" xfId="27219"/>
    <cellStyle name="Output 2 11 2 2" xfId="27220"/>
    <cellStyle name="Output 2 11 3" xfId="27221"/>
    <cellStyle name="Output 2 11 3 2" xfId="27222"/>
    <cellStyle name="Output 2 11 4" xfId="27223"/>
    <cellStyle name="Output 2 12" xfId="27224"/>
    <cellStyle name="Output 2 12 2" xfId="27225"/>
    <cellStyle name="Output 2 13" xfId="27226"/>
    <cellStyle name="Output 2 13 2" xfId="27227"/>
    <cellStyle name="Output 2 14" xfId="27228"/>
    <cellStyle name="Output 2 14 2" xfId="27229"/>
    <cellStyle name="Output 2 15" xfId="27230"/>
    <cellStyle name="Output 2 15 2" xfId="27231"/>
    <cellStyle name="Output 2 16" xfId="27232"/>
    <cellStyle name="Output 2 17" xfId="27233"/>
    <cellStyle name="Output 2 18" xfId="27234"/>
    <cellStyle name="Output 2 19" xfId="27235"/>
    <cellStyle name="Output 2 2" xfId="2043"/>
    <cellStyle name="Output 2 2 10" xfId="27236"/>
    <cellStyle name="Output 2 2 11" xfId="27237"/>
    <cellStyle name="Output 2 2 12" xfId="27238"/>
    <cellStyle name="Output 2 2 13" xfId="27239"/>
    <cellStyle name="Output 2 2 2" xfId="27240"/>
    <cellStyle name="Output 2 2 2 10" xfId="27241"/>
    <cellStyle name="Output 2 2 2 10 2" xfId="27242"/>
    <cellStyle name="Output 2 2 2 11" xfId="27243"/>
    <cellStyle name="Output 2 2 2 11 2" xfId="27244"/>
    <cellStyle name="Output 2 2 2 12" xfId="27245"/>
    <cellStyle name="Output 2 2 2 12 2" xfId="27246"/>
    <cellStyle name="Output 2 2 2 13" xfId="27247"/>
    <cellStyle name="Output 2 2 2 13 2" xfId="27248"/>
    <cellStyle name="Output 2 2 2 14" xfId="27249"/>
    <cellStyle name="Output 2 2 2 14 2" xfId="27250"/>
    <cellStyle name="Output 2 2 2 15" xfId="27251"/>
    <cellStyle name="Output 2 2 2 15 2" xfId="27252"/>
    <cellStyle name="Output 2 2 2 2" xfId="27253"/>
    <cellStyle name="Output 2 2 2 2 2" xfId="27254"/>
    <cellStyle name="Output 2 2 2 3" xfId="27255"/>
    <cellStyle name="Output 2 2 2 3 2" xfId="27256"/>
    <cellStyle name="Output 2 2 2 4" xfId="27257"/>
    <cellStyle name="Output 2 2 2 4 2" xfId="27258"/>
    <cellStyle name="Output 2 2 2 5" xfId="27259"/>
    <cellStyle name="Output 2 2 2 5 2" xfId="27260"/>
    <cellStyle name="Output 2 2 2 6" xfId="27261"/>
    <cellStyle name="Output 2 2 2 6 2" xfId="27262"/>
    <cellStyle name="Output 2 2 2 7" xfId="27263"/>
    <cellStyle name="Output 2 2 2 7 2" xfId="27264"/>
    <cellStyle name="Output 2 2 2 8" xfId="27265"/>
    <cellStyle name="Output 2 2 2 8 2" xfId="27266"/>
    <cellStyle name="Output 2 2 2 9" xfId="27267"/>
    <cellStyle name="Output 2 2 2 9 2" xfId="27268"/>
    <cellStyle name="Output 2 2 3" xfId="27269"/>
    <cellStyle name="Output 2 2 3 2" xfId="27270"/>
    <cellStyle name="Output 2 2 3 2 2" xfId="27271"/>
    <cellStyle name="Output 2 2 3 3" xfId="27272"/>
    <cellStyle name="Output 2 2 3 3 2" xfId="27273"/>
    <cellStyle name="Output 2 2 3 4" xfId="27274"/>
    <cellStyle name="Output 2 2 4" xfId="27275"/>
    <cellStyle name="Output 2 2 4 2" xfId="27276"/>
    <cellStyle name="Output 2 2 5" xfId="27277"/>
    <cellStyle name="Output 2 2 5 2" xfId="27278"/>
    <cellStyle name="Output 2 2 6" xfId="27279"/>
    <cellStyle name="Output 2 2 6 2" xfId="27280"/>
    <cellStyle name="Output 2 2 7" xfId="27281"/>
    <cellStyle name="Output 2 2 7 2" xfId="27282"/>
    <cellStyle name="Output 2 2 8" xfId="27283"/>
    <cellStyle name="Output 2 2 9" xfId="27284"/>
    <cellStyle name="Output 2 20" xfId="27285"/>
    <cellStyle name="Output 2 21" xfId="27286"/>
    <cellStyle name="Output 2 3" xfId="2044"/>
    <cellStyle name="Output 2 3 10" xfId="27287"/>
    <cellStyle name="Output 2 3 11" xfId="27288"/>
    <cellStyle name="Output 2 3 12" xfId="27289"/>
    <cellStyle name="Output 2 3 13" xfId="27290"/>
    <cellStyle name="Output 2 3 2" xfId="27291"/>
    <cellStyle name="Output 2 3 2 10" xfId="27292"/>
    <cellStyle name="Output 2 3 2 10 2" xfId="27293"/>
    <cellStyle name="Output 2 3 2 11" xfId="27294"/>
    <cellStyle name="Output 2 3 2 11 2" xfId="27295"/>
    <cellStyle name="Output 2 3 2 12" xfId="27296"/>
    <cellStyle name="Output 2 3 2 12 2" xfId="27297"/>
    <cellStyle name="Output 2 3 2 13" xfId="27298"/>
    <cellStyle name="Output 2 3 2 13 2" xfId="27299"/>
    <cellStyle name="Output 2 3 2 14" xfId="27300"/>
    <cellStyle name="Output 2 3 2 14 2" xfId="27301"/>
    <cellStyle name="Output 2 3 2 15" xfId="27302"/>
    <cellStyle name="Output 2 3 2 15 2" xfId="27303"/>
    <cellStyle name="Output 2 3 2 2" xfId="27304"/>
    <cellStyle name="Output 2 3 2 2 2" xfId="27305"/>
    <cellStyle name="Output 2 3 2 3" xfId="27306"/>
    <cellStyle name="Output 2 3 2 3 2" xfId="27307"/>
    <cellStyle name="Output 2 3 2 4" xfId="27308"/>
    <cellStyle name="Output 2 3 2 4 2" xfId="27309"/>
    <cellStyle name="Output 2 3 2 5" xfId="27310"/>
    <cellStyle name="Output 2 3 2 5 2" xfId="27311"/>
    <cellStyle name="Output 2 3 2 6" xfId="27312"/>
    <cellStyle name="Output 2 3 2 6 2" xfId="27313"/>
    <cellStyle name="Output 2 3 2 7" xfId="27314"/>
    <cellStyle name="Output 2 3 2 7 2" xfId="27315"/>
    <cellStyle name="Output 2 3 2 8" xfId="27316"/>
    <cellStyle name="Output 2 3 2 8 2" xfId="27317"/>
    <cellStyle name="Output 2 3 2 9" xfId="27318"/>
    <cellStyle name="Output 2 3 2 9 2" xfId="27319"/>
    <cellStyle name="Output 2 3 3" xfId="27320"/>
    <cellStyle name="Output 2 3 3 2" xfId="27321"/>
    <cellStyle name="Output 2 3 3 2 2" xfId="27322"/>
    <cellStyle name="Output 2 3 3 3" xfId="27323"/>
    <cellStyle name="Output 2 3 3 3 2" xfId="27324"/>
    <cellStyle name="Output 2 3 3 4" xfId="27325"/>
    <cellStyle name="Output 2 3 4" xfId="27326"/>
    <cellStyle name="Output 2 3 4 2" xfId="27327"/>
    <cellStyle name="Output 2 3 5" xfId="27328"/>
    <cellStyle name="Output 2 3 5 2" xfId="27329"/>
    <cellStyle name="Output 2 3 6" xfId="27330"/>
    <cellStyle name="Output 2 3 6 2" xfId="27331"/>
    <cellStyle name="Output 2 3 7" xfId="27332"/>
    <cellStyle name="Output 2 3 7 2" xfId="27333"/>
    <cellStyle name="Output 2 3 8" xfId="27334"/>
    <cellStyle name="Output 2 3 9" xfId="27335"/>
    <cellStyle name="Output 2 4" xfId="2045"/>
    <cellStyle name="Output 2 4 10" xfId="27336"/>
    <cellStyle name="Output 2 4 11" xfId="27337"/>
    <cellStyle name="Output 2 4 12" xfId="27338"/>
    <cellStyle name="Output 2 4 13" xfId="27339"/>
    <cellStyle name="Output 2 4 2" xfId="27340"/>
    <cellStyle name="Output 2 4 2 10" xfId="27341"/>
    <cellStyle name="Output 2 4 2 10 2" xfId="27342"/>
    <cellStyle name="Output 2 4 2 11" xfId="27343"/>
    <cellStyle name="Output 2 4 2 11 2" xfId="27344"/>
    <cellStyle name="Output 2 4 2 12" xfId="27345"/>
    <cellStyle name="Output 2 4 2 12 2" xfId="27346"/>
    <cellStyle name="Output 2 4 2 13" xfId="27347"/>
    <cellStyle name="Output 2 4 2 13 2" xfId="27348"/>
    <cellStyle name="Output 2 4 2 14" xfId="27349"/>
    <cellStyle name="Output 2 4 2 14 2" xfId="27350"/>
    <cellStyle name="Output 2 4 2 15" xfId="27351"/>
    <cellStyle name="Output 2 4 2 15 2" xfId="27352"/>
    <cellStyle name="Output 2 4 2 2" xfId="27353"/>
    <cellStyle name="Output 2 4 2 2 2" xfId="27354"/>
    <cellStyle name="Output 2 4 2 3" xfId="27355"/>
    <cellStyle name="Output 2 4 2 3 2" xfId="27356"/>
    <cellStyle name="Output 2 4 2 4" xfId="27357"/>
    <cellStyle name="Output 2 4 2 4 2" xfId="27358"/>
    <cellStyle name="Output 2 4 2 5" xfId="27359"/>
    <cellStyle name="Output 2 4 2 5 2" xfId="27360"/>
    <cellStyle name="Output 2 4 2 6" xfId="27361"/>
    <cellStyle name="Output 2 4 2 6 2" xfId="27362"/>
    <cellStyle name="Output 2 4 2 7" xfId="27363"/>
    <cellStyle name="Output 2 4 2 7 2" xfId="27364"/>
    <cellStyle name="Output 2 4 2 8" xfId="27365"/>
    <cellStyle name="Output 2 4 2 8 2" xfId="27366"/>
    <cellStyle name="Output 2 4 2 9" xfId="27367"/>
    <cellStyle name="Output 2 4 2 9 2" xfId="27368"/>
    <cellStyle name="Output 2 4 3" xfId="27369"/>
    <cellStyle name="Output 2 4 3 2" xfId="27370"/>
    <cellStyle name="Output 2 4 3 2 2" xfId="27371"/>
    <cellStyle name="Output 2 4 3 3" xfId="27372"/>
    <cellStyle name="Output 2 4 3 3 2" xfId="27373"/>
    <cellStyle name="Output 2 4 3 4" xfId="27374"/>
    <cellStyle name="Output 2 4 4" xfId="27375"/>
    <cellStyle name="Output 2 4 4 2" xfId="27376"/>
    <cellStyle name="Output 2 4 5" xfId="27377"/>
    <cellStyle name="Output 2 4 5 2" xfId="27378"/>
    <cellStyle name="Output 2 4 6" xfId="27379"/>
    <cellStyle name="Output 2 4 6 2" xfId="27380"/>
    <cellStyle name="Output 2 4 7" xfId="27381"/>
    <cellStyle name="Output 2 4 7 2" xfId="27382"/>
    <cellStyle name="Output 2 4 8" xfId="27383"/>
    <cellStyle name="Output 2 4 9" xfId="27384"/>
    <cellStyle name="Output 2 5" xfId="2046"/>
    <cellStyle name="Output 2 5 10" xfId="27385"/>
    <cellStyle name="Output 2 5 11" xfId="27386"/>
    <cellStyle name="Output 2 5 12" xfId="27387"/>
    <cellStyle name="Output 2 5 13" xfId="27388"/>
    <cellStyle name="Output 2 5 2" xfId="27389"/>
    <cellStyle name="Output 2 5 2 10" xfId="27390"/>
    <cellStyle name="Output 2 5 2 10 2" xfId="27391"/>
    <cellStyle name="Output 2 5 2 11" xfId="27392"/>
    <cellStyle name="Output 2 5 2 11 2" xfId="27393"/>
    <cellStyle name="Output 2 5 2 12" xfId="27394"/>
    <cellStyle name="Output 2 5 2 12 2" xfId="27395"/>
    <cellStyle name="Output 2 5 2 13" xfId="27396"/>
    <cellStyle name="Output 2 5 2 13 2" xfId="27397"/>
    <cellStyle name="Output 2 5 2 14" xfId="27398"/>
    <cellStyle name="Output 2 5 2 14 2" xfId="27399"/>
    <cellStyle name="Output 2 5 2 15" xfId="27400"/>
    <cellStyle name="Output 2 5 2 15 2" xfId="27401"/>
    <cellStyle name="Output 2 5 2 2" xfId="27402"/>
    <cellStyle name="Output 2 5 2 2 2" xfId="27403"/>
    <cellStyle name="Output 2 5 2 3" xfId="27404"/>
    <cellStyle name="Output 2 5 2 3 2" xfId="27405"/>
    <cellStyle name="Output 2 5 2 4" xfId="27406"/>
    <cellStyle name="Output 2 5 2 4 2" xfId="27407"/>
    <cellStyle name="Output 2 5 2 5" xfId="27408"/>
    <cellStyle name="Output 2 5 2 5 2" xfId="27409"/>
    <cellStyle name="Output 2 5 2 6" xfId="27410"/>
    <cellStyle name="Output 2 5 2 6 2" xfId="27411"/>
    <cellStyle name="Output 2 5 2 7" xfId="27412"/>
    <cellStyle name="Output 2 5 2 7 2" xfId="27413"/>
    <cellStyle name="Output 2 5 2 8" xfId="27414"/>
    <cellStyle name="Output 2 5 2 8 2" xfId="27415"/>
    <cellStyle name="Output 2 5 2 9" xfId="27416"/>
    <cellStyle name="Output 2 5 2 9 2" xfId="27417"/>
    <cellStyle name="Output 2 5 3" xfId="27418"/>
    <cellStyle name="Output 2 5 3 2" xfId="27419"/>
    <cellStyle name="Output 2 5 3 2 2" xfId="27420"/>
    <cellStyle name="Output 2 5 3 3" xfId="27421"/>
    <cellStyle name="Output 2 5 3 3 2" xfId="27422"/>
    <cellStyle name="Output 2 5 3 4" xfId="27423"/>
    <cellStyle name="Output 2 5 4" xfId="27424"/>
    <cellStyle name="Output 2 5 4 2" xfId="27425"/>
    <cellStyle name="Output 2 5 5" xfId="27426"/>
    <cellStyle name="Output 2 5 5 2" xfId="27427"/>
    <cellStyle name="Output 2 5 6" xfId="27428"/>
    <cellStyle name="Output 2 5 6 2" xfId="27429"/>
    <cellStyle name="Output 2 5 7" xfId="27430"/>
    <cellStyle name="Output 2 5 7 2" xfId="27431"/>
    <cellStyle name="Output 2 5 8" xfId="27432"/>
    <cellStyle name="Output 2 5 9" xfId="27433"/>
    <cellStyle name="Output 2 6" xfId="2047"/>
    <cellStyle name="Output 2 6 10" xfId="27434"/>
    <cellStyle name="Output 2 6 11" xfId="27435"/>
    <cellStyle name="Output 2 6 12" xfId="27436"/>
    <cellStyle name="Output 2 6 13" xfId="27437"/>
    <cellStyle name="Output 2 6 2" xfId="27438"/>
    <cellStyle name="Output 2 6 2 10" xfId="27439"/>
    <cellStyle name="Output 2 6 2 10 2" xfId="27440"/>
    <cellStyle name="Output 2 6 2 11" xfId="27441"/>
    <cellStyle name="Output 2 6 2 11 2" xfId="27442"/>
    <cellStyle name="Output 2 6 2 12" xfId="27443"/>
    <cellStyle name="Output 2 6 2 12 2" xfId="27444"/>
    <cellStyle name="Output 2 6 2 13" xfId="27445"/>
    <cellStyle name="Output 2 6 2 13 2" xfId="27446"/>
    <cellStyle name="Output 2 6 2 14" xfId="27447"/>
    <cellStyle name="Output 2 6 2 14 2" xfId="27448"/>
    <cellStyle name="Output 2 6 2 15" xfId="27449"/>
    <cellStyle name="Output 2 6 2 15 2" xfId="27450"/>
    <cellStyle name="Output 2 6 2 2" xfId="27451"/>
    <cellStyle name="Output 2 6 2 2 2" xfId="27452"/>
    <cellStyle name="Output 2 6 2 3" xfId="27453"/>
    <cellStyle name="Output 2 6 2 3 2" xfId="27454"/>
    <cellStyle name="Output 2 6 2 4" xfId="27455"/>
    <cellStyle name="Output 2 6 2 4 2" xfId="27456"/>
    <cellStyle name="Output 2 6 2 5" xfId="27457"/>
    <cellStyle name="Output 2 6 2 5 2" xfId="27458"/>
    <cellStyle name="Output 2 6 2 6" xfId="27459"/>
    <cellStyle name="Output 2 6 2 6 2" xfId="27460"/>
    <cellStyle name="Output 2 6 2 7" xfId="27461"/>
    <cellStyle name="Output 2 6 2 7 2" xfId="27462"/>
    <cellStyle name="Output 2 6 2 8" xfId="27463"/>
    <cellStyle name="Output 2 6 2 8 2" xfId="27464"/>
    <cellStyle name="Output 2 6 2 9" xfId="27465"/>
    <cellStyle name="Output 2 6 2 9 2" xfId="27466"/>
    <cellStyle name="Output 2 6 3" xfId="27467"/>
    <cellStyle name="Output 2 6 3 2" xfId="27468"/>
    <cellStyle name="Output 2 6 3 2 2" xfId="27469"/>
    <cellStyle name="Output 2 6 3 3" xfId="27470"/>
    <cellStyle name="Output 2 6 3 3 2" xfId="27471"/>
    <cellStyle name="Output 2 6 3 4" xfId="27472"/>
    <cellStyle name="Output 2 6 4" xfId="27473"/>
    <cellStyle name="Output 2 6 4 2" xfId="27474"/>
    <cellStyle name="Output 2 6 5" xfId="27475"/>
    <cellStyle name="Output 2 6 5 2" xfId="27476"/>
    <cellStyle name="Output 2 6 6" xfId="27477"/>
    <cellStyle name="Output 2 6 6 2" xfId="27478"/>
    <cellStyle name="Output 2 6 7" xfId="27479"/>
    <cellStyle name="Output 2 6 7 2" xfId="27480"/>
    <cellStyle name="Output 2 6 8" xfId="27481"/>
    <cellStyle name="Output 2 6 9" xfId="27482"/>
    <cellStyle name="Output 2 7" xfId="2048"/>
    <cellStyle name="Output 2 7 10" xfId="27483"/>
    <cellStyle name="Output 2 7 11" xfId="27484"/>
    <cellStyle name="Output 2 7 12" xfId="27485"/>
    <cellStyle name="Output 2 7 13" xfId="27486"/>
    <cellStyle name="Output 2 7 2" xfId="27487"/>
    <cellStyle name="Output 2 7 2 10" xfId="27488"/>
    <cellStyle name="Output 2 7 2 10 2" xfId="27489"/>
    <cellStyle name="Output 2 7 2 11" xfId="27490"/>
    <cellStyle name="Output 2 7 2 11 2" xfId="27491"/>
    <cellStyle name="Output 2 7 2 12" xfId="27492"/>
    <cellStyle name="Output 2 7 2 12 2" xfId="27493"/>
    <cellStyle name="Output 2 7 2 13" xfId="27494"/>
    <cellStyle name="Output 2 7 2 13 2" xfId="27495"/>
    <cellStyle name="Output 2 7 2 14" xfId="27496"/>
    <cellStyle name="Output 2 7 2 14 2" xfId="27497"/>
    <cellStyle name="Output 2 7 2 15" xfId="27498"/>
    <cellStyle name="Output 2 7 2 15 2" xfId="27499"/>
    <cellStyle name="Output 2 7 2 2" xfId="27500"/>
    <cellStyle name="Output 2 7 2 2 2" xfId="27501"/>
    <cellStyle name="Output 2 7 2 3" xfId="27502"/>
    <cellStyle name="Output 2 7 2 3 2" xfId="27503"/>
    <cellStyle name="Output 2 7 2 4" xfId="27504"/>
    <cellStyle name="Output 2 7 2 4 2" xfId="27505"/>
    <cellStyle name="Output 2 7 2 5" xfId="27506"/>
    <cellStyle name="Output 2 7 2 5 2" xfId="27507"/>
    <cellStyle name="Output 2 7 2 6" xfId="27508"/>
    <cellStyle name="Output 2 7 2 6 2" xfId="27509"/>
    <cellStyle name="Output 2 7 2 7" xfId="27510"/>
    <cellStyle name="Output 2 7 2 7 2" xfId="27511"/>
    <cellStyle name="Output 2 7 2 8" xfId="27512"/>
    <cellStyle name="Output 2 7 2 8 2" xfId="27513"/>
    <cellStyle name="Output 2 7 2 9" xfId="27514"/>
    <cellStyle name="Output 2 7 2 9 2" xfId="27515"/>
    <cellStyle name="Output 2 7 3" xfId="27516"/>
    <cellStyle name="Output 2 7 3 2" xfId="27517"/>
    <cellStyle name="Output 2 7 3 2 2" xfId="27518"/>
    <cellStyle name="Output 2 7 3 3" xfId="27519"/>
    <cellStyle name="Output 2 7 3 3 2" xfId="27520"/>
    <cellStyle name="Output 2 7 3 4" xfId="27521"/>
    <cellStyle name="Output 2 7 4" xfId="27522"/>
    <cellStyle name="Output 2 7 4 2" xfId="27523"/>
    <cellStyle name="Output 2 7 5" xfId="27524"/>
    <cellStyle name="Output 2 7 5 2" xfId="27525"/>
    <cellStyle name="Output 2 7 6" xfId="27526"/>
    <cellStyle name="Output 2 7 6 2" xfId="27527"/>
    <cellStyle name="Output 2 7 7" xfId="27528"/>
    <cellStyle name="Output 2 7 7 2" xfId="27529"/>
    <cellStyle name="Output 2 7 8" xfId="27530"/>
    <cellStyle name="Output 2 7 9" xfId="27531"/>
    <cellStyle name="Output 2 8" xfId="2049"/>
    <cellStyle name="Output 2 8 10" xfId="27532"/>
    <cellStyle name="Output 2 8 11" xfId="27533"/>
    <cellStyle name="Output 2 8 12" xfId="27534"/>
    <cellStyle name="Output 2 8 13" xfId="27535"/>
    <cellStyle name="Output 2 8 2" xfId="27536"/>
    <cellStyle name="Output 2 8 2 10" xfId="27537"/>
    <cellStyle name="Output 2 8 2 10 2" xfId="27538"/>
    <cellStyle name="Output 2 8 2 11" xfId="27539"/>
    <cellStyle name="Output 2 8 2 11 2" xfId="27540"/>
    <cellStyle name="Output 2 8 2 12" xfId="27541"/>
    <cellStyle name="Output 2 8 2 12 2" xfId="27542"/>
    <cellStyle name="Output 2 8 2 13" xfId="27543"/>
    <cellStyle name="Output 2 8 2 13 2" xfId="27544"/>
    <cellStyle name="Output 2 8 2 14" xfId="27545"/>
    <cellStyle name="Output 2 8 2 14 2" xfId="27546"/>
    <cellStyle name="Output 2 8 2 15" xfId="27547"/>
    <cellStyle name="Output 2 8 2 15 2" xfId="27548"/>
    <cellStyle name="Output 2 8 2 2" xfId="27549"/>
    <cellStyle name="Output 2 8 2 2 2" xfId="27550"/>
    <cellStyle name="Output 2 8 2 3" xfId="27551"/>
    <cellStyle name="Output 2 8 2 3 2" xfId="27552"/>
    <cellStyle name="Output 2 8 2 4" xfId="27553"/>
    <cellStyle name="Output 2 8 2 4 2" xfId="27554"/>
    <cellStyle name="Output 2 8 2 5" xfId="27555"/>
    <cellStyle name="Output 2 8 2 5 2" xfId="27556"/>
    <cellStyle name="Output 2 8 2 6" xfId="27557"/>
    <cellStyle name="Output 2 8 2 6 2" xfId="27558"/>
    <cellStyle name="Output 2 8 2 7" xfId="27559"/>
    <cellStyle name="Output 2 8 2 7 2" xfId="27560"/>
    <cellStyle name="Output 2 8 2 8" xfId="27561"/>
    <cellStyle name="Output 2 8 2 8 2" xfId="27562"/>
    <cellStyle name="Output 2 8 2 9" xfId="27563"/>
    <cellStyle name="Output 2 8 2 9 2" xfId="27564"/>
    <cellStyle name="Output 2 8 3" xfId="27565"/>
    <cellStyle name="Output 2 8 3 2" xfId="27566"/>
    <cellStyle name="Output 2 8 3 2 2" xfId="27567"/>
    <cellStyle name="Output 2 8 3 3" xfId="27568"/>
    <cellStyle name="Output 2 8 3 3 2" xfId="27569"/>
    <cellStyle name="Output 2 8 3 4" xfId="27570"/>
    <cellStyle name="Output 2 8 4" xfId="27571"/>
    <cellStyle name="Output 2 8 4 2" xfId="27572"/>
    <cellStyle name="Output 2 8 5" xfId="27573"/>
    <cellStyle name="Output 2 8 5 2" xfId="27574"/>
    <cellStyle name="Output 2 8 6" xfId="27575"/>
    <cellStyle name="Output 2 8 6 2" xfId="27576"/>
    <cellStyle name="Output 2 8 7" xfId="27577"/>
    <cellStyle name="Output 2 8 7 2" xfId="27578"/>
    <cellStyle name="Output 2 8 8" xfId="27579"/>
    <cellStyle name="Output 2 8 9" xfId="27580"/>
    <cellStyle name="Output 2 9" xfId="2050"/>
    <cellStyle name="Output 2 9 10" xfId="27581"/>
    <cellStyle name="Output 2 9 11" xfId="27582"/>
    <cellStyle name="Output 2 9 12" xfId="27583"/>
    <cellStyle name="Output 2 9 13" xfId="27584"/>
    <cellStyle name="Output 2 9 2" xfId="27585"/>
    <cellStyle name="Output 2 9 2 10" xfId="27586"/>
    <cellStyle name="Output 2 9 2 10 2" xfId="27587"/>
    <cellStyle name="Output 2 9 2 11" xfId="27588"/>
    <cellStyle name="Output 2 9 2 11 2" xfId="27589"/>
    <cellStyle name="Output 2 9 2 12" xfId="27590"/>
    <cellStyle name="Output 2 9 2 12 2" xfId="27591"/>
    <cellStyle name="Output 2 9 2 13" xfId="27592"/>
    <cellStyle name="Output 2 9 2 13 2" xfId="27593"/>
    <cellStyle name="Output 2 9 2 14" xfId="27594"/>
    <cellStyle name="Output 2 9 2 14 2" xfId="27595"/>
    <cellStyle name="Output 2 9 2 15" xfId="27596"/>
    <cellStyle name="Output 2 9 2 15 2" xfId="27597"/>
    <cellStyle name="Output 2 9 2 2" xfId="27598"/>
    <cellStyle name="Output 2 9 2 2 2" xfId="27599"/>
    <cellStyle name="Output 2 9 2 3" xfId="27600"/>
    <cellStyle name="Output 2 9 2 3 2" xfId="27601"/>
    <cellStyle name="Output 2 9 2 4" xfId="27602"/>
    <cellStyle name="Output 2 9 2 4 2" xfId="27603"/>
    <cellStyle name="Output 2 9 2 5" xfId="27604"/>
    <cellStyle name="Output 2 9 2 5 2" xfId="27605"/>
    <cellStyle name="Output 2 9 2 6" xfId="27606"/>
    <cellStyle name="Output 2 9 2 6 2" xfId="27607"/>
    <cellStyle name="Output 2 9 2 7" xfId="27608"/>
    <cellStyle name="Output 2 9 2 7 2" xfId="27609"/>
    <cellStyle name="Output 2 9 2 8" xfId="27610"/>
    <cellStyle name="Output 2 9 2 8 2" xfId="27611"/>
    <cellStyle name="Output 2 9 2 9" xfId="27612"/>
    <cellStyle name="Output 2 9 2 9 2" xfId="27613"/>
    <cellStyle name="Output 2 9 3" xfId="27614"/>
    <cellStyle name="Output 2 9 3 2" xfId="27615"/>
    <cellStyle name="Output 2 9 3 2 2" xfId="27616"/>
    <cellStyle name="Output 2 9 3 3" xfId="27617"/>
    <cellStyle name="Output 2 9 3 3 2" xfId="27618"/>
    <cellStyle name="Output 2 9 3 4" xfId="27619"/>
    <cellStyle name="Output 2 9 4" xfId="27620"/>
    <cellStyle name="Output 2 9 4 2" xfId="27621"/>
    <cellStyle name="Output 2 9 5" xfId="27622"/>
    <cellStyle name="Output 2 9 5 2" xfId="27623"/>
    <cellStyle name="Output 2 9 6" xfId="27624"/>
    <cellStyle name="Output 2 9 6 2" xfId="27625"/>
    <cellStyle name="Output 2 9 7" xfId="27626"/>
    <cellStyle name="Output 2 9 7 2" xfId="27627"/>
    <cellStyle name="Output 2 9 8" xfId="27628"/>
    <cellStyle name="Output 2 9 9" xfId="27629"/>
    <cellStyle name="Output 2_Consolidation" xfId="27630"/>
    <cellStyle name="Output 3" xfId="2051"/>
    <cellStyle name="Output 3 10" xfId="27631"/>
    <cellStyle name="Output 3 10 10" xfId="27632"/>
    <cellStyle name="Output 3 10 10 2" xfId="27633"/>
    <cellStyle name="Output 3 10 11" xfId="27634"/>
    <cellStyle name="Output 3 10 11 2" xfId="27635"/>
    <cellStyle name="Output 3 10 12" xfId="27636"/>
    <cellStyle name="Output 3 10 12 2" xfId="27637"/>
    <cellStyle name="Output 3 10 13" xfId="27638"/>
    <cellStyle name="Output 3 10 13 2" xfId="27639"/>
    <cellStyle name="Output 3 10 14" xfId="27640"/>
    <cellStyle name="Output 3 10 14 2" xfId="27641"/>
    <cellStyle name="Output 3 10 15" xfId="27642"/>
    <cellStyle name="Output 3 10 15 2" xfId="27643"/>
    <cellStyle name="Output 3 10 2" xfId="27644"/>
    <cellStyle name="Output 3 10 2 2" xfId="27645"/>
    <cellStyle name="Output 3 10 3" xfId="27646"/>
    <cellStyle name="Output 3 10 3 2" xfId="27647"/>
    <cellStyle name="Output 3 10 4" xfId="27648"/>
    <cellStyle name="Output 3 10 4 2" xfId="27649"/>
    <cellStyle name="Output 3 10 5" xfId="27650"/>
    <cellStyle name="Output 3 10 5 2" xfId="27651"/>
    <cellStyle name="Output 3 10 6" xfId="27652"/>
    <cellStyle name="Output 3 10 6 2" xfId="27653"/>
    <cellStyle name="Output 3 10 7" xfId="27654"/>
    <cellStyle name="Output 3 10 7 2" xfId="27655"/>
    <cellStyle name="Output 3 10 8" xfId="27656"/>
    <cellStyle name="Output 3 10 8 2" xfId="27657"/>
    <cellStyle name="Output 3 10 9" xfId="27658"/>
    <cellStyle name="Output 3 10 9 2" xfId="27659"/>
    <cellStyle name="Output 3 11" xfId="27660"/>
    <cellStyle name="Output 3 11 2" xfId="27661"/>
    <cellStyle name="Output 3 11 2 2" xfId="27662"/>
    <cellStyle name="Output 3 11 3" xfId="27663"/>
    <cellStyle name="Output 3 11 3 2" xfId="27664"/>
    <cellStyle name="Output 3 11 4" xfId="27665"/>
    <cellStyle name="Output 3 12" xfId="27666"/>
    <cellStyle name="Output 3 12 2" xfId="27667"/>
    <cellStyle name="Output 3 13" xfId="27668"/>
    <cellStyle name="Output 3 13 2" xfId="27669"/>
    <cellStyle name="Output 3 14" xfId="27670"/>
    <cellStyle name="Output 3 14 2" xfId="27671"/>
    <cellStyle name="Output 3 15" xfId="27672"/>
    <cellStyle name="Output 3 15 2" xfId="27673"/>
    <cellStyle name="Output 3 16" xfId="27674"/>
    <cellStyle name="Output 3 17" xfId="27675"/>
    <cellStyle name="Output 3 18" xfId="27676"/>
    <cellStyle name="Output 3 19" xfId="27677"/>
    <cellStyle name="Output 3 2" xfId="2052"/>
    <cellStyle name="Output 3 2 10" xfId="27678"/>
    <cellStyle name="Output 3 2 11" xfId="27679"/>
    <cellStyle name="Output 3 2 12" xfId="27680"/>
    <cellStyle name="Output 3 2 13" xfId="27681"/>
    <cellStyle name="Output 3 2 2" xfId="27682"/>
    <cellStyle name="Output 3 2 2 10" xfId="27683"/>
    <cellStyle name="Output 3 2 2 10 2" xfId="27684"/>
    <cellStyle name="Output 3 2 2 11" xfId="27685"/>
    <cellStyle name="Output 3 2 2 11 2" xfId="27686"/>
    <cellStyle name="Output 3 2 2 12" xfId="27687"/>
    <cellStyle name="Output 3 2 2 12 2" xfId="27688"/>
    <cellStyle name="Output 3 2 2 13" xfId="27689"/>
    <cellStyle name="Output 3 2 2 13 2" xfId="27690"/>
    <cellStyle name="Output 3 2 2 14" xfId="27691"/>
    <cellStyle name="Output 3 2 2 14 2" xfId="27692"/>
    <cellStyle name="Output 3 2 2 15" xfId="27693"/>
    <cellStyle name="Output 3 2 2 15 2" xfId="27694"/>
    <cellStyle name="Output 3 2 2 2" xfId="27695"/>
    <cellStyle name="Output 3 2 2 2 2" xfId="27696"/>
    <cellStyle name="Output 3 2 2 3" xfId="27697"/>
    <cellStyle name="Output 3 2 2 3 2" xfId="27698"/>
    <cellStyle name="Output 3 2 2 4" xfId="27699"/>
    <cellStyle name="Output 3 2 2 4 2" xfId="27700"/>
    <cellStyle name="Output 3 2 2 5" xfId="27701"/>
    <cellStyle name="Output 3 2 2 5 2" xfId="27702"/>
    <cellStyle name="Output 3 2 2 6" xfId="27703"/>
    <cellStyle name="Output 3 2 2 6 2" xfId="27704"/>
    <cellStyle name="Output 3 2 2 7" xfId="27705"/>
    <cellStyle name="Output 3 2 2 7 2" xfId="27706"/>
    <cellStyle name="Output 3 2 2 8" xfId="27707"/>
    <cellStyle name="Output 3 2 2 8 2" xfId="27708"/>
    <cellStyle name="Output 3 2 2 9" xfId="27709"/>
    <cellStyle name="Output 3 2 2 9 2" xfId="27710"/>
    <cellStyle name="Output 3 2 3" xfId="27711"/>
    <cellStyle name="Output 3 2 3 2" xfId="27712"/>
    <cellStyle name="Output 3 2 3 2 2" xfId="27713"/>
    <cellStyle name="Output 3 2 3 3" xfId="27714"/>
    <cellStyle name="Output 3 2 3 3 2" xfId="27715"/>
    <cellStyle name="Output 3 2 3 4" xfId="27716"/>
    <cellStyle name="Output 3 2 4" xfId="27717"/>
    <cellStyle name="Output 3 2 4 2" xfId="27718"/>
    <cellStyle name="Output 3 2 5" xfId="27719"/>
    <cellStyle name="Output 3 2 5 2" xfId="27720"/>
    <cellStyle name="Output 3 2 6" xfId="27721"/>
    <cellStyle name="Output 3 2 6 2" xfId="27722"/>
    <cellStyle name="Output 3 2 7" xfId="27723"/>
    <cellStyle name="Output 3 2 7 2" xfId="27724"/>
    <cellStyle name="Output 3 2 8" xfId="27725"/>
    <cellStyle name="Output 3 2 9" xfId="27726"/>
    <cellStyle name="Output 3 20" xfId="27727"/>
    <cellStyle name="Output 3 21" xfId="27728"/>
    <cellStyle name="Output 3 3" xfId="2053"/>
    <cellStyle name="Output 3 3 10" xfId="27729"/>
    <cellStyle name="Output 3 3 11" xfId="27730"/>
    <cellStyle name="Output 3 3 12" xfId="27731"/>
    <cellStyle name="Output 3 3 13" xfId="27732"/>
    <cellStyle name="Output 3 3 2" xfId="27733"/>
    <cellStyle name="Output 3 3 2 10" xfId="27734"/>
    <cellStyle name="Output 3 3 2 10 2" xfId="27735"/>
    <cellStyle name="Output 3 3 2 11" xfId="27736"/>
    <cellStyle name="Output 3 3 2 11 2" xfId="27737"/>
    <cellStyle name="Output 3 3 2 12" xfId="27738"/>
    <cellStyle name="Output 3 3 2 12 2" xfId="27739"/>
    <cellStyle name="Output 3 3 2 13" xfId="27740"/>
    <cellStyle name="Output 3 3 2 13 2" xfId="27741"/>
    <cellStyle name="Output 3 3 2 14" xfId="27742"/>
    <cellStyle name="Output 3 3 2 14 2" xfId="27743"/>
    <cellStyle name="Output 3 3 2 15" xfId="27744"/>
    <cellStyle name="Output 3 3 2 15 2" xfId="27745"/>
    <cellStyle name="Output 3 3 2 2" xfId="27746"/>
    <cellStyle name="Output 3 3 2 2 2" xfId="27747"/>
    <cellStyle name="Output 3 3 2 3" xfId="27748"/>
    <cellStyle name="Output 3 3 2 3 2" xfId="27749"/>
    <cellStyle name="Output 3 3 2 4" xfId="27750"/>
    <cellStyle name="Output 3 3 2 4 2" xfId="27751"/>
    <cellStyle name="Output 3 3 2 5" xfId="27752"/>
    <cellStyle name="Output 3 3 2 5 2" xfId="27753"/>
    <cellStyle name="Output 3 3 2 6" xfId="27754"/>
    <cellStyle name="Output 3 3 2 6 2" xfId="27755"/>
    <cellStyle name="Output 3 3 2 7" xfId="27756"/>
    <cellStyle name="Output 3 3 2 7 2" xfId="27757"/>
    <cellStyle name="Output 3 3 2 8" xfId="27758"/>
    <cellStyle name="Output 3 3 2 8 2" xfId="27759"/>
    <cellStyle name="Output 3 3 2 9" xfId="27760"/>
    <cellStyle name="Output 3 3 2 9 2" xfId="27761"/>
    <cellStyle name="Output 3 3 3" xfId="27762"/>
    <cellStyle name="Output 3 3 3 2" xfId="27763"/>
    <cellStyle name="Output 3 3 3 2 2" xfId="27764"/>
    <cellStyle name="Output 3 3 3 3" xfId="27765"/>
    <cellStyle name="Output 3 3 3 3 2" xfId="27766"/>
    <cellStyle name="Output 3 3 3 4" xfId="27767"/>
    <cellStyle name="Output 3 3 4" xfId="27768"/>
    <cellStyle name="Output 3 3 4 2" xfId="27769"/>
    <cellStyle name="Output 3 3 5" xfId="27770"/>
    <cellStyle name="Output 3 3 5 2" xfId="27771"/>
    <cellStyle name="Output 3 3 6" xfId="27772"/>
    <cellStyle name="Output 3 3 6 2" xfId="27773"/>
    <cellStyle name="Output 3 3 7" xfId="27774"/>
    <cellStyle name="Output 3 3 7 2" xfId="27775"/>
    <cellStyle name="Output 3 3 8" xfId="27776"/>
    <cellStyle name="Output 3 3 9" xfId="27777"/>
    <cellStyle name="Output 3 4" xfId="2054"/>
    <cellStyle name="Output 3 4 10" xfId="27778"/>
    <cellStyle name="Output 3 4 11" xfId="27779"/>
    <cellStyle name="Output 3 4 12" xfId="27780"/>
    <cellStyle name="Output 3 4 13" xfId="27781"/>
    <cellStyle name="Output 3 4 2" xfId="27782"/>
    <cellStyle name="Output 3 4 2 10" xfId="27783"/>
    <cellStyle name="Output 3 4 2 10 2" xfId="27784"/>
    <cellStyle name="Output 3 4 2 11" xfId="27785"/>
    <cellStyle name="Output 3 4 2 11 2" xfId="27786"/>
    <cellStyle name="Output 3 4 2 12" xfId="27787"/>
    <cellStyle name="Output 3 4 2 12 2" xfId="27788"/>
    <cellStyle name="Output 3 4 2 13" xfId="27789"/>
    <cellStyle name="Output 3 4 2 13 2" xfId="27790"/>
    <cellStyle name="Output 3 4 2 14" xfId="27791"/>
    <cellStyle name="Output 3 4 2 14 2" xfId="27792"/>
    <cellStyle name="Output 3 4 2 15" xfId="27793"/>
    <cellStyle name="Output 3 4 2 15 2" xfId="27794"/>
    <cellStyle name="Output 3 4 2 2" xfId="27795"/>
    <cellStyle name="Output 3 4 2 2 2" xfId="27796"/>
    <cellStyle name="Output 3 4 2 3" xfId="27797"/>
    <cellStyle name="Output 3 4 2 3 2" xfId="27798"/>
    <cellStyle name="Output 3 4 2 4" xfId="27799"/>
    <cellStyle name="Output 3 4 2 4 2" xfId="27800"/>
    <cellStyle name="Output 3 4 2 5" xfId="27801"/>
    <cellStyle name="Output 3 4 2 5 2" xfId="27802"/>
    <cellStyle name="Output 3 4 2 6" xfId="27803"/>
    <cellStyle name="Output 3 4 2 6 2" xfId="27804"/>
    <cellStyle name="Output 3 4 2 7" xfId="27805"/>
    <cellStyle name="Output 3 4 2 7 2" xfId="27806"/>
    <cellStyle name="Output 3 4 2 8" xfId="27807"/>
    <cellStyle name="Output 3 4 2 8 2" xfId="27808"/>
    <cellStyle name="Output 3 4 2 9" xfId="27809"/>
    <cellStyle name="Output 3 4 2 9 2" xfId="27810"/>
    <cellStyle name="Output 3 4 3" xfId="27811"/>
    <cellStyle name="Output 3 4 3 2" xfId="27812"/>
    <cellStyle name="Output 3 4 3 2 2" xfId="27813"/>
    <cellStyle name="Output 3 4 3 3" xfId="27814"/>
    <cellStyle name="Output 3 4 3 3 2" xfId="27815"/>
    <cellStyle name="Output 3 4 3 4" xfId="27816"/>
    <cellStyle name="Output 3 4 4" xfId="27817"/>
    <cellStyle name="Output 3 4 4 2" xfId="27818"/>
    <cellStyle name="Output 3 4 5" xfId="27819"/>
    <cellStyle name="Output 3 4 5 2" xfId="27820"/>
    <cellStyle name="Output 3 4 6" xfId="27821"/>
    <cellStyle name="Output 3 4 6 2" xfId="27822"/>
    <cellStyle name="Output 3 4 7" xfId="27823"/>
    <cellStyle name="Output 3 4 7 2" xfId="27824"/>
    <cellStyle name="Output 3 4 8" xfId="27825"/>
    <cellStyle name="Output 3 4 9" xfId="27826"/>
    <cellStyle name="Output 3 5" xfId="2055"/>
    <cellStyle name="Output 3 5 10" xfId="27827"/>
    <cellStyle name="Output 3 5 11" xfId="27828"/>
    <cellStyle name="Output 3 5 12" xfId="27829"/>
    <cellStyle name="Output 3 5 13" xfId="27830"/>
    <cellStyle name="Output 3 5 2" xfId="27831"/>
    <cellStyle name="Output 3 5 2 10" xfId="27832"/>
    <cellStyle name="Output 3 5 2 10 2" xfId="27833"/>
    <cellStyle name="Output 3 5 2 11" xfId="27834"/>
    <cellStyle name="Output 3 5 2 11 2" xfId="27835"/>
    <cellStyle name="Output 3 5 2 12" xfId="27836"/>
    <cellStyle name="Output 3 5 2 12 2" xfId="27837"/>
    <cellStyle name="Output 3 5 2 13" xfId="27838"/>
    <cellStyle name="Output 3 5 2 13 2" xfId="27839"/>
    <cellStyle name="Output 3 5 2 14" xfId="27840"/>
    <cellStyle name="Output 3 5 2 14 2" xfId="27841"/>
    <cellStyle name="Output 3 5 2 15" xfId="27842"/>
    <cellStyle name="Output 3 5 2 15 2" xfId="27843"/>
    <cellStyle name="Output 3 5 2 2" xfId="27844"/>
    <cellStyle name="Output 3 5 2 2 2" xfId="27845"/>
    <cellStyle name="Output 3 5 2 3" xfId="27846"/>
    <cellStyle name="Output 3 5 2 3 2" xfId="27847"/>
    <cellStyle name="Output 3 5 2 4" xfId="27848"/>
    <cellStyle name="Output 3 5 2 4 2" xfId="27849"/>
    <cellStyle name="Output 3 5 2 5" xfId="27850"/>
    <cellStyle name="Output 3 5 2 5 2" xfId="27851"/>
    <cellStyle name="Output 3 5 2 6" xfId="27852"/>
    <cellStyle name="Output 3 5 2 6 2" xfId="27853"/>
    <cellStyle name="Output 3 5 2 7" xfId="27854"/>
    <cellStyle name="Output 3 5 2 7 2" xfId="27855"/>
    <cellStyle name="Output 3 5 2 8" xfId="27856"/>
    <cellStyle name="Output 3 5 2 8 2" xfId="27857"/>
    <cellStyle name="Output 3 5 2 9" xfId="27858"/>
    <cellStyle name="Output 3 5 2 9 2" xfId="27859"/>
    <cellStyle name="Output 3 5 3" xfId="27860"/>
    <cellStyle name="Output 3 5 3 2" xfId="27861"/>
    <cellStyle name="Output 3 5 3 2 2" xfId="27862"/>
    <cellStyle name="Output 3 5 3 3" xfId="27863"/>
    <cellStyle name="Output 3 5 3 3 2" xfId="27864"/>
    <cellStyle name="Output 3 5 3 4" xfId="27865"/>
    <cellStyle name="Output 3 5 4" xfId="27866"/>
    <cellStyle name="Output 3 5 4 2" xfId="27867"/>
    <cellStyle name="Output 3 5 5" xfId="27868"/>
    <cellStyle name="Output 3 5 5 2" xfId="27869"/>
    <cellStyle name="Output 3 5 6" xfId="27870"/>
    <cellStyle name="Output 3 5 6 2" xfId="27871"/>
    <cellStyle name="Output 3 5 7" xfId="27872"/>
    <cellStyle name="Output 3 5 7 2" xfId="27873"/>
    <cellStyle name="Output 3 5 8" xfId="27874"/>
    <cellStyle name="Output 3 5 9" xfId="27875"/>
    <cellStyle name="Output 3 6" xfId="2056"/>
    <cellStyle name="Output 3 6 10" xfId="27876"/>
    <cellStyle name="Output 3 6 11" xfId="27877"/>
    <cellStyle name="Output 3 6 12" xfId="27878"/>
    <cellStyle name="Output 3 6 13" xfId="27879"/>
    <cellStyle name="Output 3 6 2" xfId="27880"/>
    <cellStyle name="Output 3 6 2 10" xfId="27881"/>
    <cellStyle name="Output 3 6 2 10 2" xfId="27882"/>
    <cellStyle name="Output 3 6 2 11" xfId="27883"/>
    <cellStyle name="Output 3 6 2 11 2" xfId="27884"/>
    <cellStyle name="Output 3 6 2 12" xfId="27885"/>
    <cellStyle name="Output 3 6 2 12 2" xfId="27886"/>
    <cellStyle name="Output 3 6 2 13" xfId="27887"/>
    <cellStyle name="Output 3 6 2 13 2" xfId="27888"/>
    <cellStyle name="Output 3 6 2 14" xfId="27889"/>
    <cellStyle name="Output 3 6 2 14 2" xfId="27890"/>
    <cellStyle name="Output 3 6 2 15" xfId="27891"/>
    <cellStyle name="Output 3 6 2 15 2" xfId="27892"/>
    <cellStyle name="Output 3 6 2 2" xfId="27893"/>
    <cellStyle name="Output 3 6 2 2 2" xfId="27894"/>
    <cellStyle name="Output 3 6 2 3" xfId="27895"/>
    <cellStyle name="Output 3 6 2 3 2" xfId="27896"/>
    <cellStyle name="Output 3 6 2 4" xfId="27897"/>
    <cellStyle name="Output 3 6 2 4 2" xfId="27898"/>
    <cellStyle name="Output 3 6 2 5" xfId="27899"/>
    <cellStyle name="Output 3 6 2 5 2" xfId="27900"/>
    <cellStyle name="Output 3 6 2 6" xfId="27901"/>
    <cellStyle name="Output 3 6 2 6 2" xfId="27902"/>
    <cellStyle name="Output 3 6 2 7" xfId="27903"/>
    <cellStyle name="Output 3 6 2 7 2" xfId="27904"/>
    <cellStyle name="Output 3 6 2 8" xfId="27905"/>
    <cellStyle name="Output 3 6 2 8 2" xfId="27906"/>
    <cellStyle name="Output 3 6 2 9" xfId="27907"/>
    <cellStyle name="Output 3 6 2 9 2" xfId="27908"/>
    <cellStyle name="Output 3 6 3" xfId="27909"/>
    <cellStyle name="Output 3 6 3 2" xfId="27910"/>
    <cellStyle name="Output 3 6 3 2 2" xfId="27911"/>
    <cellStyle name="Output 3 6 3 3" xfId="27912"/>
    <cellStyle name="Output 3 6 3 3 2" xfId="27913"/>
    <cellStyle name="Output 3 6 3 4" xfId="27914"/>
    <cellStyle name="Output 3 6 4" xfId="27915"/>
    <cellStyle name="Output 3 6 4 2" xfId="27916"/>
    <cellStyle name="Output 3 6 5" xfId="27917"/>
    <cellStyle name="Output 3 6 5 2" xfId="27918"/>
    <cellStyle name="Output 3 6 6" xfId="27919"/>
    <cellStyle name="Output 3 6 6 2" xfId="27920"/>
    <cellStyle name="Output 3 6 7" xfId="27921"/>
    <cellStyle name="Output 3 6 7 2" xfId="27922"/>
    <cellStyle name="Output 3 6 8" xfId="27923"/>
    <cellStyle name="Output 3 6 9" xfId="27924"/>
    <cellStyle name="Output 3 7" xfId="2057"/>
    <cellStyle name="Output 3 7 10" xfId="27925"/>
    <cellStyle name="Output 3 7 11" xfId="27926"/>
    <cellStyle name="Output 3 7 12" xfId="27927"/>
    <cellStyle name="Output 3 7 13" xfId="27928"/>
    <cellStyle name="Output 3 7 2" xfId="27929"/>
    <cellStyle name="Output 3 7 2 10" xfId="27930"/>
    <cellStyle name="Output 3 7 2 10 2" xfId="27931"/>
    <cellStyle name="Output 3 7 2 11" xfId="27932"/>
    <cellStyle name="Output 3 7 2 11 2" xfId="27933"/>
    <cellStyle name="Output 3 7 2 12" xfId="27934"/>
    <cellStyle name="Output 3 7 2 12 2" xfId="27935"/>
    <cellStyle name="Output 3 7 2 13" xfId="27936"/>
    <cellStyle name="Output 3 7 2 13 2" xfId="27937"/>
    <cellStyle name="Output 3 7 2 14" xfId="27938"/>
    <cellStyle name="Output 3 7 2 14 2" xfId="27939"/>
    <cellStyle name="Output 3 7 2 15" xfId="27940"/>
    <cellStyle name="Output 3 7 2 15 2" xfId="27941"/>
    <cellStyle name="Output 3 7 2 2" xfId="27942"/>
    <cellStyle name="Output 3 7 2 2 2" xfId="27943"/>
    <cellStyle name="Output 3 7 2 3" xfId="27944"/>
    <cellStyle name="Output 3 7 2 3 2" xfId="27945"/>
    <cellStyle name="Output 3 7 2 4" xfId="27946"/>
    <cellStyle name="Output 3 7 2 4 2" xfId="27947"/>
    <cellStyle name="Output 3 7 2 5" xfId="27948"/>
    <cellStyle name="Output 3 7 2 5 2" xfId="27949"/>
    <cellStyle name="Output 3 7 2 6" xfId="27950"/>
    <cellStyle name="Output 3 7 2 6 2" xfId="27951"/>
    <cellStyle name="Output 3 7 2 7" xfId="27952"/>
    <cellStyle name="Output 3 7 2 7 2" xfId="27953"/>
    <cellStyle name="Output 3 7 2 8" xfId="27954"/>
    <cellStyle name="Output 3 7 2 8 2" xfId="27955"/>
    <cellStyle name="Output 3 7 2 9" xfId="27956"/>
    <cellStyle name="Output 3 7 2 9 2" xfId="27957"/>
    <cellStyle name="Output 3 7 3" xfId="27958"/>
    <cellStyle name="Output 3 7 3 2" xfId="27959"/>
    <cellStyle name="Output 3 7 3 2 2" xfId="27960"/>
    <cellStyle name="Output 3 7 3 3" xfId="27961"/>
    <cellStyle name="Output 3 7 3 3 2" xfId="27962"/>
    <cellStyle name="Output 3 7 3 4" xfId="27963"/>
    <cellStyle name="Output 3 7 4" xfId="27964"/>
    <cellStyle name="Output 3 7 4 2" xfId="27965"/>
    <cellStyle name="Output 3 7 5" xfId="27966"/>
    <cellStyle name="Output 3 7 5 2" xfId="27967"/>
    <cellStyle name="Output 3 7 6" xfId="27968"/>
    <cellStyle name="Output 3 7 6 2" xfId="27969"/>
    <cellStyle name="Output 3 7 7" xfId="27970"/>
    <cellStyle name="Output 3 7 7 2" xfId="27971"/>
    <cellStyle name="Output 3 7 8" xfId="27972"/>
    <cellStyle name="Output 3 7 9" xfId="27973"/>
    <cellStyle name="Output 3 8" xfId="2058"/>
    <cellStyle name="Output 3 8 10" xfId="27974"/>
    <cellStyle name="Output 3 8 11" xfId="27975"/>
    <cellStyle name="Output 3 8 12" xfId="27976"/>
    <cellStyle name="Output 3 8 13" xfId="27977"/>
    <cellStyle name="Output 3 8 2" xfId="27978"/>
    <cellStyle name="Output 3 8 2 10" xfId="27979"/>
    <cellStyle name="Output 3 8 2 10 2" xfId="27980"/>
    <cellStyle name="Output 3 8 2 11" xfId="27981"/>
    <cellStyle name="Output 3 8 2 11 2" xfId="27982"/>
    <cellStyle name="Output 3 8 2 12" xfId="27983"/>
    <cellStyle name="Output 3 8 2 12 2" xfId="27984"/>
    <cellStyle name="Output 3 8 2 13" xfId="27985"/>
    <cellStyle name="Output 3 8 2 13 2" xfId="27986"/>
    <cellStyle name="Output 3 8 2 14" xfId="27987"/>
    <cellStyle name="Output 3 8 2 14 2" xfId="27988"/>
    <cellStyle name="Output 3 8 2 15" xfId="27989"/>
    <cellStyle name="Output 3 8 2 15 2" xfId="27990"/>
    <cellStyle name="Output 3 8 2 2" xfId="27991"/>
    <cellStyle name="Output 3 8 2 2 2" xfId="27992"/>
    <cellStyle name="Output 3 8 2 3" xfId="27993"/>
    <cellStyle name="Output 3 8 2 3 2" xfId="27994"/>
    <cellStyle name="Output 3 8 2 4" xfId="27995"/>
    <cellStyle name="Output 3 8 2 4 2" xfId="27996"/>
    <cellStyle name="Output 3 8 2 5" xfId="27997"/>
    <cellStyle name="Output 3 8 2 5 2" xfId="27998"/>
    <cellStyle name="Output 3 8 2 6" xfId="27999"/>
    <cellStyle name="Output 3 8 2 6 2" xfId="28000"/>
    <cellStyle name="Output 3 8 2 7" xfId="28001"/>
    <cellStyle name="Output 3 8 2 7 2" xfId="28002"/>
    <cellStyle name="Output 3 8 2 8" xfId="28003"/>
    <cellStyle name="Output 3 8 2 8 2" xfId="28004"/>
    <cellStyle name="Output 3 8 2 9" xfId="28005"/>
    <cellStyle name="Output 3 8 2 9 2" xfId="28006"/>
    <cellStyle name="Output 3 8 3" xfId="28007"/>
    <cellStyle name="Output 3 8 3 2" xfId="28008"/>
    <cellStyle name="Output 3 8 3 2 2" xfId="28009"/>
    <cellStyle name="Output 3 8 3 3" xfId="28010"/>
    <cellStyle name="Output 3 8 3 3 2" xfId="28011"/>
    <cellStyle name="Output 3 8 3 4" xfId="28012"/>
    <cellStyle name="Output 3 8 4" xfId="28013"/>
    <cellStyle name="Output 3 8 4 2" xfId="28014"/>
    <cellStyle name="Output 3 8 5" xfId="28015"/>
    <cellStyle name="Output 3 8 5 2" xfId="28016"/>
    <cellStyle name="Output 3 8 6" xfId="28017"/>
    <cellStyle name="Output 3 8 6 2" xfId="28018"/>
    <cellStyle name="Output 3 8 7" xfId="28019"/>
    <cellStyle name="Output 3 8 7 2" xfId="28020"/>
    <cellStyle name="Output 3 8 8" xfId="28021"/>
    <cellStyle name="Output 3 8 9" xfId="28022"/>
    <cellStyle name="Output 3 9" xfId="2059"/>
    <cellStyle name="Output 3 9 10" xfId="28023"/>
    <cellStyle name="Output 3 9 11" xfId="28024"/>
    <cellStyle name="Output 3 9 12" xfId="28025"/>
    <cellStyle name="Output 3 9 13" xfId="28026"/>
    <cellStyle name="Output 3 9 2" xfId="28027"/>
    <cellStyle name="Output 3 9 2 10" xfId="28028"/>
    <cellStyle name="Output 3 9 2 10 2" xfId="28029"/>
    <cellStyle name="Output 3 9 2 11" xfId="28030"/>
    <cellStyle name="Output 3 9 2 11 2" xfId="28031"/>
    <cellStyle name="Output 3 9 2 12" xfId="28032"/>
    <cellStyle name="Output 3 9 2 12 2" xfId="28033"/>
    <cellStyle name="Output 3 9 2 13" xfId="28034"/>
    <cellStyle name="Output 3 9 2 13 2" xfId="28035"/>
    <cellStyle name="Output 3 9 2 14" xfId="28036"/>
    <cellStyle name="Output 3 9 2 14 2" xfId="28037"/>
    <cellStyle name="Output 3 9 2 15" xfId="28038"/>
    <cellStyle name="Output 3 9 2 15 2" xfId="28039"/>
    <cellStyle name="Output 3 9 2 2" xfId="28040"/>
    <cellStyle name="Output 3 9 2 2 2" xfId="28041"/>
    <cellStyle name="Output 3 9 2 3" xfId="28042"/>
    <cellStyle name="Output 3 9 2 3 2" xfId="28043"/>
    <cellStyle name="Output 3 9 2 4" xfId="28044"/>
    <cellStyle name="Output 3 9 2 4 2" xfId="28045"/>
    <cellStyle name="Output 3 9 2 5" xfId="28046"/>
    <cellStyle name="Output 3 9 2 5 2" xfId="28047"/>
    <cellStyle name="Output 3 9 2 6" xfId="28048"/>
    <cellStyle name="Output 3 9 2 6 2" xfId="28049"/>
    <cellStyle name="Output 3 9 2 7" xfId="28050"/>
    <cellStyle name="Output 3 9 2 7 2" xfId="28051"/>
    <cellStyle name="Output 3 9 2 8" xfId="28052"/>
    <cellStyle name="Output 3 9 2 8 2" xfId="28053"/>
    <cellStyle name="Output 3 9 2 9" xfId="28054"/>
    <cellStyle name="Output 3 9 2 9 2" xfId="28055"/>
    <cellStyle name="Output 3 9 3" xfId="28056"/>
    <cellStyle name="Output 3 9 3 2" xfId="28057"/>
    <cellStyle name="Output 3 9 3 2 2" xfId="28058"/>
    <cellStyle name="Output 3 9 3 3" xfId="28059"/>
    <cellStyle name="Output 3 9 3 3 2" xfId="28060"/>
    <cellStyle name="Output 3 9 3 4" xfId="28061"/>
    <cellStyle name="Output 3 9 4" xfId="28062"/>
    <cellStyle name="Output 3 9 4 2" xfId="28063"/>
    <cellStyle name="Output 3 9 5" xfId="28064"/>
    <cellStyle name="Output 3 9 5 2" xfId="28065"/>
    <cellStyle name="Output 3 9 6" xfId="28066"/>
    <cellStyle name="Output 3 9 6 2" xfId="28067"/>
    <cellStyle name="Output 3 9 7" xfId="28068"/>
    <cellStyle name="Output 3 9 7 2" xfId="28069"/>
    <cellStyle name="Output 3 9 8" xfId="28070"/>
    <cellStyle name="Output 3 9 9" xfId="28071"/>
    <cellStyle name="Output 3_Consolidation" xfId="28072"/>
    <cellStyle name="Output 4" xfId="2060"/>
    <cellStyle name="Output 4 10" xfId="28073"/>
    <cellStyle name="Output 4 10 10" xfId="28074"/>
    <cellStyle name="Output 4 10 10 2" xfId="28075"/>
    <cellStyle name="Output 4 10 11" xfId="28076"/>
    <cellStyle name="Output 4 10 11 2" xfId="28077"/>
    <cellStyle name="Output 4 10 12" xfId="28078"/>
    <cellStyle name="Output 4 10 12 2" xfId="28079"/>
    <cellStyle name="Output 4 10 13" xfId="28080"/>
    <cellStyle name="Output 4 10 13 2" xfId="28081"/>
    <cellStyle name="Output 4 10 14" xfId="28082"/>
    <cellStyle name="Output 4 10 14 2" xfId="28083"/>
    <cellStyle name="Output 4 10 15" xfId="28084"/>
    <cellStyle name="Output 4 10 15 2" xfId="28085"/>
    <cellStyle name="Output 4 10 2" xfId="28086"/>
    <cellStyle name="Output 4 10 2 2" xfId="28087"/>
    <cellStyle name="Output 4 10 3" xfId="28088"/>
    <cellStyle name="Output 4 10 3 2" xfId="28089"/>
    <cellStyle name="Output 4 10 4" xfId="28090"/>
    <cellStyle name="Output 4 10 4 2" xfId="28091"/>
    <cellStyle name="Output 4 10 5" xfId="28092"/>
    <cellStyle name="Output 4 10 5 2" xfId="28093"/>
    <cellStyle name="Output 4 10 6" xfId="28094"/>
    <cellStyle name="Output 4 10 6 2" xfId="28095"/>
    <cellStyle name="Output 4 10 7" xfId="28096"/>
    <cellStyle name="Output 4 10 7 2" xfId="28097"/>
    <cellStyle name="Output 4 10 8" xfId="28098"/>
    <cellStyle name="Output 4 10 8 2" xfId="28099"/>
    <cellStyle name="Output 4 10 9" xfId="28100"/>
    <cellStyle name="Output 4 10 9 2" xfId="28101"/>
    <cellStyle name="Output 4 11" xfId="28102"/>
    <cellStyle name="Output 4 11 2" xfId="28103"/>
    <cellStyle name="Output 4 11 2 2" xfId="28104"/>
    <cellStyle name="Output 4 11 3" xfId="28105"/>
    <cellStyle name="Output 4 11 3 2" xfId="28106"/>
    <cellStyle name="Output 4 11 4" xfId="28107"/>
    <cellStyle name="Output 4 12" xfId="28108"/>
    <cellStyle name="Output 4 12 2" xfId="28109"/>
    <cellStyle name="Output 4 13" xfId="28110"/>
    <cellStyle name="Output 4 13 2" xfId="28111"/>
    <cellStyle name="Output 4 14" xfId="28112"/>
    <cellStyle name="Output 4 14 2" xfId="28113"/>
    <cellStyle name="Output 4 15" xfId="28114"/>
    <cellStyle name="Output 4 15 2" xfId="28115"/>
    <cellStyle name="Output 4 16" xfId="28116"/>
    <cellStyle name="Output 4 17" xfId="28117"/>
    <cellStyle name="Output 4 18" xfId="28118"/>
    <cellStyle name="Output 4 19" xfId="28119"/>
    <cellStyle name="Output 4 2" xfId="2061"/>
    <cellStyle name="Output 4 2 10" xfId="28120"/>
    <cellStyle name="Output 4 2 11" xfId="28121"/>
    <cellStyle name="Output 4 2 12" xfId="28122"/>
    <cellStyle name="Output 4 2 13" xfId="28123"/>
    <cellStyle name="Output 4 2 2" xfId="28124"/>
    <cellStyle name="Output 4 2 2 10" xfId="28125"/>
    <cellStyle name="Output 4 2 2 10 2" xfId="28126"/>
    <cellStyle name="Output 4 2 2 11" xfId="28127"/>
    <cellStyle name="Output 4 2 2 11 2" xfId="28128"/>
    <cellStyle name="Output 4 2 2 12" xfId="28129"/>
    <cellStyle name="Output 4 2 2 12 2" xfId="28130"/>
    <cellStyle name="Output 4 2 2 13" xfId="28131"/>
    <cellStyle name="Output 4 2 2 13 2" xfId="28132"/>
    <cellStyle name="Output 4 2 2 14" xfId="28133"/>
    <cellStyle name="Output 4 2 2 14 2" xfId="28134"/>
    <cellStyle name="Output 4 2 2 15" xfId="28135"/>
    <cellStyle name="Output 4 2 2 15 2" xfId="28136"/>
    <cellStyle name="Output 4 2 2 2" xfId="28137"/>
    <cellStyle name="Output 4 2 2 2 2" xfId="28138"/>
    <cellStyle name="Output 4 2 2 3" xfId="28139"/>
    <cellStyle name="Output 4 2 2 3 2" xfId="28140"/>
    <cellStyle name="Output 4 2 2 4" xfId="28141"/>
    <cellStyle name="Output 4 2 2 4 2" xfId="28142"/>
    <cellStyle name="Output 4 2 2 5" xfId="28143"/>
    <cellStyle name="Output 4 2 2 5 2" xfId="28144"/>
    <cellStyle name="Output 4 2 2 6" xfId="28145"/>
    <cellStyle name="Output 4 2 2 6 2" xfId="28146"/>
    <cellStyle name="Output 4 2 2 7" xfId="28147"/>
    <cellStyle name="Output 4 2 2 7 2" xfId="28148"/>
    <cellStyle name="Output 4 2 2 8" xfId="28149"/>
    <cellStyle name="Output 4 2 2 8 2" xfId="28150"/>
    <cellStyle name="Output 4 2 2 9" xfId="28151"/>
    <cellStyle name="Output 4 2 2 9 2" xfId="28152"/>
    <cellStyle name="Output 4 2 3" xfId="28153"/>
    <cellStyle name="Output 4 2 3 2" xfId="28154"/>
    <cellStyle name="Output 4 2 3 2 2" xfId="28155"/>
    <cellStyle name="Output 4 2 3 3" xfId="28156"/>
    <cellStyle name="Output 4 2 3 3 2" xfId="28157"/>
    <cellStyle name="Output 4 2 3 4" xfId="28158"/>
    <cellStyle name="Output 4 2 4" xfId="28159"/>
    <cellStyle name="Output 4 2 4 2" xfId="28160"/>
    <cellStyle name="Output 4 2 5" xfId="28161"/>
    <cellStyle name="Output 4 2 5 2" xfId="28162"/>
    <cellStyle name="Output 4 2 6" xfId="28163"/>
    <cellStyle name="Output 4 2 6 2" xfId="28164"/>
    <cellStyle name="Output 4 2 7" xfId="28165"/>
    <cellStyle name="Output 4 2 7 2" xfId="28166"/>
    <cellStyle name="Output 4 2 8" xfId="28167"/>
    <cellStyle name="Output 4 2 9" xfId="28168"/>
    <cellStyle name="Output 4 20" xfId="28169"/>
    <cellStyle name="Output 4 21" xfId="28170"/>
    <cellStyle name="Output 4 3" xfId="2062"/>
    <cellStyle name="Output 4 3 10" xfId="28171"/>
    <cellStyle name="Output 4 3 11" xfId="28172"/>
    <cellStyle name="Output 4 3 12" xfId="28173"/>
    <cellStyle name="Output 4 3 13" xfId="28174"/>
    <cellStyle name="Output 4 3 2" xfId="28175"/>
    <cellStyle name="Output 4 3 2 10" xfId="28176"/>
    <cellStyle name="Output 4 3 2 10 2" xfId="28177"/>
    <cellStyle name="Output 4 3 2 11" xfId="28178"/>
    <cellStyle name="Output 4 3 2 11 2" xfId="28179"/>
    <cellStyle name="Output 4 3 2 12" xfId="28180"/>
    <cellStyle name="Output 4 3 2 12 2" xfId="28181"/>
    <cellStyle name="Output 4 3 2 13" xfId="28182"/>
    <cellStyle name="Output 4 3 2 13 2" xfId="28183"/>
    <cellStyle name="Output 4 3 2 14" xfId="28184"/>
    <cellStyle name="Output 4 3 2 14 2" xfId="28185"/>
    <cellStyle name="Output 4 3 2 15" xfId="28186"/>
    <cellStyle name="Output 4 3 2 15 2" xfId="28187"/>
    <cellStyle name="Output 4 3 2 2" xfId="28188"/>
    <cellStyle name="Output 4 3 2 2 2" xfId="28189"/>
    <cellStyle name="Output 4 3 2 3" xfId="28190"/>
    <cellStyle name="Output 4 3 2 3 2" xfId="28191"/>
    <cellStyle name="Output 4 3 2 4" xfId="28192"/>
    <cellStyle name="Output 4 3 2 4 2" xfId="28193"/>
    <cellStyle name="Output 4 3 2 5" xfId="28194"/>
    <cellStyle name="Output 4 3 2 5 2" xfId="28195"/>
    <cellStyle name="Output 4 3 2 6" xfId="28196"/>
    <cellStyle name="Output 4 3 2 6 2" xfId="28197"/>
    <cellStyle name="Output 4 3 2 7" xfId="28198"/>
    <cellStyle name="Output 4 3 2 7 2" xfId="28199"/>
    <cellStyle name="Output 4 3 2 8" xfId="28200"/>
    <cellStyle name="Output 4 3 2 8 2" xfId="28201"/>
    <cellStyle name="Output 4 3 2 9" xfId="28202"/>
    <cellStyle name="Output 4 3 2 9 2" xfId="28203"/>
    <cellStyle name="Output 4 3 3" xfId="28204"/>
    <cellStyle name="Output 4 3 3 2" xfId="28205"/>
    <cellStyle name="Output 4 3 3 2 2" xfId="28206"/>
    <cellStyle name="Output 4 3 3 3" xfId="28207"/>
    <cellStyle name="Output 4 3 3 3 2" xfId="28208"/>
    <cellStyle name="Output 4 3 3 4" xfId="28209"/>
    <cellStyle name="Output 4 3 4" xfId="28210"/>
    <cellStyle name="Output 4 3 4 2" xfId="28211"/>
    <cellStyle name="Output 4 3 5" xfId="28212"/>
    <cellStyle name="Output 4 3 5 2" xfId="28213"/>
    <cellStyle name="Output 4 3 6" xfId="28214"/>
    <cellStyle name="Output 4 3 6 2" xfId="28215"/>
    <cellStyle name="Output 4 3 7" xfId="28216"/>
    <cellStyle name="Output 4 3 7 2" xfId="28217"/>
    <cellStyle name="Output 4 3 8" xfId="28218"/>
    <cellStyle name="Output 4 3 9" xfId="28219"/>
    <cellStyle name="Output 4 4" xfId="2063"/>
    <cellStyle name="Output 4 4 10" xfId="28220"/>
    <cellStyle name="Output 4 4 11" xfId="28221"/>
    <cellStyle name="Output 4 4 12" xfId="28222"/>
    <cellStyle name="Output 4 4 13" xfId="28223"/>
    <cellStyle name="Output 4 4 2" xfId="28224"/>
    <cellStyle name="Output 4 4 2 10" xfId="28225"/>
    <cellStyle name="Output 4 4 2 10 2" xfId="28226"/>
    <cellStyle name="Output 4 4 2 11" xfId="28227"/>
    <cellStyle name="Output 4 4 2 11 2" xfId="28228"/>
    <cellStyle name="Output 4 4 2 12" xfId="28229"/>
    <cellStyle name="Output 4 4 2 12 2" xfId="28230"/>
    <cellStyle name="Output 4 4 2 13" xfId="28231"/>
    <cellStyle name="Output 4 4 2 13 2" xfId="28232"/>
    <cellStyle name="Output 4 4 2 14" xfId="28233"/>
    <cellStyle name="Output 4 4 2 14 2" xfId="28234"/>
    <cellStyle name="Output 4 4 2 15" xfId="28235"/>
    <cellStyle name="Output 4 4 2 15 2" xfId="28236"/>
    <cellStyle name="Output 4 4 2 2" xfId="28237"/>
    <cellStyle name="Output 4 4 2 2 2" xfId="28238"/>
    <cellStyle name="Output 4 4 2 3" xfId="28239"/>
    <cellStyle name="Output 4 4 2 3 2" xfId="28240"/>
    <cellStyle name="Output 4 4 2 4" xfId="28241"/>
    <cellStyle name="Output 4 4 2 4 2" xfId="28242"/>
    <cellStyle name="Output 4 4 2 5" xfId="28243"/>
    <cellStyle name="Output 4 4 2 5 2" xfId="28244"/>
    <cellStyle name="Output 4 4 2 6" xfId="28245"/>
    <cellStyle name="Output 4 4 2 6 2" xfId="28246"/>
    <cellStyle name="Output 4 4 2 7" xfId="28247"/>
    <cellStyle name="Output 4 4 2 7 2" xfId="28248"/>
    <cellStyle name="Output 4 4 2 8" xfId="28249"/>
    <cellStyle name="Output 4 4 2 8 2" xfId="28250"/>
    <cellStyle name="Output 4 4 2 9" xfId="28251"/>
    <cellStyle name="Output 4 4 2 9 2" xfId="28252"/>
    <cellStyle name="Output 4 4 3" xfId="28253"/>
    <cellStyle name="Output 4 4 3 2" xfId="28254"/>
    <cellStyle name="Output 4 4 3 2 2" xfId="28255"/>
    <cellStyle name="Output 4 4 3 3" xfId="28256"/>
    <cellStyle name="Output 4 4 3 3 2" xfId="28257"/>
    <cellStyle name="Output 4 4 3 4" xfId="28258"/>
    <cellStyle name="Output 4 4 4" xfId="28259"/>
    <cellStyle name="Output 4 4 4 2" xfId="28260"/>
    <cellStyle name="Output 4 4 5" xfId="28261"/>
    <cellStyle name="Output 4 4 5 2" xfId="28262"/>
    <cellStyle name="Output 4 4 6" xfId="28263"/>
    <cellStyle name="Output 4 4 6 2" xfId="28264"/>
    <cellStyle name="Output 4 4 7" xfId="28265"/>
    <cellStyle name="Output 4 4 7 2" xfId="28266"/>
    <cellStyle name="Output 4 4 8" xfId="28267"/>
    <cellStyle name="Output 4 4 9" xfId="28268"/>
    <cellStyle name="Output 4 5" xfId="2064"/>
    <cellStyle name="Output 4 5 10" xfId="28269"/>
    <cellStyle name="Output 4 5 11" xfId="28270"/>
    <cellStyle name="Output 4 5 12" xfId="28271"/>
    <cellStyle name="Output 4 5 13" xfId="28272"/>
    <cellStyle name="Output 4 5 2" xfId="28273"/>
    <cellStyle name="Output 4 5 2 10" xfId="28274"/>
    <cellStyle name="Output 4 5 2 10 2" xfId="28275"/>
    <cellStyle name="Output 4 5 2 11" xfId="28276"/>
    <cellStyle name="Output 4 5 2 11 2" xfId="28277"/>
    <cellStyle name="Output 4 5 2 12" xfId="28278"/>
    <cellStyle name="Output 4 5 2 12 2" xfId="28279"/>
    <cellStyle name="Output 4 5 2 13" xfId="28280"/>
    <cellStyle name="Output 4 5 2 13 2" xfId="28281"/>
    <cellStyle name="Output 4 5 2 14" xfId="28282"/>
    <cellStyle name="Output 4 5 2 14 2" xfId="28283"/>
    <cellStyle name="Output 4 5 2 15" xfId="28284"/>
    <cellStyle name="Output 4 5 2 15 2" xfId="28285"/>
    <cellStyle name="Output 4 5 2 2" xfId="28286"/>
    <cellStyle name="Output 4 5 2 2 2" xfId="28287"/>
    <cellStyle name="Output 4 5 2 3" xfId="28288"/>
    <cellStyle name="Output 4 5 2 3 2" xfId="28289"/>
    <cellStyle name="Output 4 5 2 4" xfId="28290"/>
    <cellStyle name="Output 4 5 2 4 2" xfId="28291"/>
    <cellStyle name="Output 4 5 2 5" xfId="28292"/>
    <cellStyle name="Output 4 5 2 5 2" xfId="28293"/>
    <cellStyle name="Output 4 5 2 6" xfId="28294"/>
    <cellStyle name="Output 4 5 2 6 2" xfId="28295"/>
    <cellStyle name="Output 4 5 2 7" xfId="28296"/>
    <cellStyle name="Output 4 5 2 7 2" xfId="28297"/>
    <cellStyle name="Output 4 5 2 8" xfId="28298"/>
    <cellStyle name="Output 4 5 2 8 2" xfId="28299"/>
    <cellStyle name="Output 4 5 2 9" xfId="28300"/>
    <cellStyle name="Output 4 5 2 9 2" xfId="28301"/>
    <cellStyle name="Output 4 5 3" xfId="28302"/>
    <cellStyle name="Output 4 5 3 2" xfId="28303"/>
    <cellStyle name="Output 4 5 3 2 2" xfId="28304"/>
    <cellStyle name="Output 4 5 3 3" xfId="28305"/>
    <cellStyle name="Output 4 5 3 3 2" xfId="28306"/>
    <cellStyle name="Output 4 5 3 4" xfId="28307"/>
    <cellStyle name="Output 4 5 4" xfId="28308"/>
    <cellStyle name="Output 4 5 4 2" xfId="28309"/>
    <cellStyle name="Output 4 5 5" xfId="28310"/>
    <cellStyle name="Output 4 5 5 2" xfId="28311"/>
    <cellStyle name="Output 4 5 6" xfId="28312"/>
    <cellStyle name="Output 4 5 6 2" xfId="28313"/>
    <cellStyle name="Output 4 5 7" xfId="28314"/>
    <cellStyle name="Output 4 5 7 2" xfId="28315"/>
    <cellStyle name="Output 4 5 8" xfId="28316"/>
    <cellStyle name="Output 4 5 9" xfId="28317"/>
    <cellStyle name="Output 4 6" xfId="2065"/>
    <cellStyle name="Output 4 6 10" xfId="28318"/>
    <cellStyle name="Output 4 6 11" xfId="28319"/>
    <cellStyle name="Output 4 6 12" xfId="28320"/>
    <cellStyle name="Output 4 6 13" xfId="28321"/>
    <cellStyle name="Output 4 6 2" xfId="28322"/>
    <cellStyle name="Output 4 6 2 10" xfId="28323"/>
    <cellStyle name="Output 4 6 2 10 2" xfId="28324"/>
    <cellStyle name="Output 4 6 2 11" xfId="28325"/>
    <cellStyle name="Output 4 6 2 11 2" xfId="28326"/>
    <cellStyle name="Output 4 6 2 12" xfId="28327"/>
    <cellStyle name="Output 4 6 2 12 2" xfId="28328"/>
    <cellStyle name="Output 4 6 2 13" xfId="28329"/>
    <cellStyle name="Output 4 6 2 13 2" xfId="28330"/>
    <cellStyle name="Output 4 6 2 14" xfId="28331"/>
    <cellStyle name="Output 4 6 2 14 2" xfId="28332"/>
    <cellStyle name="Output 4 6 2 15" xfId="28333"/>
    <cellStyle name="Output 4 6 2 15 2" xfId="28334"/>
    <cellStyle name="Output 4 6 2 2" xfId="28335"/>
    <cellStyle name="Output 4 6 2 2 2" xfId="28336"/>
    <cellStyle name="Output 4 6 2 3" xfId="28337"/>
    <cellStyle name="Output 4 6 2 3 2" xfId="28338"/>
    <cellStyle name="Output 4 6 2 4" xfId="28339"/>
    <cellStyle name="Output 4 6 2 4 2" xfId="28340"/>
    <cellStyle name="Output 4 6 2 5" xfId="28341"/>
    <cellStyle name="Output 4 6 2 5 2" xfId="28342"/>
    <cellStyle name="Output 4 6 2 6" xfId="28343"/>
    <cellStyle name="Output 4 6 2 6 2" xfId="28344"/>
    <cellStyle name="Output 4 6 2 7" xfId="28345"/>
    <cellStyle name="Output 4 6 2 7 2" xfId="28346"/>
    <cellStyle name="Output 4 6 2 8" xfId="28347"/>
    <cellStyle name="Output 4 6 2 8 2" xfId="28348"/>
    <cellStyle name="Output 4 6 2 9" xfId="28349"/>
    <cellStyle name="Output 4 6 2 9 2" xfId="28350"/>
    <cellStyle name="Output 4 6 3" xfId="28351"/>
    <cellStyle name="Output 4 6 3 2" xfId="28352"/>
    <cellStyle name="Output 4 6 3 2 2" xfId="28353"/>
    <cellStyle name="Output 4 6 3 3" xfId="28354"/>
    <cellStyle name="Output 4 6 3 3 2" xfId="28355"/>
    <cellStyle name="Output 4 6 3 4" xfId="28356"/>
    <cellStyle name="Output 4 6 4" xfId="28357"/>
    <cellStyle name="Output 4 6 4 2" xfId="28358"/>
    <cellStyle name="Output 4 6 5" xfId="28359"/>
    <cellStyle name="Output 4 6 5 2" xfId="28360"/>
    <cellStyle name="Output 4 6 6" xfId="28361"/>
    <cellStyle name="Output 4 6 6 2" xfId="28362"/>
    <cellStyle name="Output 4 6 7" xfId="28363"/>
    <cellStyle name="Output 4 6 7 2" xfId="28364"/>
    <cellStyle name="Output 4 6 8" xfId="28365"/>
    <cellStyle name="Output 4 6 9" xfId="28366"/>
    <cellStyle name="Output 4 7" xfId="2066"/>
    <cellStyle name="Output 4 7 10" xfId="28367"/>
    <cellStyle name="Output 4 7 11" xfId="28368"/>
    <cellStyle name="Output 4 7 12" xfId="28369"/>
    <cellStyle name="Output 4 7 13" xfId="28370"/>
    <cellStyle name="Output 4 7 2" xfId="28371"/>
    <cellStyle name="Output 4 7 2 10" xfId="28372"/>
    <cellStyle name="Output 4 7 2 10 2" xfId="28373"/>
    <cellStyle name="Output 4 7 2 11" xfId="28374"/>
    <cellStyle name="Output 4 7 2 11 2" xfId="28375"/>
    <cellStyle name="Output 4 7 2 12" xfId="28376"/>
    <cellStyle name="Output 4 7 2 12 2" xfId="28377"/>
    <cellStyle name="Output 4 7 2 13" xfId="28378"/>
    <cellStyle name="Output 4 7 2 13 2" xfId="28379"/>
    <cellStyle name="Output 4 7 2 14" xfId="28380"/>
    <cellStyle name="Output 4 7 2 14 2" xfId="28381"/>
    <cellStyle name="Output 4 7 2 15" xfId="28382"/>
    <cellStyle name="Output 4 7 2 15 2" xfId="28383"/>
    <cellStyle name="Output 4 7 2 2" xfId="28384"/>
    <cellStyle name="Output 4 7 2 2 2" xfId="28385"/>
    <cellStyle name="Output 4 7 2 3" xfId="28386"/>
    <cellStyle name="Output 4 7 2 3 2" xfId="28387"/>
    <cellStyle name="Output 4 7 2 4" xfId="28388"/>
    <cellStyle name="Output 4 7 2 4 2" xfId="28389"/>
    <cellStyle name="Output 4 7 2 5" xfId="28390"/>
    <cellStyle name="Output 4 7 2 5 2" xfId="28391"/>
    <cellStyle name="Output 4 7 2 6" xfId="28392"/>
    <cellStyle name="Output 4 7 2 6 2" xfId="28393"/>
    <cellStyle name="Output 4 7 2 7" xfId="28394"/>
    <cellStyle name="Output 4 7 2 7 2" xfId="28395"/>
    <cellStyle name="Output 4 7 2 8" xfId="28396"/>
    <cellStyle name="Output 4 7 2 8 2" xfId="28397"/>
    <cellStyle name="Output 4 7 2 9" xfId="28398"/>
    <cellStyle name="Output 4 7 2 9 2" xfId="28399"/>
    <cellStyle name="Output 4 7 3" xfId="28400"/>
    <cellStyle name="Output 4 7 3 2" xfId="28401"/>
    <cellStyle name="Output 4 7 3 2 2" xfId="28402"/>
    <cellStyle name="Output 4 7 3 3" xfId="28403"/>
    <cellStyle name="Output 4 7 3 3 2" xfId="28404"/>
    <cellStyle name="Output 4 7 3 4" xfId="28405"/>
    <cellStyle name="Output 4 7 4" xfId="28406"/>
    <cellStyle name="Output 4 7 4 2" xfId="28407"/>
    <cellStyle name="Output 4 7 5" xfId="28408"/>
    <cellStyle name="Output 4 7 5 2" xfId="28409"/>
    <cellStyle name="Output 4 7 6" xfId="28410"/>
    <cellStyle name="Output 4 7 6 2" xfId="28411"/>
    <cellStyle name="Output 4 7 7" xfId="28412"/>
    <cellStyle name="Output 4 7 7 2" xfId="28413"/>
    <cellStyle name="Output 4 7 8" xfId="28414"/>
    <cellStyle name="Output 4 7 9" xfId="28415"/>
    <cellStyle name="Output 4 8" xfId="2067"/>
    <cellStyle name="Output 4 8 10" xfId="28416"/>
    <cellStyle name="Output 4 8 11" xfId="28417"/>
    <cellStyle name="Output 4 8 12" xfId="28418"/>
    <cellStyle name="Output 4 8 13" xfId="28419"/>
    <cellStyle name="Output 4 8 2" xfId="28420"/>
    <cellStyle name="Output 4 8 2 10" xfId="28421"/>
    <cellStyle name="Output 4 8 2 10 2" xfId="28422"/>
    <cellStyle name="Output 4 8 2 11" xfId="28423"/>
    <cellStyle name="Output 4 8 2 11 2" xfId="28424"/>
    <cellStyle name="Output 4 8 2 12" xfId="28425"/>
    <cellStyle name="Output 4 8 2 12 2" xfId="28426"/>
    <cellStyle name="Output 4 8 2 13" xfId="28427"/>
    <cellStyle name="Output 4 8 2 13 2" xfId="28428"/>
    <cellStyle name="Output 4 8 2 14" xfId="28429"/>
    <cellStyle name="Output 4 8 2 14 2" xfId="28430"/>
    <cellStyle name="Output 4 8 2 15" xfId="28431"/>
    <cellStyle name="Output 4 8 2 15 2" xfId="28432"/>
    <cellStyle name="Output 4 8 2 2" xfId="28433"/>
    <cellStyle name="Output 4 8 2 2 2" xfId="28434"/>
    <cellStyle name="Output 4 8 2 3" xfId="28435"/>
    <cellStyle name="Output 4 8 2 3 2" xfId="28436"/>
    <cellStyle name="Output 4 8 2 4" xfId="28437"/>
    <cellStyle name="Output 4 8 2 4 2" xfId="28438"/>
    <cellStyle name="Output 4 8 2 5" xfId="28439"/>
    <cellStyle name="Output 4 8 2 5 2" xfId="28440"/>
    <cellStyle name="Output 4 8 2 6" xfId="28441"/>
    <cellStyle name="Output 4 8 2 6 2" xfId="28442"/>
    <cellStyle name="Output 4 8 2 7" xfId="28443"/>
    <cellStyle name="Output 4 8 2 7 2" xfId="28444"/>
    <cellStyle name="Output 4 8 2 8" xfId="28445"/>
    <cellStyle name="Output 4 8 2 8 2" xfId="28446"/>
    <cellStyle name="Output 4 8 2 9" xfId="28447"/>
    <cellStyle name="Output 4 8 2 9 2" xfId="28448"/>
    <cellStyle name="Output 4 8 3" xfId="28449"/>
    <cellStyle name="Output 4 8 3 2" xfId="28450"/>
    <cellStyle name="Output 4 8 3 2 2" xfId="28451"/>
    <cellStyle name="Output 4 8 3 3" xfId="28452"/>
    <cellStyle name="Output 4 8 3 3 2" xfId="28453"/>
    <cellStyle name="Output 4 8 3 4" xfId="28454"/>
    <cellStyle name="Output 4 8 4" xfId="28455"/>
    <cellStyle name="Output 4 8 4 2" xfId="28456"/>
    <cellStyle name="Output 4 8 5" xfId="28457"/>
    <cellStyle name="Output 4 8 5 2" xfId="28458"/>
    <cellStyle name="Output 4 8 6" xfId="28459"/>
    <cellStyle name="Output 4 8 6 2" xfId="28460"/>
    <cellStyle name="Output 4 8 7" xfId="28461"/>
    <cellStyle name="Output 4 8 7 2" xfId="28462"/>
    <cellStyle name="Output 4 8 8" xfId="28463"/>
    <cellStyle name="Output 4 8 9" xfId="28464"/>
    <cellStyle name="Output 4 9" xfId="2068"/>
    <cellStyle name="Output 4 9 10" xfId="28465"/>
    <cellStyle name="Output 4 9 11" xfId="28466"/>
    <cellStyle name="Output 4 9 12" xfId="28467"/>
    <cellStyle name="Output 4 9 13" xfId="28468"/>
    <cellStyle name="Output 4 9 2" xfId="28469"/>
    <cellStyle name="Output 4 9 2 10" xfId="28470"/>
    <cellStyle name="Output 4 9 2 10 2" xfId="28471"/>
    <cellStyle name="Output 4 9 2 11" xfId="28472"/>
    <cellStyle name="Output 4 9 2 11 2" xfId="28473"/>
    <cellStyle name="Output 4 9 2 12" xfId="28474"/>
    <cellStyle name="Output 4 9 2 12 2" xfId="28475"/>
    <cellStyle name="Output 4 9 2 13" xfId="28476"/>
    <cellStyle name="Output 4 9 2 13 2" xfId="28477"/>
    <cellStyle name="Output 4 9 2 14" xfId="28478"/>
    <cellStyle name="Output 4 9 2 14 2" xfId="28479"/>
    <cellStyle name="Output 4 9 2 15" xfId="28480"/>
    <cellStyle name="Output 4 9 2 15 2" xfId="28481"/>
    <cellStyle name="Output 4 9 2 2" xfId="28482"/>
    <cellStyle name="Output 4 9 2 2 2" xfId="28483"/>
    <cellStyle name="Output 4 9 2 3" xfId="28484"/>
    <cellStyle name="Output 4 9 2 3 2" xfId="28485"/>
    <cellStyle name="Output 4 9 2 4" xfId="28486"/>
    <cellStyle name="Output 4 9 2 4 2" xfId="28487"/>
    <cellStyle name="Output 4 9 2 5" xfId="28488"/>
    <cellStyle name="Output 4 9 2 5 2" xfId="28489"/>
    <cellStyle name="Output 4 9 2 6" xfId="28490"/>
    <cellStyle name="Output 4 9 2 6 2" xfId="28491"/>
    <cellStyle name="Output 4 9 2 7" xfId="28492"/>
    <cellStyle name="Output 4 9 2 7 2" xfId="28493"/>
    <cellStyle name="Output 4 9 2 8" xfId="28494"/>
    <cellStyle name="Output 4 9 2 8 2" xfId="28495"/>
    <cellStyle name="Output 4 9 2 9" xfId="28496"/>
    <cellStyle name="Output 4 9 2 9 2" xfId="28497"/>
    <cellStyle name="Output 4 9 3" xfId="28498"/>
    <cellStyle name="Output 4 9 3 2" xfId="28499"/>
    <cellStyle name="Output 4 9 3 2 2" xfId="28500"/>
    <cellStyle name="Output 4 9 3 3" xfId="28501"/>
    <cellStyle name="Output 4 9 3 3 2" xfId="28502"/>
    <cellStyle name="Output 4 9 3 4" xfId="28503"/>
    <cellStyle name="Output 4 9 4" xfId="28504"/>
    <cellStyle name="Output 4 9 4 2" xfId="28505"/>
    <cellStyle name="Output 4 9 5" xfId="28506"/>
    <cellStyle name="Output 4 9 5 2" xfId="28507"/>
    <cellStyle name="Output 4 9 6" xfId="28508"/>
    <cellStyle name="Output 4 9 6 2" xfId="28509"/>
    <cellStyle name="Output 4 9 7" xfId="28510"/>
    <cellStyle name="Output 4 9 7 2" xfId="28511"/>
    <cellStyle name="Output 4 9 8" xfId="28512"/>
    <cellStyle name="Output 4 9 9" xfId="28513"/>
    <cellStyle name="Output 4_Consolidation" xfId="28514"/>
    <cellStyle name="Output 5" xfId="2069"/>
    <cellStyle name="Output 5 10" xfId="28515"/>
    <cellStyle name="Output 5 11" xfId="28516"/>
    <cellStyle name="Output 5 12" xfId="28517"/>
    <cellStyle name="Output 5 13" xfId="28518"/>
    <cellStyle name="Output 5 14" xfId="28519"/>
    <cellStyle name="Output 5 15" xfId="28520"/>
    <cellStyle name="Output 5 2" xfId="2070"/>
    <cellStyle name="Output 5 2 10" xfId="28521"/>
    <cellStyle name="Output 5 2 11" xfId="28522"/>
    <cellStyle name="Output 5 2 12" xfId="28523"/>
    <cellStyle name="Output 5 2 13" xfId="28524"/>
    <cellStyle name="Output 5 2 2" xfId="28525"/>
    <cellStyle name="Output 5 2 2 10" xfId="28526"/>
    <cellStyle name="Output 5 2 2 10 2" xfId="28527"/>
    <cellStyle name="Output 5 2 2 11" xfId="28528"/>
    <cellStyle name="Output 5 2 2 11 2" xfId="28529"/>
    <cellStyle name="Output 5 2 2 12" xfId="28530"/>
    <cellStyle name="Output 5 2 2 12 2" xfId="28531"/>
    <cellStyle name="Output 5 2 2 13" xfId="28532"/>
    <cellStyle name="Output 5 2 2 13 2" xfId="28533"/>
    <cellStyle name="Output 5 2 2 14" xfId="28534"/>
    <cellStyle name="Output 5 2 2 14 2" xfId="28535"/>
    <cellStyle name="Output 5 2 2 15" xfId="28536"/>
    <cellStyle name="Output 5 2 2 15 2" xfId="28537"/>
    <cellStyle name="Output 5 2 2 2" xfId="28538"/>
    <cellStyle name="Output 5 2 2 2 2" xfId="28539"/>
    <cellStyle name="Output 5 2 2 3" xfId="28540"/>
    <cellStyle name="Output 5 2 2 3 2" xfId="28541"/>
    <cellStyle name="Output 5 2 2 4" xfId="28542"/>
    <cellStyle name="Output 5 2 2 4 2" xfId="28543"/>
    <cellStyle name="Output 5 2 2 5" xfId="28544"/>
    <cellStyle name="Output 5 2 2 5 2" xfId="28545"/>
    <cellStyle name="Output 5 2 2 6" xfId="28546"/>
    <cellStyle name="Output 5 2 2 6 2" xfId="28547"/>
    <cellStyle name="Output 5 2 2 7" xfId="28548"/>
    <cellStyle name="Output 5 2 2 7 2" xfId="28549"/>
    <cellStyle name="Output 5 2 2 8" xfId="28550"/>
    <cellStyle name="Output 5 2 2 8 2" xfId="28551"/>
    <cellStyle name="Output 5 2 2 9" xfId="28552"/>
    <cellStyle name="Output 5 2 2 9 2" xfId="28553"/>
    <cellStyle name="Output 5 2 3" xfId="28554"/>
    <cellStyle name="Output 5 2 3 2" xfId="28555"/>
    <cellStyle name="Output 5 2 3 2 2" xfId="28556"/>
    <cellStyle name="Output 5 2 3 3" xfId="28557"/>
    <cellStyle name="Output 5 2 3 3 2" xfId="28558"/>
    <cellStyle name="Output 5 2 3 4" xfId="28559"/>
    <cellStyle name="Output 5 2 4" xfId="28560"/>
    <cellStyle name="Output 5 2 4 2" xfId="28561"/>
    <cellStyle name="Output 5 2 5" xfId="28562"/>
    <cellStyle name="Output 5 2 5 2" xfId="28563"/>
    <cellStyle name="Output 5 2 6" xfId="28564"/>
    <cellStyle name="Output 5 2 6 2" xfId="28565"/>
    <cellStyle name="Output 5 2 7" xfId="28566"/>
    <cellStyle name="Output 5 2 7 2" xfId="28567"/>
    <cellStyle name="Output 5 2 8" xfId="28568"/>
    <cellStyle name="Output 5 2 9" xfId="28569"/>
    <cellStyle name="Output 5 3" xfId="2071"/>
    <cellStyle name="Output 5 3 10" xfId="28570"/>
    <cellStyle name="Output 5 3 11" xfId="28571"/>
    <cellStyle name="Output 5 3 12" xfId="28572"/>
    <cellStyle name="Output 5 3 13" xfId="28573"/>
    <cellStyle name="Output 5 3 2" xfId="28574"/>
    <cellStyle name="Output 5 3 2 10" xfId="28575"/>
    <cellStyle name="Output 5 3 2 10 2" xfId="28576"/>
    <cellStyle name="Output 5 3 2 11" xfId="28577"/>
    <cellStyle name="Output 5 3 2 11 2" xfId="28578"/>
    <cellStyle name="Output 5 3 2 12" xfId="28579"/>
    <cellStyle name="Output 5 3 2 12 2" xfId="28580"/>
    <cellStyle name="Output 5 3 2 13" xfId="28581"/>
    <cellStyle name="Output 5 3 2 13 2" xfId="28582"/>
    <cellStyle name="Output 5 3 2 14" xfId="28583"/>
    <cellStyle name="Output 5 3 2 14 2" xfId="28584"/>
    <cellStyle name="Output 5 3 2 15" xfId="28585"/>
    <cellStyle name="Output 5 3 2 15 2" xfId="28586"/>
    <cellStyle name="Output 5 3 2 2" xfId="28587"/>
    <cellStyle name="Output 5 3 2 2 2" xfId="28588"/>
    <cellStyle name="Output 5 3 2 3" xfId="28589"/>
    <cellStyle name="Output 5 3 2 3 2" xfId="28590"/>
    <cellStyle name="Output 5 3 2 4" xfId="28591"/>
    <cellStyle name="Output 5 3 2 4 2" xfId="28592"/>
    <cellStyle name="Output 5 3 2 5" xfId="28593"/>
    <cellStyle name="Output 5 3 2 5 2" xfId="28594"/>
    <cellStyle name="Output 5 3 2 6" xfId="28595"/>
    <cellStyle name="Output 5 3 2 6 2" xfId="28596"/>
    <cellStyle name="Output 5 3 2 7" xfId="28597"/>
    <cellStyle name="Output 5 3 2 7 2" xfId="28598"/>
    <cellStyle name="Output 5 3 2 8" xfId="28599"/>
    <cellStyle name="Output 5 3 2 8 2" xfId="28600"/>
    <cellStyle name="Output 5 3 2 9" xfId="28601"/>
    <cellStyle name="Output 5 3 2 9 2" xfId="28602"/>
    <cellStyle name="Output 5 3 3" xfId="28603"/>
    <cellStyle name="Output 5 3 3 2" xfId="28604"/>
    <cellStyle name="Output 5 3 3 2 2" xfId="28605"/>
    <cellStyle name="Output 5 3 3 3" xfId="28606"/>
    <cellStyle name="Output 5 3 3 3 2" xfId="28607"/>
    <cellStyle name="Output 5 3 3 4" xfId="28608"/>
    <cellStyle name="Output 5 3 4" xfId="28609"/>
    <cellStyle name="Output 5 3 4 2" xfId="28610"/>
    <cellStyle name="Output 5 3 5" xfId="28611"/>
    <cellStyle name="Output 5 3 5 2" xfId="28612"/>
    <cellStyle name="Output 5 3 6" xfId="28613"/>
    <cellStyle name="Output 5 3 6 2" xfId="28614"/>
    <cellStyle name="Output 5 3 7" xfId="28615"/>
    <cellStyle name="Output 5 3 7 2" xfId="28616"/>
    <cellStyle name="Output 5 3 8" xfId="28617"/>
    <cellStyle name="Output 5 3 9" xfId="28618"/>
    <cellStyle name="Output 5 4" xfId="28619"/>
    <cellStyle name="Output 5 4 10" xfId="28620"/>
    <cellStyle name="Output 5 4 10 2" xfId="28621"/>
    <cellStyle name="Output 5 4 11" xfId="28622"/>
    <cellStyle name="Output 5 4 11 2" xfId="28623"/>
    <cellStyle name="Output 5 4 12" xfId="28624"/>
    <cellStyle name="Output 5 4 12 2" xfId="28625"/>
    <cellStyle name="Output 5 4 13" xfId="28626"/>
    <cellStyle name="Output 5 4 13 2" xfId="28627"/>
    <cellStyle name="Output 5 4 14" xfId="28628"/>
    <cellStyle name="Output 5 4 14 2" xfId="28629"/>
    <cellStyle name="Output 5 4 15" xfId="28630"/>
    <cellStyle name="Output 5 4 15 2" xfId="28631"/>
    <cellStyle name="Output 5 4 2" xfId="28632"/>
    <cellStyle name="Output 5 4 2 2" xfId="28633"/>
    <cellStyle name="Output 5 4 3" xfId="28634"/>
    <cellStyle name="Output 5 4 3 2" xfId="28635"/>
    <cellStyle name="Output 5 4 4" xfId="28636"/>
    <cellStyle name="Output 5 4 4 2" xfId="28637"/>
    <cellStyle name="Output 5 4 5" xfId="28638"/>
    <cellStyle name="Output 5 4 5 2" xfId="28639"/>
    <cellStyle name="Output 5 4 6" xfId="28640"/>
    <cellStyle name="Output 5 4 6 2" xfId="28641"/>
    <cellStyle name="Output 5 4 7" xfId="28642"/>
    <cellStyle name="Output 5 4 7 2" xfId="28643"/>
    <cellStyle name="Output 5 4 8" xfId="28644"/>
    <cellStyle name="Output 5 4 8 2" xfId="28645"/>
    <cellStyle name="Output 5 4 9" xfId="28646"/>
    <cellStyle name="Output 5 4 9 2" xfId="28647"/>
    <cellStyle name="Output 5 5" xfId="28648"/>
    <cellStyle name="Output 5 5 2" xfId="28649"/>
    <cellStyle name="Output 5 5 2 2" xfId="28650"/>
    <cellStyle name="Output 5 5 3" xfId="28651"/>
    <cellStyle name="Output 5 5 3 2" xfId="28652"/>
    <cellStyle name="Output 5 5 4" xfId="28653"/>
    <cellStyle name="Output 5 6" xfId="28654"/>
    <cellStyle name="Output 5 6 2" xfId="28655"/>
    <cellStyle name="Output 5 7" xfId="28656"/>
    <cellStyle name="Output 5 7 2" xfId="28657"/>
    <cellStyle name="Output 5 8" xfId="28658"/>
    <cellStyle name="Output 5 8 2" xfId="28659"/>
    <cellStyle name="Output 5 9" xfId="28660"/>
    <cellStyle name="Output 5 9 2" xfId="28661"/>
    <cellStyle name="Output 5_Consolidation" xfId="28662"/>
    <cellStyle name="Output 6" xfId="2072"/>
    <cellStyle name="Output 6 10" xfId="28663"/>
    <cellStyle name="Output 6 11" xfId="28664"/>
    <cellStyle name="Output 6 12" xfId="28665"/>
    <cellStyle name="Output 6 13" xfId="28666"/>
    <cellStyle name="Output 6 14" xfId="28667"/>
    <cellStyle name="Output 6 15" xfId="28668"/>
    <cellStyle name="Output 6 2" xfId="2073"/>
    <cellStyle name="Output 6 2 10" xfId="28669"/>
    <cellStyle name="Output 6 2 11" xfId="28670"/>
    <cellStyle name="Output 6 2 12" xfId="28671"/>
    <cellStyle name="Output 6 2 13" xfId="28672"/>
    <cellStyle name="Output 6 2 2" xfId="28673"/>
    <cellStyle name="Output 6 2 2 10" xfId="28674"/>
    <cellStyle name="Output 6 2 2 10 2" xfId="28675"/>
    <cellStyle name="Output 6 2 2 11" xfId="28676"/>
    <cellStyle name="Output 6 2 2 11 2" xfId="28677"/>
    <cellStyle name="Output 6 2 2 12" xfId="28678"/>
    <cellStyle name="Output 6 2 2 12 2" xfId="28679"/>
    <cellStyle name="Output 6 2 2 13" xfId="28680"/>
    <cellStyle name="Output 6 2 2 13 2" xfId="28681"/>
    <cellStyle name="Output 6 2 2 14" xfId="28682"/>
    <cellStyle name="Output 6 2 2 14 2" xfId="28683"/>
    <cellStyle name="Output 6 2 2 15" xfId="28684"/>
    <cellStyle name="Output 6 2 2 15 2" xfId="28685"/>
    <cellStyle name="Output 6 2 2 2" xfId="28686"/>
    <cellStyle name="Output 6 2 2 2 2" xfId="28687"/>
    <cellStyle name="Output 6 2 2 3" xfId="28688"/>
    <cellStyle name="Output 6 2 2 3 2" xfId="28689"/>
    <cellStyle name="Output 6 2 2 4" xfId="28690"/>
    <cellStyle name="Output 6 2 2 4 2" xfId="28691"/>
    <cellStyle name="Output 6 2 2 5" xfId="28692"/>
    <cellStyle name="Output 6 2 2 5 2" xfId="28693"/>
    <cellStyle name="Output 6 2 2 6" xfId="28694"/>
    <cellStyle name="Output 6 2 2 6 2" xfId="28695"/>
    <cellStyle name="Output 6 2 2 7" xfId="28696"/>
    <cellStyle name="Output 6 2 2 7 2" xfId="28697"/>
    <cellStyle name="Output 6 2 2 8" xfId="28698"/>
    <cellStyle name="Output 6 2 2 8 2" xfId="28699"/>
    <cellStyle name="Output 6 2 2 9" xfId="28700"/>
    <cellStyle name="Output 6 2 2 9 2" xfId="28701"/>
    <cellStyle name="Output 6 2 3" xfId="28702"/>
    <cellStyle name="Output 6 2 3 2" xfId="28703"/>
    <cellStyle name="Output 6 2 3 2 2" xfId="28704"/>
    <cellStyle name="Output 6 2 3 3" xfId="28705"/>
    <cellStyle name="Output 6 2 3 3 2" xfId="28706"/>
    <cellStyle name="Output 6 2 3 4" xfId="28707"/>
    <cellStyle name="Output 6 2 4" xfId="28708"/>
    <cellStyle name="Output 6 2 4 2" xfId="28709"/>
    <cellStyle name="Output 6 2 5" xfId="28710"/>
    <cellStyle name="Output 6 2 5 2" xfId="28711"/>
    <cellStyle name="Output 6 2 6" xfId="28712"/>
    <cellStyle name="Output 6 2 6 2" xfId="28713"/>
    <cellStyle name="Output 6 2 7" xfId="28714"/>
    <cellStyle name="Output 6 2 7 2" xfId="28715"/>
    <cellStyle name="Output 6 2 8" xfId="28716"/>
    <cellStyle name="Output 6 2 9" xfId="28717"/>
    <cellStyle name="Output 6 3" xfId="2074"/>
    <cellStyle name="Output 6 3 10" xfId="28718"/>
    <cellStyle name="Output 6 3 11" xfId="28719"/>
    <cellStyle name="Output 6 3 12" xfId="28720"/>
    <cellStyle name="Output 6 3 13" xfId="28721"/>
    <cellStyle name="Output 6 3 2" xfId="28722"/>
    <cellStyle name="Output 6 3 2 10" xfId="28723"/>
    <cellStyle name="Output 6 3 2 10 2" xfId="28724"/>
    <cellStyle name="Output 6 3 2 11" xfId="28725"/>
    <cellStyle name="Output 6 3 2 11 2" xfId="28726"/>
    <cellStyle name="Output 6 3 2 12" xfId="28727"/>
    <cellStyle name="Output 6 3 2 12 2" xfId="28728"/>
    <cellStyle name="Output 6 3 2 13" xfId="28729"/>
    <cellStyle name="Output 6 3 2 13 2" xfId="28730"/>
    <cellStyle name="Output 6 3 2 14" xfId="28731"/>
    <cellStyle name="Output 6 3 2 14 2" xfId="28732"/>
    <cellStyle name="Output 6 3 2 15" xfId="28733"/>
    <cellStyle name="Output 6 3 2 15 2" xfId="28734"/>
    <cellStyle name="Output 6 3 2 2" xfId="28735"/>
    <cellStyle name="Output 6 3 2 2 2" xfId="28736"/>
    <cellStyle name="Output 6 3 2 3" xfId="28737"/>
    <cellStyle name="Output 6 3 2 3 2" xfId="28738"/>
    <cellStyle name="Output 6 3 2 4" xfId="28739"/>
    <cellStyle name="Output 6 3 2 4 2" xfId="28740"/>
    <cellStyle name="Output 6 3 2 5" xfId="28741"/>
    <cellStyle name="Output 6 3 2 5 2" xfId="28742"/>
    <cellStyle name="Output 6 3 2 6" xfId="28743"/>
    <cellStyle name="Output 6 3 2 6 2" xfId="28744"/>
    <cellStyle name="Output 6 3 2 7" xfId="28745"/>
    <cellStyle name="Output 6 3 2 7 2" xfId="28746"/>
    <cellStyle name="Output 6 3 2 8" xfId="28747"/>
    <cellStyle name="Output 6 3 2 8 2" xfId="28748"/>
    <cellStyle name="Output 6 3 2 9" xfId="28749"/>
    <cellStyle name="Output 6 3 2 9 2" xfId="28750"/>
    <cellStyle name="Output 6 3 3" xfId="28751"/>
    <cellStyle name="Output 6 3 3 2" xfId="28752"/>
    <cellStyle name="Output 6 3 3 2 2" xfId="28753"/>
    <cellStyle name="Output 6 3 3 3" xfId="28754"/>
    <cellStyle name="Output 6 3 3 3 2" xfId="28755"/>
    <cellStyle name="Output 6 3 3 4" xfId="28756"/>
    <cellStyle name="Output 6 3 4" xfId="28757"/>
    <cellStyle name="Output 6 3 4 2" xfId="28758"/>
    <cellStyle name="Output 6 3 5" xfId="28759"/>
    <cellStyle name="Output 6 3 5 2" xfId="28760"/>
    <cellStyle name="Output 6 3 6" xfId="28761"/>
    <cellStyle name="Output 6 3 6 2" xfId="28762"/>
    <cellStyle name="Output 6 3 7" xfId="28763"/>
    <cellStyle name="Output 6 3 7 2" xfId="28764"/>
    <cellStyle name="Output 6 3 8" xfId="28765"/>
    <cellStyle name="Output 6 3 9" xfId="28766"/>
    <cellStyle name="Output 6 4" xfId="28767"/>
    <cellStyle name="Output 6 4 10" xfId="28768"/>
    <cellStyle name="Output 6 4 10 2" xfId="28769"/>
    <cellStyle name="Output 6 4 11" xfId="28770"/>
    <cellStyle name="Output 6 4 11 2" xfId="28771"/>
    <cellStyle name="Output 6 4 12" xfId="28772"/>
    <cellStyle name="Output 6 4 12 2" xfId="28773"/>
    <cellStyle name="Output 6 4 13" xfId="28774"/>
    <cellStyle name="Output 6 4 13 2" xfId="28775"/>
    <cellStyle name="Output 6 4 14" xfId="28776"/>
    <cellStyle name="Output 6 4 14 2" xfId="28777"/>
    <cellStyle name="Output 6 4 15" xfId="28778"/>
    <cellStyle name="Output 6 4 15 2" xfId="28779"/>
    <cellStyle name="Output 6 4 2" xfId="28780"/>
    <cellStyle name="Output 6 4 2 2" xfId="28781"/>
    <cellStyle name="Output 6 4 3" xfId="28782"/>
    <cellStyle name="Output 6 4 3 2" xfId="28783"/>
    <cellStyle name="Output 6 4 4" xfId="28784"/>
    <cellStyle name="Output 6 4 4 2" xfId="28785"/>
    <cellStyle name="Output 6 4 5" xfId="28786"/>
    <cellStyle name="Output 6 4 5 2" xfId="28787"/>
    <cellStyle name="Output 6 4 6" xfId="28788"/>
    <cellStyle name="Output 6 4 6 2" xfId="28789"/>
    <cellStyle name="Output 6 4 7" xfId="28790"/>
    <cellStyle name="Output 6 4 7 2" xfId="28791"/>
    <cellStyle name="Output 6 4 8" xfId="28792"/>
    <cellStyle name="Output 6 4 8 2" xfId="28793"/>
    <cellStyle name="Output 6 4 9" xfId="28794"/>
    <cellStyle name="Output 6 4 9 2" xfId="28795"/>
    <cellStyle name="Output 6 5" xfId="28796"/>
    <cellStyle name="Output 6 5 2" xfId="28797"/>
    <cellStyle name="Output 6 5 2 2" xfId="28798"/>
    <cellStyle name="Output 6 5 3" xfId="28799"/>
    <cellStyle name="Output 6 5 3 2" xfId="28800"/>
    <cellStyle name="Output 6 5 4" xfId="28801"/>
    <cellStyle name="Output 6 6" xfId="28802"/>
    <cellStyle name="Output 6 6 2" xfId="28803"/>
    <cellStyle name="Output 6 7" xfId="28804"/>
    <cellStyle name="Output 6 7 2" xfId="28805"/>
    <cellStyle name="Output 6 8" xfId="28806"/>
    <cellStyle name="Output 6 8 2" xfId="28807"/>
    <cellStyle name="Output 6 9" xfId="28808"/>
    <cellStyle name="Output 6 9 2" xfId="28809"/>
    <cellStyle name="Output 6_Consolidation" xfId="28810"/>
    <cellStyle name="Output 7" xfId="2075"/>
    <cellStyle name="Output 7 10" xfId="28811"/>
    <cellStyle name="Output 7 11" xfId="28812"/>
    <cellStyle name="Output 7 12" xfId="28813"/>
    <cellStyle name="Output 7 13" xfId="28814"/>
    <cellStyle name="Output 7 14" xfId="28815"/>
    <cellStyle name="Output 7 15" xfId="28816"/>
    <cellStyle name="Output 7 2" xfId="2076"/>
    <cellStyle name="Output 7 2 10" xfId="28817"/>
    <cellStyle name="Output 7 2 11" xfId="28818"/>
    <cellStyle name="Output 7 2 12" xfId="28819"/>
    <cellStyle name="Output 7 2 13" xfId="28820"/>
    <cellStyle name="Output 7 2 2" xfId="28821"/>
    <cellStyle name="Output 7 2 2 10" xfId="28822"/>
    <cellStyle name="Output 7 2 2 10 2" xfId="28823"/>
    <cellStyle name="Output 7 2 2 11" xfId="28824"/>
    <cellStyle name="Output 7 2 2 11 2" xfId="28825"/>
    <cellStyle name="Output 7 2 2 12" xfId="28826"/>
    <cellStyle name="Output 7 2 2 12 2" xfId="28827"/>
    <cellStyle name="Output 7 2 2 13" xfId="28828"/>
    <cellStyle name="Output 7 2 2 13 2" xfId="28829"/>
    <cellStyle name="Output 7 2 2 14" xfId="28830"/>
    <cellStyle name="Output 7 2 2 14 2" xfId="28831"/>
    <cellStyle name="Output 7 2 2 15" xfId="28832"/>
    <cellStyle name="Output 7 2 2 15 2" xfId="28833"/>
    <cellStyle name="Output 7 2 2 2" xfId="28834"/>
    <cellStyle name="Output 7 2 2 2 2" xfId="28835"/>
    <cellStyle name="Output 7 2 2 3" xfId="28836"/>
    <cellStyle name="Output 7 2 2 3 2" xfId="28837"/>
    <cellStyle name="Output 7 2 2 4" xfId="28838"/>
    <cellStyle name="Output 7 2 2 4 2" xfId="28839"/>
    <cellStyle name="Output 7 2 2 5" xfId="28840"/>
    <cellStyle name="Output 7 2 2 5 2" xfId="28841"/>
    <cellStyle name="Output 7 2 2 6" xfId="28842"/>
    <cellStyle name="Output 7 2 2 6 2" xfId="28843"/>
    <cellStyle name="Output 7 2 2 7" xfId="28844"/>
    <cellStyle name="Output 7 2 2 7 2" xfId="28845"/>
    <cellStyle name="Output 7 2 2 8" xfId="28846"/>
    <cellStyle name="Output 7 2 2 8 2" xfId="28847"/>
    <cellStyle name="Output 7 2 2 9" xfId="28848"/>
    <cellStyle name="Output 7 2 2 9 2" xfId="28849"/>
    <cellStyle name="Output 7 2 3" xfId="28850"/>
    <cellStyle name="Output 7 2 3 2" xfId="28851"/>
    <cellStyle name="Output 7 2 3 2 2" xfId="28852"/>
    <cellStyle name="Output 7 2 3 3" xfId="28853"/>
    <cellStyle name="Output 7 2 3 3 2" xfId="28854"/>
    <cellStyle name="Output 7 2 3 4" xfId="28855"/>
    <cellStyle name="Output 7 2 4" xfId="28856"/>
    <cellStyle name="Output 7 2 4 2" xfId="28857"/>
    <cellStyle name="Output 7 2 5" xfId="28858"/>
    <cellStyle name="Output 7 2 5 2" xfId="28859"/>
    <cellStyle name="Output 7 2 6" xfId="28860"/>
    <cellStyle name="Output 7 2 6 2" xfId="28861"/>
    <cellStyle name="Output 7 2 7" xfId="28862"/>
    <cellStyle name="Output 7 2 7 2" xfId="28863"/>
    <cellStyle name="Output 7 2 8" xfId="28864"/>
    <cellStyle name="Output 7 2 9" xfId="28865"/>
    <cellStyle name="Output 7 3" xfId="2077"/>
    <cellStyle name="Output 7 3 10" xfId="28866"/>
    <cellStyle name="Output 7 3 11" xfId="28867"/>
    <cellStyle name="Output 7 3 12" xfId="28868"/>
    <cellStyle name="Output 7 3 13" xfId="28869"/>
    <cellStyle name="Output 7 3 2" xfId="28870"/>
    <cellStyle name="Output 7 3 2 10" xfId="28871"/>
    <cellStyle name="Output 7 3 2 10 2" xfId="28872"/>
    <cellStyle name="Output 7 3 2 11" xfId="28873"/>
    <cellStyle name="Output 7 3 2 11 2" xfId="28874"/>
    <cellStyle name="Output 7 3 2 12" xfId="28875"/>
    <cellStyle name="Output 7 3 2 12 2" xfId="28876"/>
    <cellStyle name="Output 7 3 2 13" xfId="28877"/>
    <cellStyle name="Output 7 3 2 13 2" xfId="28878"/>
    <cellStyle name="Output 7 3 2 14" xfId="28879"/>
    <cellStyle name="Output 7 3 2 14 2" xfId="28880"/>
    <cellStyle name="Output 7 3 2 15" xfId="28881"/>
    <cellStyle name="Output 7 3 2 15 2" xfId="28882"/>
    <cellStyle name="Output 7 3 2 2" xfId="28883"/>
    <cellStyle name="Output 7 3 2 2 2" xfId="28884"/>
    <cellStyle name="Output 7 3 2 3" xfId="28885"/>
    <cellStyle name="Output 7 3 2 3 2" xfId="28886"/>
    <cellStyle name="Output 7 3 2 4" xfId="28887"/>
    <cellStyle name="Output 7 3 2 4 2" xfId="28888"/>
    <cellStyle name="Output 7 3 2 5" xfId="28889"/>
    <cellStyle name="Output 7 3 2 5 2" xfId="28890"/>
    <cellStyle name="Output 7 3 2 6" xfId="28891"/>
    <cellStyle name="Output 7 3 2 6 2" xfId="28892"/>
    <cellStyle name="Output 7 3 2 7" xfId="28893"/>
    <cellStyle name="Output 7 3 2 7 2" xfId="28894"/>
    <cellStyle name="Output 7 3 2 8" xfId="28895"/>
    <cellStyle name="Output 7 3 2 8 2" xfId="28896"/>
    <cellStyle name="Output 7 3 2 9" xfId="28897"/>
    <cellStyle name="Output 7 3 2 9 2" xfId="28898"/>
    <cellStyle name="Output 7 3 3" xfId="28899"/>
    <cellStyle name="Output 7 3 3 2" xfId="28900"/>
    <cellStyle name="Output 7 3 3 2 2" xfId="28901"/>
    <cellStyle name="Output 7 3 3 3" xfId="28902"/>
    <cellStyle name="Output 7 3 3 3 2" xfId="28903"/>
    <cellStyle name="Output 7 3 3 4" xfId="28904"/>
    <cellStyle name="Output 7 3 4" xfId="28905"/>
    <cellStyle name="Output 7 3 4 2" xfId="28906"/>
    <cellStyle name="Output 7 3 5" xfId="28907"/>
    <cellStyle name="Output 7 3 5 2" xfId="28908"/>
    <cellStyle name="Output 7 3 6" xfId="28909"/>
    <cellStyle name="Output 7 3 6 2" xfId="28910"/>
    <cellStyle name="Output 7 3 7" xfId="28911"/>
    <cellStyle name="Output 7 3 7 2" xfId="28912"/>
    <cellStyle name="Output 7 3 8" xfId="28913"/>
    <cellStyle name="Output 7 3 9" xfId="28914"/>
    <cellStyle name="Output 7 4" xfId="28915"/>
    <cellStyle name="Output 7 4 10" xfId="28916"/>
    <cellStyle name="Output 7 4 10 2" xfId="28917"/>
    <cellStyle name="Output 7 4 11" xfId="28918"/>
    <cellStyle name="Output 7 4 11 2" xfId="28919"/>
    <cellStyle name="Output 7 4 12" xfId="28920"/>
    <cellStyle name="Output 7 4 12 2" xfId="28921"/>
    <cellStyle name="Output 7 4 13" xfId="28922"/>
    <cellStyle name="Output 7 4 13 2" xfId="28923"/>
    <cellStyle name="Output 7 4 14" xfId="28924"/>
    <cellStyle name="Output 7 4 14 2" xfId="28925"/>
    <cellStyle name="Output 7 4 15" xfId="28926"/>
    <cellStyle name="Output 7 4 15 2" xfId="28927"/>
    <cellStyle name="Output 7 4 2" xfId="28928"/>
    <cellStyle name="Output 7 4 2 2" xfId="28929"/>
    <cellStyle name="Output 7 4 3" xfId="28930"/>
    <cellStyle name="Output 7 4 3 2" xfId="28931"/>
    <cellStyle name="Output 7 4 4" xfId="28932"/>
    <cellStyle name="Output 7 4 4 2" xfId="28933"/>
    <cellStyle name="Output 7 4 5" xfId="28934"/>
    <cellStyle name="Output 7 4 5 2" xfId="28935"/>
    <cellStyle name="Output 7 4 6" xfId="28936"/>
    <cellStyle name="Output 7 4 6 2" xfId="28937"/>
    <cellStyle name="Output 7 4 7" xfId="28938"/>
    <cellStyle name="Output 7 4 7 2" xfId="28939"/>
    <cellStyle name="Output 7 4 8" xfId="28940"/>
    <cellStyle name="Output 7 4 8 2" xfId="28941"/>
    <cellStyle name="Output 7 4 9" xfId="28942"/>
    <cellStyle name="Output 7 4 9 2" xfId="28943"/>
    <cellStyle name="Output 7 5" xfId="28944"/>
    <cellStyle name="Output 7 5 2" xfId="28945"/>
    <cellStyle name="Output 7 5 2 2" xfId="28946"/>
    <cellStyle name="Output 7 5 3" xfId="28947"/>
    <cellStyle name="Output 7 5 3 2" xfId="28948"/>
    <cellStyle name="Output 7 5 4" xfId="28949"/>
    <cellStyle name="Output 7 6" xfId="28950"/>
    <cellStyle name="Output 7 6 2" xfId="28951"/>
    <cellStyle name="Output 7 7" xfId="28952"/>
    <cellStyle name="Output 7 7 2" xfId="28953"/>
    <cellStyle name="Output 7 8" xfId="28954"/>
    <cellStyle name="Output 7 8 2" xfId="28955"/>
    <cellStyle name="Output 7 9" xfId="28956"/>
    <cellStyle name="Output 7 9 2" xfId="28957"/>
    <cellStyle name="Output 7_Consolidation" xfId="28958"/>
    <cellStyle name="Output 8" xfId="2078"/>
    <cellStyle name="Output 8 10" xfId="28959"/>
    <cellStyle name="Output 8 11" xfId="28960"/>
    <cellStyle name="Output 8 12" xfId="28961"/>
    <cellStyle name="Output 8 13" xfId="28962"/>
    <cellStyle name="Output 8 14" xfId="28963"/>
    <cellStyle name="Output 8 15" xfId="28964"/>
    <cellStyle name="Output 8 2" xfId="2079"/>
    <cellStyle name="Output 8 2 10" xfId="28965"/>
    <cellStyle name="Output 8 2 11" xfId="28966"/>
    <cellStyle name="Output 8 2 12" xfId="28967"/>
    <cellStyle name="Output 8 2 13" xfId="28968"/>
    <cellStyle name="Output 8 2 2" xfId="28969"/>
    <cellStyle name="Output 8 2 2 10" xfId="28970"/>
    <cellStyle name="Output 8 2 2 10 2" xfId="28971"/>
    <cellStyle name="Output 8 2 2 11" xfId="28972"/>
    <cellStyle name="Output 8 2 2 11 2" xfId="28973"/>
    <cellStyle name="Output 8 2 2 12" xfId="28974"/>
    <cellStyle name="Output 8 2 2 12 2" xfId="28975"/>
    <cellStyle name="Output 8 2 2 13" xfId="28976"/>
    <cellStyle name="Output 8 2 2 13 2" xfId="28977"/>
    <cellStyle name="Output 8 2 2 14" xfId="28978"/>
    <cellStyle name="Output 8 2 2 14 2" xfId="28979"/>
    <cellStyle name="Output 8 2 2 15" xfId="28980"/>
    <cellStyle name="Output 8 2 2 15 2" xfId="28981"/>
    <cellStyle name="Output 8 2 2 2" xfId="28982"/>
    <cellStyle name="Output 8 2 2 2 2" xfId="28983"/>
    <cellStyle name="Output 8 2 2 3" xfId="28984"/>
    <cellStyle name="Output 8 2 2 3 2" xfId="28985"/>
    <cellStyle name="Output 8 2 2 4" xfId="28986"/>
    <cellStyle name="Output 8 2 2 4 2" xfId="28987"/>
    <cellStyle name="Output 8 2 2 5" xfId="28988"/>
    <cellStyle name="Output 8 2 2 5 2" xfId="28989"/>
    <cellStyle name="Output 8 2 2 6" xfId="28990"/>
    <cellStyle name="Output 8 2 2 6 2" xfId="28991"/>
    <cellStyle name="Output 8 2 2 7" xfId="28992"/>
    <cellStyle name="Output 8 2 2 7 2" xfId="28993"/>
    <cellStyle name="Output 8 2 2 8" xfId="28994"/>
    <cellStyle name="Output 8 2 2 8 2" xfId="28995"/>
    <cellStyle name="Output 8 2 2 9" xfId="28996"/>
    <cellStyle name="Output 8 2 2 9 2" xfId="28997"/>
    <cellStyle name="Output 8 2 3" xfId="28998"/>
    <cellStyle name="Output 8 2 3 2" xfId="28999"/>
    <cellStyle name="Output 8 2 3 2 2" xfId="29000"/>
    <cellStyle name="Output 8 2 3 3" xfId="29001"/>
    <cellStyle name="Output 8 2 3 3 2" xfId="29002"/>
    <cellStyle name="Output 8 2 3 4" xfId="29003"/>
    <cellStyle name="Output 8 2 4" xfId="29004"/>
    <cellStyle name="Output 8 2 4 2" xfId="29005"/>
    <cellStyle name="Output 8 2 5" xfId="29006"/>
    <cellStyle name="Output 8 2 5 2" xfId="29007"/>
    <cellStyle name="Output 8 2 6" xfId="29008"/>
    <cellStyle name="Output 8 2 6 2" xfId="29009"/>
    <cellStyle name="Output 8 2 7" xfId="29010"/>
    <cellStyle name="Output 8 2 7 2" xfId="29011"/>
    <cellStyle name="Output 8 2 8" xfId="29012"/>
    <cellStyle name="Output 8 2 9" xfId="29013"/>
    <cellStyle name="Output 8 3" xfId="2080"/>
    <cellStyle name="Output 8 3 10" xfId="29014"/>
    <cellStyle name="Output 8 3 11" xfId="29015"/>
    <cellStyle name="Output 8 3 12" xfId="29016"/>
    <cellStyle name="Output 8 3 13" xfId="29017"/>
    <cellStyle name="Output 8 3 2" xfId="29018"/>
    <cellStyle name="Output 8 3 2 10" xfId="29019"/>
    <cellStyle name="Output 8 3 2 10 2" xfId="29020"/>
    <cellStyle name="Output 8 3 2 11" xfId="29021"/>
    <cellStyle name="Output 8 3 2 11 2" xfId="29022"/>
    <cellStyle name="Output 8 3 2 12" xfId="29023"/>
    <cellStyle name="Output 8 3 2 12 2" xfId="29024"/>
    <cellStyle name="Output 8 3 2 13" xfId="29025"/>
    <cellStyle name="Output 8 3 2 13 2" xfId="29026"/>
    <cellStyle name="Output 8 3 2 14" xfId="29027"/>
    <cellStyle name="Output 8 3 2 14 2" xfId="29028"/>
    <cellStyle name="Output 8 3 2 15" xfId="29029"/>
    <cellStyle name="Output 8 3 2 15 2" xfId="29030"/>
    <cellStyle name="Output 8 3 2 2" xfId="29031"/>
    <cellStyle name="Output 8 3 2 2 2" xfId="29032"/>
    <cellStyle name="Output 8 3 2 3" xfId="29033"/>
    <cellStyle name="Output 8 3 2 3 2" xfId="29034"/>
    <cellStyle name="Output 8 3 2 4" xfId="29035"/>
    <cellStyle name="Output 8 3 2 4 2" xfId="29036"/>
    <cellStyle name="Output 8 3 2 5" xfId="29037"/>
    <cellStyle name="Output 8 3 2 5 2" xfId="29038"/>
    <cellStyle name="Output 8 3 2 6" xfId="29039"/>
    <cellStyle name="Output 8 3 2 6 2" xfId="29040"/>
    <cellStyle name="Output 8 3 2 7" xfId="29041"/>
    <cellStyle name="Output 8 3 2 7 2" xfId="29042"/>
    <cellStyle name="Output 8 3 2 8" xfId="29043"/>
    <cellStyle name="Output 8 3 2 8 2" xfId="29044"/>
    <cellStyle name="Output 8 3 2 9" xfId="29045"/>
    <cellStyle name="Output 8 3 2 9 2" xfId="29046"/>
    <cellStyle name="Output 8 3 3" xfId="29047"/>
    <cellStyle name="Output 8 3 3 2" xfId="29048"/>
    <cellStyle name="Output 8 3 3 2 2" xfId="29049"/>
    <cellStyle name="Output 8 3 3 3" xfId="29050"/>
    <cellStyle name="Output 8 3 3 3 2" xfId="29051"/>
    <cellStyle name="Output 8 3 3 4" xfId="29052"/>
    <cellStyle name="Output 8 3 4" xfId="29053"/>
    <cellStyle name="Output 8 3 4 2" xfId="29054"/>
    <cellStyle name="Output 8 3 5" xfId="29055"/>
    <cellStyle name="Output 8 3 5 2" xfId="29056"/>
    <cellStyle name="Output 8 3 6" xfId="29057"/>
    <cellStyle name="Output 8 3 6 2" xfId="29058"/>
    <cellStyle name="Output 8 3 7" xfId="29059"/>
    <cellStyle name="Output 8 3 7 2" xfId="29060"/>
    <cellStyle name="Output 8 3 8" xfId="29061"/>
    <cellStyle name="Output 8 3 9" xfId="29062"/>
    <cellStyle name="Output 8 4" xfId="29063"/>
    <cellStyle name="Output 8 4 10" xfId="29064"/>
    <cellStyle name="Output 8 4 10 2" xfId="29065"/>
    <cellStyle name="Output 8 4 11" xfId="29066"/>
    <cellStyle name="Output 8 4 11 2" xfId="29067"/>
    <cellStyle name="Output 8 4 12" xfId="29068"/>
    <cellStyle name="Output 8 4 12 2" xfId="29069"/>
    <cellStyle name="Output 8 4 13" xfId="29070"/>
    <cellStyle name="Output 8 4 13 2" xfId="29071"/>
    <cellStyle name="Output 8 4 14" xfId="29072"/>
    <cellStyle name="Output 8 4 14 2" xfId="29073"/>
    <cellStyle name="Output 8 4 15" xfId="29074"/>
    <cellStyle name="Output 8 4 15 2" xfId="29075"/>
    <cellStyle name="Output 8 4 2" xfId="29076"/>
    <cellStyle name="Output 8 4 2 2" xfId="29077"/>
    <cellStyle name="Output 8 4 3" xfId="29078"/>
    <cellStyle name="Output 8 4 3 2" xfId="29079"/>
    <cellStyle name="Output 8 4 4" xfId="29080"/>
    <cellStyle name="Output 8 4 4 2" xfId="29081"/>
    <cellStyle name="Output 8 4 5" xfId="29082"/>
    <cellStyle name="Output 8 4 5 2" xfId="29083"/>
    <cellStyle name="Output 8 4 6" xfId="29084"/>
    <cellStyle name="Output 8 4 6 2" xfId="29085"/>
    <cellStyle name="Output 8 4 7" xfId="29086"/>
    <cellStyle name="Output 8 4 7 2" xfId="29087"/>
    <cellStyle name="Output 8 4 8" xfId="29088"/>
    <cellStyle name="Output 8 4 8 2" xfId="29089"/>
    <cellStyle name="Output 8 4 9" xfId="29090"/>
    <cellStyle name="Output 8 4 9 2" xfId="29091"/>
    <cellStyle name="Output 8 5" xfId="29092"/>
    <cellStyle name="Output 8 5 2" xfId="29093"/>
    <cellStyle name="Output 8 5 2 2" xfId="29094"/>
    <cellStyle name="Output 8 5 3" xfId="29095"/>
    <cellStyle name="Output 8 5 3 2" xfId="29096"/>
    <cellStyle name="Output 8 5 4" xfId="29097"/>
    <cellStyle name="Output 8 6" xfId="29098"/>
    <cellStyle name="Output 8 6 2" xfId="29099"/>
    <cellStyle name="Output 8 7" xfId="29100"/>
    <cellStyle name="Output 8 7 2" xfId="29101"/>
    <cellStyle name="Output 8 8" xfId="29102"/>
    <cellStyle name="Output 8 8 2" xfId="29103"/>
    <cellStyle name="Output 8 9" xfId="29104"/>
    <cellStyle name="Output 8 9 2" xfId="29105"/>
    <cellStyle name="Output 8_Consolidation" xfId="29106"/>
    <cellStyle name="Output 9" xfId="2081"/>
    <cellStyle name="Output 9 10" xfId="29107"/>
    <cellStyle name="Output 9 11" xfId="29108"/>
    <cellStyle name="Output 9 12" xfId="29109"/>
    <cellStyle name="Output 9 13" xfId="29110"/>
    <cellStyle name="Output 9 14" xfId="29111"/>
    <cellStyle name="Output 9 15" xfId="29112"/>
    <cellStyle name="Output 9 2" xfId="2082"/>
    <cellStyle name="Output 9 2 10" xfId="29113"/>
    <cellStyle name="Output 9 2 11" xfId="29114"/>
    <cellStyle name="Output 9 2 12" xfId="29115"/>
    <cellStyle name="Output 9 2 13" xfId="29116"/>
    <cellStyle name="Output 9 2 2" xfId="29117"/>
    <cellStyle name="Output 9 2 2 10" xfId="29118"/>
    <cellStyle name="Output 9 2 2 10 2" xfId="29119"/>
    <cellStyle name="Output 9 2 2 11" xfId="29120"/>
    <cellStyle name="Output 9 2 2 11 2" xfId="29121"/>
    <cellStyle name="Output 9 2 2 12" xfId="29122"/>
    <cellStyle name="Output 9 2 2 12 2" xfId="29123"/>
    <cellStyle name="Output 9 2 2 13" xfId="29124"/>
    <cellStyle name="Output 9 2 2 13 2" xfId="29125"/>
    <cellStyle name="Output 9 2 2 14" xfId="29126"/>
    <cellStyle name="Output 9 2 2 14 2" xfId="29127"/>
    <cellStyle name="Output 9 2 2 15" xfId="29128"/>
    <cellStyle name="Output 9 2 2 15 2" xfId="29129"/>
    <cellStyle name="Output 9 2 2 2" xfId="29130"/>
    <cellStyle name="Output 9 2 2 2 2" xfId="29131"/>
    <cellStyle name="Output 9 2 2 3" xfId="29132"/>
    <cellStyle name="Output 9 2 2 3 2" xfId="29133"/>
    <cellStyle name="Output 9 2 2 4" xfId="29134"/>
    <cellStyle name="Output 9 2 2 4 2" xfId="29135"/>
    <cellStyle name="Output 9 2 2 5" xfId="29136"/>
    <cellStyle name="Output 9 2 2 5 2" xfId="29137"/>
    <cellStyle name="Output 9 2 2 6" xfId="29138"/>
    <cellStyle name="Output 9 2 2 6 2" xfId="29139"/>
    <cellStyle name="Output 9 2 2 7" xfId="29140"/>
    <cellStyle name="Output 9 2 2 7 2" xfId="29141"/>
    <cellStyle name="Output 9 2 2 8" xfId="29142"/>
    <cellStyle name="Output 9 2 2 8 2" xfId="29143"/>
    <cellStyle name="Output 9 2 2 9" xfId="29144"/>
    <cellStyle name="Output 9 2 2 9 2" xfId="29145"/>
    <cellStyle name="Output 9 2 3" xfId="29146"/>
    <cellStyle name="Output 9 2 3 2" xfId="29147"/>
    <cellStyle name="Output 9 2 3 2 2" xfId="29148"/>
    <cellStyle name="Output 9 2 3 3" xfId="29149"/>
    <cellStyle name="Output 9 2 3 3 2" xfId="29150"/>
    <cellStyle name="Output 9 2 3 4" xfId="29151"/>
    <cellStyle name="Output 9 2 4" xfId="29152"/>
    <cellStyle name="Output 9 2 4 2" xfId="29153"/>
    <cellStyle name="Output 9 2 5" xfId="29154"/>
    <cellStyle name="Output 9 2 5 2" xfId="29155"/>
    <cellStyle name="Output 9 2 6" xfId="29156"/>
    <cellStyle name="Output 9 2 6 2" xfId="29157"/>
    <cellStyle name="Output 9 2 7" xfId="29158"/>
    <cellStyle name="Output 9 2 7 2" xfId="29159"/>
    <cellStyle name="Output 9 2 8" xfId="29160"/>
    <cellStyle name="Output 9 2 9" xfId="29161"/>
    <cellStyle name="Output 9 3" xfId="2083"/>
    <cellStyle name="Output 9 3 10" xfId="29162"/>
    <cellStyle name="Output 9 3 11" xfId="29163"/>
    <cellStyle name="Output 9 3 12" xfId="29164"/>
    <cellStyle name="Output 9 3 13" xfId="29165"/>
    <cellStyle name="Output 9 3 2" xfId="29166"/>
    <cellStyle name="Output 9 3 2 10" xfId="29167"/>
    <cellStyle name="Output 9 3 2 10 2" xfId="29168"/>
    <cellStyle name="Output 9 3 2 11" xfId="29169"/>
    <cellStyle name="Output 9 3 2 11 2" xfId="29170"/>
    <cellStyle name="Output 9 3 2 12" xfId="29171"/>
    <cellStyle name="Output 9 3 2 12 2" xfId="29172"/>
    <cellStyle name="Output 9 3 2 13" xfId="29173"/>
    <cellStyle name="Output 9 3 2 13 2" xfId="29174"/>
    <cellStyle name="Output 9 3 2 14" xfId="29175"/>
    <cellStyle name="Output 9 3 2 14 2" xfId="29176"/>
    <cellStyle name="Output 9 3 2 15" xfId="29177"/>
    <cellStyle name="Output 9 3 2 15 2" xfId="29178"/>
    <cellStyle name="Output 9 3 2 2" xfId="29179"/>
    <cellStyle name="Output 9 3 2 2 2" xfId="29180"/>
    <cellStyle name="Output 9 3 2 3" xfId="29181"/>
    <cellStyle name="Output 9 3 2 3 2" xfId="29182"/>
    <cellStyle name="Output 9 3 2 4" xfId="29183"/>
    <cellStyle name="Output 9 3 2 4 2" xfId="29184"/>
    <cellStyle name="Output 9 3 2 5" xfId="29185"/>
    <cellStyle name="Output 9 3 2 5 2" xfId="29186"/>
    <cellStyle name="Output 9 3 2 6" xfId="29187"/>
    <cellStyle name="Output 9 3 2 6 2" xfId="29188"/>
    <cellStyle name="Output 9 3 2 7" xfId="29189"/>
    <cellStyle name="Output 9 3 2 7 2" xfId="29190"/>
    <cellStyle name="Output 9 3 2 8" xfId="29191"/>
    <cellStyle name="Output 9 3 2 8 2" xfId="29192"/>
    <cellStyle name="Output 9 3 2 9" xfId="29193"/>
    <cellStyle name="Output 9 3 2 9 2" xfId="29194"/>
    <cellStyle name="Output 9 3 3" xfId="29195"/>
    <cellStyle name="Output 9 3 3 2" xfId="29196"/>
    <cellStyle name="Output 9 3 3 2 2" xfId="29197"/>
    <cellStyle name="Output 9 3 3 3" xfId="29198"/>
    <cellStyle name="Output 9 3 3 3 2" xfId="29199"/>
    <cellStyle name="Output 9 3 3 4" xfId="29200"/>
    <cellStyle name="Output 9 3 4" xfId="29201"/>
    <cellStyle name="Output 9 3 4 2" xfId="29202"/>
    <cellStyle name="Output 9 3 5" xfId="29203"/>
    <cellStyle name="Output 9 3 5 2" xfId="29204"/>
    <cellStyle name="Output 9 3 6" xfId="29205"/>
    <cellStyle name="Output 9 3 6 2" xfId="29206"/>
    <cellStyle name="Output 9 3 7" xfId="29207"/>
    <cellStyle name="Output 9 3 7 2" xfId="29208"/>
    <cellStyle name="Output 9 3 8" xfId="29209"/>
    <cellStyle name="Output 9 3 9" xfId="29210"/>
    <cellStyle name="Output 9 4" xfId="29211"/>
    <cellStyle name="Output 9 4 10" xfId="29212"/>
    <cellStyle name="Output 9 4 10 2" xfId="29213"/>
    <cellStyle name="Output 9 4 11" xfId="29214"/>
    <cellStyle name="Output 9 4 11 2" xfId="29215"/>
    <cellStyle name="Output 9 4 12" xfId="29216"/>
    <cellStyle name="Output 9 4 12 2" xfId="29217"/>
    <cellStyle name="Output 9 4 13" xfId="29218"/>
    <cellStyle name="Output 9 4 13 2" xfId="29219"/>
    <cellStyle name="Output 9 4 14" xfId="29220"/>
    <cellStyle name="Output 9 4 14 2" xfId="29221"/>
    <cellStyle name="Output 9 4 15" xfId="29222"/>
    <cellStyle name="Output 9 4 15 2" xfId="29223"/>
    <cellStyle name="Output 9 4 2" xfId="29224"/>
    <cellStyle name="Output 9 4 2 2" xfId="29225"/>
    <cellStyle name="Output 9 4 3" xfId="29226"/>
    <cellStyle name="Output 9 4 3 2" xfId="29227"/>
    <cellStyle name="Output 9 4 4" xfId="29228"/>
    <cellStyle name="Output 9 4 4 2" xfId="29229"/>
    <cellStyle name="Output 9 4 5" xfId="29230"/>
    <cellStyle name="Output 9 4 5 2" xfId="29231"/>
    <cellStyle name="Output 9 4 6" xfId="29232"/>
    <cellStyle name="Output 9 4 6 2" xfId="29233"/>
    <cellStyle name="Output 9 4 7" xfId="29234"/>
    <cellStyle name="Output 9 4 7 2" xfId="29235"/>
    <cellStyle name="Output 9 4 8" xfId="29236"/>
    <cellStyle name="Output 9 4 8 2" xfId="29237"/>
    <cellStyle name="Output 9 4 9" xfId="29238"/>
    <cellStyle name="Output 9 4 9 2" xfId="29239"/>
    <cellStyle name="Output 9 5" xfId="29240"/>
    <cellStyle name="Output 9 5 2" xfId="29241"/>
    <cellStyle name="Output 9 5 2 2" xfId="29242"/>
    <cellStyle name="Output 9 5 3" xfId="29243"/>
    <cellStyle name="Output 9 5 3 2" xfId="29244"/>
    <cellStyle name="Output 9 5 4" xfId="29245"/>
    <cellStyle name="Output 9 6" xfId="29246"/>
    <cellStyle name="Output 9 6 2" xfId="29247"/>
    <cellStyle name="Output 9 7" xfId="29248"/>
    <cellStyle name="Output 9 7 2" xfId="29249"/>
    <cellStyle name="Output 9 8" xfId="29250"/>
    <cellStyle name="Output 9 8 2" xfId="29251"/>
    <cellStyle name="Output 9 9" xfId="29252"/>
    <cellStyle name="Output 9 9 2" xfId="29253"/>
    <cellStyle name="Output 9_Consolidation" xfId="29254"/>
    <cellStyle name="Percent [2]" xfId="29255"/>
    <cellStyle name="Percent [2] 2" xfId="29256"/>
    <cellStyle name="Percent 10" xfId="2084"/>
    <cellStyle name="Percent 10 2" xfId="29257"/>
    <cellStyle name="Percent 10 2 2" xfId="29258"/>
    <cellStyle name="Percent 10 2 2 2" xfId="29259"/>
    <cellStyle name="Percent 10 2 2 3" xfId="29260"/>
    <cellStyle name="Percent 10 2 3" xfId="29261"/>
    <cellStyle name="Percent 10 2 4" xfId="29262"/>
    <cellStyle name="Percent 10 3" xfId="29263"/>
    <cellStyle name="Percent 10 3 2" xfId="29264"/>
    <cellStyle name="Percent 10 4" xfId="29265"/>
    <cellStyle name="Percent 10_Consolidation" xfId="29266"/>
    <cellStyle name="Percent 11" xfId="29267"/>
    <cellStyle name="Percent 11 2" xfId="29268"/>
    <cellStyle name="Percent 11 2 2" xfId="29269"/>
    <cellStyle name="Percent 11 2 3" xfId="29270"/>
    <cellStyle name="Percent 11 3" xfId="29271"/>
    <cellStyle name="Percent 11_Consolidation" xfId="29272"/>
    <cellStyle name="Percent 12" xfId="29273"/>
    <cellStyle name="Percent 12 2" xfId="29274"/>
    <cellStyle name="Percent 12 3" xfId="29275"/>
    <cellStyle name="Percent 2" xfId="36"/>
    <cellStyle name="Percent 2 10" xfId="29276"/>
    <cellStyle name="Percent 2 11" xfId="29277"/>
    <cellStyle name="Percent 2 12" xfId="29278"/>
    <cellStyle name="Percent 2 2" xfId="2085"/>
    <cellStyle name="Percent 2 2 10" xfId="29279"/>
    <cellStyle name="Percent 2 2 11" xfId="29280"/>
    <cellStyle name="Percent 2 2 2" xfId="29281"/>
    <cellStyle name="Percent 2 2 2 2" xfId="29282"/>
    <cellStyle name="Percent 2 2 2 2 2" xfId="29283"/>
    <cellStyle name="Percent 2 2 2 2 3" xfId="29284"/>
    <cellStyle name="Percent 2 2 2 3" xfId="29285"/>
    <cellStyle name="Percent 2 2 2 3 2" xfId="29286"/>
    <cellStyle name="Percent 2 2 2 4" xfId="29287"/>
    <cellStyle name="Percent 2 2 2_Consolidation" xfId="29288"/>
    <cellStyle name="Percent 2 2 3" xfId="29289"/>
    <cellStyle name="Percent 2 2 3 2" xfId="29290"/>
    <cellStyle name="Percent 2 2 3 2 2" xfId="29291"/>
    <cellStyle name="Percent 2 2 3 3" xfId="29292"/>
    <cellStyle name="Percent 2 2 3 3 2" xfId="29293"/>
    <cellStyle name="Percent 2 2 3 4" xfId="29294"/>
    <cellStyle name="Percent 2 2 3 5" xfId="29295"/>
    <cellStyle name="Percent 2 2 4" xfId="29296"/>
    <cellStyle name="Percent 2 2 4 2" xfId="29297"/>
    <cellStyle name="Percent 2 2 4 2 2" xfId="29298"/>
    <cellStyle name="Percent 2 2 4 3" xfId="29299"/>
    <cellStyle name="Percent 2 2 4 4" xfId="29300"/>
    <cellStyle name="Percent 2 2 5" xfId="29301"/>
    <cellStyle name="Percent 2 2 6" xfId="29302"/>
    <cellStyle name="Percent 2 2 7" xfId="29303"/>
    <cellStyle name="Percent 2 2 8" xfId="29304"/>
    <cellStyle name="Percent 2 2 9" xfId="29305"/>
    <cellStyle name="Percent 2 2_Consolidation" xfId="29306"/>
    <cellStyle name="Percent 2 3" xfId="29307"/>
    <cellStyle name="Percent 2 3 10" xfId="29308"/>
    <cellStyle name="Percent 2 3 11" xfId="29309"/>
    <cellStyle name="Percent 2 3 12" xfId="29310"/>
    <cellStyle name="Percent 2 3 2" xfId="29311"/>
    <cellStyle name="Percent 2 3 2 2" xfId="29312"/>
    <cellStyle name="Percent 2 3 2 2 2" xfId="29313"/>
    <cellStyle name="Percent 2 3 2 2 2 2" xfId="29314"/>
    <cellStyle name="Percent 2 3 2 2 3" xfId="29315"/>
    <cellStyle name="Percent 2 3 2 2 3 2" xfId="29316"/>
    <cellStyle name="Percent 2 3 2 2 4" xfId="29317"/>
    <cellStyle name="Percent 2 3 2 3" xfId="29318"/>
    <cellStyle name="Percent 2 3 2 3 2" xfId="29319"/>
    <cellStyle name="Percent 2 3 2 4" xfId="29320"/>
    <cellStyle name="Percent 2 3 2 4 2" xfId="29321"/>
    <cellStyle name="Percent 2 3 2 5" xfId="29322"/>
    <cellStyle name="Percent 2 3 2 5 2" xfId="29323"/>
    <cellStyle name="Percent 2 3 2 6" xfId="29324"/>
    <cellStyle name="Percent 2 3 2 6 2" xfId="29325"/>
    <cellStyle name="Percent 2 3 2 7" xfId="29326"/>
    <cellStyle name="Percent 2 3 2 7 2" xfId="29327"/>
    <cellStyle name="Percent 2 3 2 8" xfId="29328"/>
    <cellStyle name="Percent 2 3 2 8 2" xfId="29329"/>
    <cellStyle name="Percent 2 3 2 9" xfId="29330"/>
    <cellStyle name="Percent 2 3 2 9 2" xfId="29331"/>
    <cellStyle name="Percent 2 3 2_Consolidation" xfId="29332"/>
    <cellStyle name="Percent 2 3 3" xfId="29333"/>
    <cellStyle name="Percent 2 3 3 2" xfId="29334"/>
    <cellStyle name="Percent 2 3 3 2 2" xfId="29335"/>
    <cellStyle name="Percent 2 3 3 3" xfId="29336"/>
    <cellStyle name="Percent 2 3 3 3 2" xfId="29337"/>
    <cellStyle name="Percent 2 3 3 4" xfId="29338"/>
    <cellStyle name="Percent 2 3 4" xfId="29339"/>
    <cellStyle name="Percent 2 3 4 2" xfId="29340"/>
    <cellStyle name="Percent 2 3 4 2 2" xfId="29341"/>
    <cellStyle name="Percent 2 3 4 3" xfId="29342"/>
    <cellStyle name="Percent 2 3 5" xfId="29343"/>
    <cellStyle name="Percent 2 3 5 2" xfId="29344"/>
    <cellStyle name="Percent 2 3 6" xfId="29345"/>
    <cellStyle name="Percent 2 3 6 2" xfId="29346"/>
    <cellStyle name="Percent 2 3 7" xfId="29347"/>
    <cellStyle name="Percent 2 3 7 2" xfId="29348"/>
    <cellStyle name="Percent 2 3 8" xfId="29349"/>
    <cellStyle name="Percent 2 3 8 2" xfId="29350"/>
    <cellStyle name="Percent 2 3 9" xfId="29351"/>
    <cellStyle name="Percent 2 3_Consolidation" xfId="29352"/>
    <cellStyle name="Percent 2 4" xfId="29353"/>
    <cellStyle name="Percent 2 4 2" xfId="29354"/>
    <cellStyle name="Percent 2 4 2 2" xfId="29355"/>
    <cellStyle name="Percent 2 4 2 3" xfId="29356"/>
    <cellStyle name="Percent 2 4 3" xfId="29357"/>
    <cellStyle name="Percent 2 4 3 2" xfId="29358"/>
    <cellStyle name="Percent 2 4 4" xfId="29359"/>
    <cellStyle name="Percent 2 4_Consolidation" xfId="29360"/>
    <cellStyle name="Percent 2 5" xfId="29361"/>
    <cellStyle name="Percent 2 5 2" xfId="29362"/>
    <cellStyle name="Percent 2 6" xfId="29363"/>
    <cellStyle name="Percent 2 6 2" xfId="29364"/>
    <cellStyle name="Percent 2 6 3" xfId="29365"/>
    <cellStyle name="Percent 2 6 3 2" xfId="29366"/>
    <cellStyle name="Percent 2 6 4" xfId="29367"/>
    <cellStyle name="Percent 2 7" xfId="29368"/>
    <cellStyle name="Percent 2 8" xfId="29369"/>
    <cellStyle name="Percent 2 9" xfId="29370"/>
    <cellStyle name="Percent 2_Consolidation" xfId="29371"/>
    <cellStyle name="Percent 3" xfId="37"/>
    <cellStyle name="Percent 3 10" xfId="29372"/>
    <cellStyle name="Percent 3 11" xfId="29373"/>
    <cellStyle name="Percent 3 12" xfId="29374"/>
    <cellStyle name="Percent 3 2" xfId="2086"/>
    <cellStyle name="Percent 3 2 2" xfId="29375"/>
    <cellStyle name="Percent 3 2 2 2" xfId="29376"/>
    <cellStyle name="Percent 3 2 2 3" xfId="29377"/>
    <cellStyle name="Percent 3 2 2 3 2" xfId="29378"/>
    <cellStyle name="Percent 3 2 2 4" xfId="29379"/>
    <cellStyle name="Percent 3 2 3" xfId="29380"/>
    <cellStyle name="Percent 3 2 3 2" xfId="29381"/>
    <cellStyle name="Percent 3 2 4" xfId="29382"/>
    <cellStyle name="Percent 3 2_Consolidation" xfId="29383"/>
    <cellStyle name="Percent 3 3" xfId="29384"/>
    <cellStyle name="Percent 3 3 2" xfId="29385"/>
    <cellStyle name="Percent 3 3 2 2" xfId="29386"/>
    <cellStyle name="Percent 3 3 3" xfId="29387"/>
    <cellStyle name="Percent 3 3 3 2" xfId="29388"/>
    <cellStyle name="Percent 3 3 4" xfId="29389"/>
    <cellStyle name="Percent 3 3 4 2" xfId="29390"/>
    <cellStyle name="Percent 3 3 5" xfId="29391"/>
    <cellStyle name="Percent 3 3_Consolidation" xfId="29392"/>
    <cellStyle name="Percent 3 4" xfId="29393"/>
    <cellStyle name="Percent 3 4 2" xfId="29394"/>
    <cellStyle name="Percent 3 4 2 2" xfId="29395"/>
    <cellStyle name="Percent 3 4 3" xfId="29396"/>
    <cellStyle name="Percent 3 5" xfId="29397"/>
    <cellStyle name="Percent 3 5 2" xfId="29398"/>
    <cellStyle name="Percent 3 6" xfId="29399"/>
    <cellStyle name="Percent 3 6 2" xfId="29400"/>
    <cellStyle name="Percent 3 7" xfId="29401"/>
    <cellStyle name="Percent 3 8" xfId="29402"/>
    <cellStyle name="Percent 3 9" xfId="29403"/>
    <cellStyle name="Percent 3_Consolidation" xfId="29404"/>
    <cellStyle name="Percent 4" xfId="2087"/>
    <cellStyle name="Percent 4 10" xfId="29405"/>
    <cellStyle name="Percent 4 11" xfId="29406"/>
    <cellStyle name="Percent 4 12" xfId="29407"/>
    <cellStyle name="Percent 4 2" xfId="29408"/>
    <cellStyle name="Percent 4 2 2" xfId="29409"/>
    <cellStyle name="Percent 4 2 2 2" xfId="29410"/>
    <cellStyle name="Percent 4 2 2 2 2" xfId="29411"/>
    <cellStyle name="Percent 4 2 2 3" xfId="29412"/>
    <cellStyle name="Percent 4 2 3" xfId="29413"/>
    <cellStyle name="Percent 4 2 3 2" xfId="29414"/>
    <cellStyle name="Percent 4 2 4" xfId="29415"/>
    <cellStyle name="Percent 4 2 5" xfId="29416"/>
    <cellStyle name="Percent 4 2_Consolidation" xfId="29417"/>
    <cellStyle name="Percent 4 3" xfId="29418"/>
    <cellStyle name="Percent 4 3 2" xfId="29419"/>
    <cellStyle name="Percent 4 3 3" xfId="29420"/>
    <cellStyle name="Percent 4 4" xfId="29421"/>
    <cellStyle name="Percent 4 4 2" xfId="29422"/>
    <cellStyle name="Percent 4 5" xfId="29423"/>
    <cellStyle name="Percent 4 6" xfId="29424"/>
    <cellStyle name="Percent 4 7" xfId="29425"/>
    <cellStyle name="Percent 4 8" xfId="29426"/>
    <cellStyle name="Percent 4 9" xfId="29427"/>
    <cellStyle name="Percent 4_Consolidation" xfId="29428"/>
    <cellStyle name="Percent 5" xfId="2088"/>
    <cellStyle name="Percent 5 2" xfId="2089"/>
    <cellStyle name="Percent 5 2 2" xfId="29429"/>
    <cellStyle name="Percent 5 2 2 2" xfId="29430"/>
    <cellStyle name="Percent 5 2 2 2 2" xfId="29431"/>
    <cellStyle name="Percent 5 2 2 2 2 2" xfId="29432"/>
    <cellStyle name="Percent 5 2 2 2 3" xfId="29433"/>
    <cellStyle name="Percent 5 2 2 3" xfId="29434"/>
    <cellStyle name="Percent 5 2 2 3 2" xfId="29435"/>
    <cellStyle name="Percent 5 2 2 4" xfId="29436"/>
    <cellStyle name="Percent 5 2 2 5" xfId="29437"/>
    <cellStyle name="Percent 5 2 2_Consolidation" xfId="29438"/>
    <cellStyle name="Percent 5 2 3" xfId="29439"/>
    <cellStyle name="Percent 5 2 3 2" xfId="29440"/>
    <cellStyle name="Percent 5 2 3 3" xfId="29441"/>
    <cellStyle name="Percent 5 2 4" xfId="29442"/>
    <cellStyle name="Percent 5 2 4 2" xfId="29443"/>
    <cellStyle name="Percent 5 2 5" xfId="29444"/>
    <cellStyle name="Percent 5 2_Consolidation" xfId="29445"/>
    <cellStyle name="Percent 5 3" xfId="29446"/>
    <cellStyle name="Percent 5 3 2" xfId="29447"/>
    <cellStyle name="Percent 5 3 2 2" xfId="29448"/>
    <cellStyle name="Percent 5 3 2 3" xfId="29449"/>
    <cellStyle name="Percent 5 3 3" xfId="29450"/>
    <cellStyle name="Percent 5 3 4" xfId="29451"/>
    <cellStyle name="Percent 5 3 5" xfId="29452"/>
    <cellStyle name="Percent 5 3_Consolidation" xfId="29453"/>
    <cellStyle name="Percent 5 4" xfId="29454"/>
    <cellStyle name="Percent 5 4 2" xfId="29455"/>
    <cellStyle name="Percent 5 4 3" xfId="29456"/>
    <cellStyle name="Percent 5 4 3 2" xfId="29457"/>
    <cellStyle name="Percent 5 4 4" xfId="29458"/>
    <cellStyle name="Percent 5 4_Consolidation" xfId="29459"/>
    <cellStyle name="Percent 5 5" xfId="29460"/>
    <cellStyle name="Percent 5 5 2" xfId="29461"/>
    <cellStyle name="Percent 5 6" xfId="29462"/>
    <cellStyle name="Percent 5_Consolidation" xfId="29463"/>
    <cellStyle name="Percent 6" xfId="2090"/>
    <cellStyle name="Percent 6 10" xfId="29464"/>
    <cellStyle name="Percent 6 11" xfId="29465"/>
    <cellStyle name="Percent 6 2" xfId="2091"/>
    <cellStyle name="Percent 6 2 2" xfId="29466"/>
    <cellStyle name="Percent 6 2 2 2" xfId="29467"/>
    <cellStyle name="Percent 6 2 2 2 2" xfId="29468"/>
    <cellStyle name="Percent 6 2 2 2 2 2" xfId="29469"/>
    <cellStyle name="Percent 6 2 2 2 3" xfId="29470"/>
    <cellStyle name="Percent 6 2 2 3" xfId="29471"/>
    <cellStyle name="Percent 6 2 2 3 2" xfId="29472"/>
    <cellStyle name="Percent 6 2 2 4" xfId="29473"/>
    <cellStyle name="Percent 6 2 2 5" xfId="29474"/>
    <cellStyle name="Percent 6 2 2_Consolidation" xfId="29475"/>
    <cellStyle name="Percent 6 2 3" xfId="29476"/>
    <cellStyle name="Percent 6 2 3 2" xfId="29477"/>
    <cellStyle name="Percent 6 2 3 3" xfId="29478"/>
    <cellStyle name="Percent 6 2 4" xfId="29479"/>
    <cellStyle name="Percent 6 2 4 2" xfId="29480"/>
    <cellStyle name="Percent 6 2 5" xfId="29481"/>
    <cellStyle name="Percent 6 2_Consolidation" xfId="29482"/>
    <cellStyle name="Percent 6 3" xfId="29483"/>
    <cellStyle name="Percent 6 3 2" xfId="29484"/>
    <cellStyle name="Percent 6 3 2 2" xfId="29485"/>
    <cellStyle name="Percent 6 3 2 3" xfId="29486"/>
    <cellStyle name="Percent 6 3 3" xfId="29487"/>
    <cellStyle name="Percent 6 3 4" xfId="29488"/>
    <cellStyle name="Percent 6 3 4 2" xfId="29489"/>
    <cellStyle name="Percent 6 3 5" xfId="29490"/>
    <cellStyle name="Percent 6 3 5 2" xfId="29491"/>
    <cellStyle name="Percent 6 3 6" xfId="29492"/>
    <cellStyle name="Percent 6 3_Consolidation" xfId="29493"/>
    <cellStyle name="Percent 6 4" xfId="29494"/>
    <cellStyle name="Percent 6 4 2" xfId="29495"/>
    <cellStyle name="Percent 6 4 2 2" xfId="29496"/>
    <cellStyle name="Percent 6 4 3" xfId="29497"/>
    <cellStyle name="Percent 6 4 3 2" xfId="29498"/>
    <cellStyle name="Percent 6 4 4" xfId="29499"/>
    <cellStyle name="Percent 6 4 5" xfId="29500"/>
    <cellStyle name="Percent 6 4_Consolidation" xfId="29501"/>
    <cellStyle name="Percent 6 5" xfId="29502"/>
    <cellStyle name="Percent 6 5 2" xfId="29503"/>
    <cellStyle name="Percent 6 5 2 2" xfId="29504"/>
    <cellStyle name="Percent 6 5 3" xfId="29505"/>
    <cellStyle name="Percent 6 5 4" xfId="29506"/>
    <cellStyle name="Percent 6 6" xfId="29507"/>
    <cellStyle name="Percent 6 7" xfId="29508"/>
    <cellStyle name="Percent 6 8" xfId="29509"/>
    <cellStyle name="Percent 6 9" xfId="29510"/>
    <cellStyle name="Percent 6_Consolidation" xfId="29511"/>
    <cellStyle name="Percent 7" xfId="2092"/>
    <cellStyle name="Percent 7 2" xfId="2093"/>
    <cellStyle name="Percent 7 2 2" xfId="29512"/>
    <cellStyle name="Percent 7 2 2 2" xfId="29513"/>
    <cellStyle name="Percent 7 2 2 2 2" xfId="29514"/>
    <cellStyle name="Percent 7 2 2 2 2 2" xfId="29515"/>
    <cellStyle name="Percent 7 2 2 2 3" xfId="29516"/>
    <cellStyle name="Percent 7 2 2 3" xfId="29517"/>
    <cellStyle name="Percent 7 2 2 3 2" xfId="29518"/>
    <cellStyle name="Percent 7 2 2 4" xfId="29519"/>
    <cellStyle name="Percent 7 2 2 5" xfId="29520"/>
    <cellStyle name="Percent 7 2 2_Consolidation" xfId="29521"/>
    <cellStyle name="Percent 7 2 3" xfId="29522"/>
    <cellStyle name="Percent 7 2 3 2" xfId="29523"/>
    <cellStyle name="Percent 7 2 3 3" xfId="29524"/>
    <cellStyle name="Percent 7 2 4" xfId="29525"/>
    <cellStyle name="Percent 7 2 4 2" xfId="29526"/>
    <cellStyle name="Percent 7 2 5" xfId="29527"/>
    <cellStyle name="Percent 7 2_Consolidation" xfId="29528"/>
    <cellStyle name="Percent 7 3" xfId="29529"/>
    <cellStyle name="Percent 7 3 2" xfId="29530"/>
    <cellStyle name="Percent 7 3 2 2" xfId="29531"/>
    <cellStyle name="Percent 7 3 2 3" xfId="29532"/>
    <cellStyle name="Percent 7 3 3" xfId="29533"/>
    <cellStyle name="Percent 7 3 4" xfId="29534"/>
    <cellStyle name="Percent 7 3 5" xfId="29535"/>
    <cellStyle name="Percent 7 3_Consolidation" xfId="29536"/>
    <cellStyle name="Percent 7 4" xfId="29537"/>
    <cellStyle name="Percent 7 4 2" xfId="29538"/>
    <cellStyle name="Percent 7 4 3" xfId="29539"/>
    <cellStyle name="Percent 7 4 3 2" xfId="29540"/>
    <cellStyle name="Percent 7 4 4" xfId="29541"/>
    <cellStyle name="Percent 7 4_Consolidation" xfId="29542"/>
    <cellStyle name="Percent 7 5" xfId="29543"/>
    <cellStyle name="Percent 7 5 2" xfId="29544"/>
    <cellStyle name="Percent 7 6" xfId="29545"/>
    <cellStyle name="Percent 7_Consolidation" xfId="29546"/>
    <cellStyle name="Percent 8" xfId="2094"/>
    <cellStyle name="Percent 8 2" xfId="2095"/>
    <cellStyle name="Percent 8 2 2" xfId="29547"/>
    <cellStyle name="Percent 8 2 2 2" xfId="29548"/>
    <cellStyle name="Percent 8 2 2 2 2" xfId="29549"/>
    <cellStyle name="Percent 8 2 2 2 2 2" xfId="29550"/>
    <cellStyle name="Percent 8 2 2 2 3" xfId="29551"/>
    <cellStyle name="Percent 8 2 2 3" xfId="29552"/>
    <cellStyle name="Percent 8 2 2 3 2" xfId="29553"/>
    <cellStyle name="Percent 8 2 2 4" xfId="29554"/>
    <cellStyle name="Percent 8 2 2 5" xfId="29555"/>
    <cellStyle name="Percent 8 2 2_Consolidation" xfId="29556"/>
    <cellStyle name="Percent 8 2 3" xfId="29557"/>
    <cellStyle name="Percent 8 2 3 2" xfId="29558"/>
    <cellStyle name="Percent 8 2 3 3" xfId="29559"/>
    <cellStyle name="Percent 8 2 4" xfId="29560"/>
    <cellStyle name="Percent 8 2 4 2" xfId="29561"/>
    <cellStyle name="Percent 8 2 5" xfId="29562"/>
    <cellStyle name="Percent 8 2_Consolidation" xfId="29563"/>
    <cellStyle name="Percent 8 3" xfId="29564"/>
    <cellStyle name="Percent 8 3 2" xfId="29565"/>
    <cellStyle name="Percent 8 3 2 2" xfId="29566"/>
    <cellStyle name="Percent 8 3 2 3" xfId="29567"/>
    <cellStyle name="Percent 8 3 3" xfId="29568"/>
    <cellStyle name="Percent 8 3 4" xfId="29569"/>
    <cellStyle name="Percent 8 3 5" xfId="29570"/>
    <cellStyle name="Percent 8 3_Consolidation" xfId="29571"/>
    <cellStyle name="Percent 8 4" xfId="29572"/>
    <cellStyle name="Percent 8 4 2" xfId="29573"/>
    <cellStyle name="Percent 8 4 3" xfId="29574"/>
    <cellStyle name="Percent 8 4 3 2" xfId="29575"/>
    <cellStyle name="Percent 8 4 4" xfId="29576"/>
    <cellStyle name="Percent 8 4_Consolidation" xfId="29577"/>
    <cellStyle name="Percent 8 5" xfId="29578"/>
    <cellStyle name="Percent 8 5 2" xfId="29579"/>
    <cellStyle name="Percent 8 6" xfId="29580"/>
    <cellStyle name="Percent 8 7" xfId="29581"/>
    <cellStyle name="Percent 8 8" xfId="29582"/>
    <cellStyle name="Percent 8 9" xfId="29583"/>
    <cellStyle name="Percent 8_Consolidation" xfId="29584"/>
    <cellStyle name="Percent 9" xfId="2096"/>
    <cellStyle name="Percent 9 2" xfId="29585"/>
    <cellStyle name="Percent 9 2 2" xfId="29586"/>
    <cellStyle name="Percent 9 2 2 2" xfId="29587"/>
    <cellStyle name="Percent 9 2 3" xfId="29588"/>
    <cellStyle name="Percent 9 2 4" xfId="29589"/>
    <cellStyle name="Percent 9 2 5" xfId="29590"/>
    <cellStyle name="Percent 9 3" xfId="29591"/>
    <cellStyle name="Percent 9 3 2" xfId="29592"/>
    <cellStyle name="Percent 9 4" xfId="29593"/>
    <cellStyle name="Percent 9 5" xfId="29594"/>
    <cellStyle name="Percent 9_Consolidation" xfId="29595"/>
    <cellStyle name="Pivot Table Category" xfId="29596"/>
    <cellStyle name="Pivot Table Corner" xfId="29597"/>
    <cellStyle name="Pivot Table Field" xfId="29598"/>
    <cellStyle name="Pivot Table Result" xfId="29599"/>
    <cellStyle name="Pivot Table Title" xfId="29600"/>
    <cellStyle name="Pivot Table Value" xfId="29601"/>
    <cellStyle name="Popis" xfId="29602"/>
    <cellStyle name="Rs" xfId="29603"/>
    <cellStyle name="Sledovaný hypertextový odkaz" xfId="29604"/>
    <cellStyle name="Standard_BS14" xfId="29605"/>
    <cellStyle name="Style 1" xfId="2097"/>
    <cellStyle name="Style 1 2" xfId="4"/>
    <cellStyle name="Style 1 2 2" xfId="29606"/>
    <cellStyle name="Style 1 2 2 2" xfId="29607"/>
    <cellStyle name="Style 1 2 3" xfId="29608"/>
    <cellStyle name="Style 1 2_AUG 2012_ACAD" xfId="29609"/>
    <cellStyle name="Style 1 3" xfId="29610"/>
    <cellStyle name="Style 1 3 2" xfId="29611"/>
    <cellStyle name="Style 1 3 3" xfId="29612"/>
    <cellStyle name="Style 1 4" xfId="29613"/>
    <cellStyle name="Style 1 4 2" xfId="29614"/>
    <cellStyle name="Style 1__FROM_B_JUNE-13 (1)" xfId="29615"/>
    <cellStyle name="Style 2" xfId="29616"/>
    <cellStyle name="Style 2 2" xfId="29617"/>
    <cellStyle name="Style 2 3" xfId="29618"/>
    <cellStyle name="Times New Roman" xfId="29619"/>
    <cellStyle name="Title 10" xfId="2098"/>
    <cellStyle name="Title 10 2" xfId="2099"/>
    <cellStyle name="Title 10 2 2" xfId="29620"/>
    <cellStyle name="Title 10 3" xfId="2100"/>
    <cellStyle name="Title 10 3 2" xfId="29621"/>
    <cellStyle name="Title 10 4" xfId="29622"/>
    <cellStyle name="Title 10_Consolidation" xfId="29623"/>
    <cellStyle name="Title 11" xfId="2101"/>
    <cellStyle name="Title 11 2" xfId="29624"/>
    <cellStyle name="Title 12" xfId="2102"/>
    <cellStyle name="Title 12 2" xfId="29625"/>
    <cellStyle name="Title 13" xfId="29626"/>
    <cellStyle name="Title 2" xfId="2103"/>
    <cellStyle name="Title 2 10" xfId="29627"/>
    <cellStyle name="Title 2 2" xfId="2104"/>
    <cellStyle name="Title 2 2 2" xfId="29628"/>
    <cellStyle name="Title 2 3" xfId="2105"/>
    <cellStyle name="Title 2 3 2" xfId="29629"/>
    <cellStyle name="Title 2 4" xfId="2106"/>
    <cellStyle name="Title 2 4 2" xfId="29630"/>
    <cellStyle name="Title 2 5" xfId="2107"/>
    <cellStyle name="Title 2 5 2" xfId="29631"/>
    <cellStyle name="Title 2 6" xfId="2108"/>
    <cellStyle name="Title 2 6 2" xfId="29632"/>
    <cellStyle name="Title 2 7" xfId="2109"/>
    <cellStyle name="Title 2 7 2" xfId="29633"/>
    <cellStyle name="Title 2 8" xfId="2110"/>
    <cellStyle name="Title 2 8 2" xfId="29634"/>
    <cellStyle name="Title 2 9" xfId="2111"/>
    <cellStyle name="Title 2 9 2" xfId="29635"/>
    <cellStyle name="Title 2_Consolidation" xfId="29636"/>
    <cellStyle name="Title 3" xfId="2112"/>
    <cellStyle name="Title 3 10" xfId="29637"/>
    <cellStyle name="Title 3 2" xfId="2113"/>
    <cellStyle name="Title 3 2 2" xfId="29638"/>
    <cellStyle name="Title 3 3" xfId="2114"/>
    <cellStyle name="Title 3 3 2" xfId="29639"/>
    <cellStyle name="Title 3 4" xfId="2115"/>
    <cellStyle name="Title 3 4 2" xfId="29640"/>
    <cellStyle name="Title 3 5" xfId="2116"/>
    <cellStyle name="Title 3 5 2" xfId="29641"/>
    <cellStyle name="Title 3 6" xfId="2117"/>
    <cellStyle name="Title 3 6 2" xfId="29642"/>
    <cellStyle name="Title 3 7" xfId="2118"/>
    <cellStyle name="Title 3 7 2" xfId="29643"/>
    <cellStyle name="Title 3 8" xfId="2119"/>
    <cellStyle name="Title 3 8 2" xfId="29644"/>
    <cellStyle name="Title 3 9" xfId="2120"/>
    <cellStyle name="Title 3 9 2" xfId="29645"/>
    <cellStyle name="Title 3_Consolidation" xfId="29646"/>
    <cellStyle name="Title 4" xfId="2121"/>
    <cellStyle name="Title 4 10" xfId="29647"/>
    <cellStyle name="Title 4 2" xfId="2122"/>
    <cellStyle name="Title 4 2 2" xfId="29648"/>
    <cellStyle name="Title 4 3" xfId="2123"/>
    <cellStyle name="Title 4 3 2" xfId="29649"/>
    <cellStyle name="Title 4 4" xfId="2124"/>
    <cellStyle name="Title 4 4 2" xfId="29650"/>
    <cellStyle name="Title 4 5" xfId="2125"/>
    <cellStyle name="Title 4 5 2" xfId="29651"/>
    <cellStyle name="Title 4 6" xfId="2126"/>
    <cellStyle name="Title 4 6 2" xfId="29652"/>
    <cellStyle name="Title 4 7" xfId="2127"/>
    <cellStyle name="Title 4 7 2" xfId="29653"/>
    <cellStyle name="Title 4 8" xfId="2128"/>
    <cellStyle name="Title 4 8 2" xfId="29654"/>
    <cellStyle name="Title 4 9" xfId="2129"/>
    <cellStyle name="Title 4 9 2" xfId="29655"/>
    <cellStyle name="Title 4_Consolidation" xfId="29656"/>
    <cellStyle name="Title 5" xfId="2130"/>
    <cellStyle name="Title 5 2" xfId="2131"/>
    <cellStyle name="Title 5 2 2" xfId="29657"/>
    <cellStyle name="Title 5 3" xfId="2132"/>
    <cellStyle name="Title 5 3 2" xfId="29658"/>
    <cellStyle name="Title 5 4" xfId="29659"/>
    <cellStyle name="Title 5_Consolidation" xfId="29660"/>
    <cellStyle name="Title 6" xfId="2133"/>
    <cellStyle name="Title 6 2" xfId="2134"/>
    <cellStyle name="Title 6 2 2" xfId="29661"/>
    <cellStyle name="Title 6 3" xfId="2135"/>
    <cellStyle name="Title 6 3 2" xfId="29662"/>
    <cellStyle name="Title 6 4" xfId="29663"/>
    <cellStyle name="Title 6_Consolidation" xfId="29664"/>
    <cellStyle name="Title 7" xfId="2136"/>
    <cellStyle name="Title 7 2" xfId="2137"/>
    <cellStyle name="Title 7 2 2" xfId="29665"/>
    <cellStyle name="Title 7 3" xfId="2138"/>
    <cellStyle name="Title 7 3 2" xfId="29666"/>
    <cellStyle name="Title 7 4" xfId="29667"/>
    <cellStyle name="Title 7_Consolidation" xfId="29668"/>
    <cellStyle name="Title 8" xfId="2139"/>
    <cellStyle name="Title 8 2" xfId="2140"/>
    <cellStyle name="Title 8 2 2" xfId="29669"/>
    <cellStyle name="Title 8 3" xfId="2141"/>
    <cellStyle name="Title 8 3 2" xfId="29670"/>
    <cellStyle name="Title 8 4" xfId="29671"/>
    <cellStyle name="Title 8_Consolidation" xfId="29672"/>
    <cellStyle name="Title 9" xfId="2142"/>
    <cellStyle name="Title 9 2" xfId="2143"/>
    <cellStyle name="Title 9 2 2" xfId="29673"/>
    <cellStyle name="Title 9 3" xfId="2144"/>
    <cellStyle name="Title 9 3 2" xfId="29674"/>
    <cellStyle name="Title 9 4" xfId="29675"/>
    <cellStyle name="Title 9_Consolidation" xfId="29676"/>
    <cellStyle name="Total 10" xfId="2145"/>
    <cellStyle name="Total 10 10" xfId="29677"/>
    <cellStyle name="Total 10 11" xfId="29678"/>
    <cellStyle name="Total 10 12" xfId="29679"/>
    <cellStyle name="Total 10 13" xfId="29680"/>
    <cellStyle name="Total 10 14" xfId="29681"/>
    <cellStyle name="Total 10 15" xfId="29682"/>
    <cellStyle name="Total 10 2" xfId="2146"/>
    <cellStyle name="Total 10 2 10" xfId="29683"/>
    <cellStyle name="Total 10 2 11" xfId="29684"/>
    <cellStyle name="Total 10 2 12" xfId="29685"/>
    <cellStyle name="Total 10 2 13" xfId="29686"/>
    <cellStyle name="Total 10 2 2" xfId="29687"/>
    <cellStyle name="Total 10 2 2 10" xfId="29688"/>
    <cellStyle name="Total 10 2 2 10 2" xfId="29689"/>
    <cellStyle name="Total 10 2 2 11" xfId="29690"/>
    <cellStyle name="Total 10 2 2 11 2" xfId="29691"/>
    <cellStyle name="Total 10 2 2 12" xfId="29692"/>
    <cellStyle name="Total 10 2 2 12 2" xfId="29693"/>
    <cellStyle name="Total 10 2 2 13" xfId="29694"/>
    <cellStyle name="Total 10 2 2 13 2" xfId="29695"/>
    <cellStyle name="Total 10 2 2 14" xfId="29696"/>
    <cellStyle name="Total 10 2 2 14 2" xfId="29697"/>
    <cellStyle name="Total 10 2 2 15" xfId="29698"/>
    <cellStyle name="Total 10 2 2 15 2" xfId="29699"/>
    <cellStyle name="Total 10 2 2 2" xfId="29700"/>
    <cellStyle name="Total 10 2 2 2 2" xfId="29701"/>
    <cellStyle name="Total 10 2 2 3" xfId="29702"/>
    <cellStyle name="Total 10 2 2 3 2" xfId="29703"/>
    <cellStyle name="Total 10 2 2 4" xfId="29704"/>
    <cellStyle name="Total 10 2 2 4 2" xfId="29705"/>
    <cellStyle name="Total 10 2 2 5" xfId="29706"/>
    <cellStyle name="Total 10 2 2 5 2" xfId="29707"/>
    <cellStyle name="Total 10 2 2 6" xfId="29708"/>
    <cellStyle name="Total 10 2 2 6 2" xfId="29709"/>
    <cellStyle name="Total 10 2 2 7" xfId="29710"/>
    <cellStyle name="Total 10 2 2 7 2" xfId="29711"/>
    <cellStyle name="Total 10 2 2 8" xfId="29712"/>
    <cellStyle name="Total 10 2 2 8 2" xfId="29713"/>
    <cellStyle name="Total 10 2 2 9" xfId="29714"/>
    <cellStyle name="Total 10 2 2 9 2" xfId="29715"/>
    <cellStyle name="Total 10 2 3" xfId="29716"/>
    <cellStyle name="Total 10 2 3 2" xfId="29717"/>
    <cellStyle name="Total 10 2 3 2 2" xfId="29718"/>
    <cellStyle name="Total 10 2 3 3" xfId="29719"/>
    <cellStyle name="Total 10 2 3 3 2" xfId="29720"/>
    <cellStyle name="Total 10 2 3 4" xfId="29721"/>
    <cellStyle name="Total 10 2 4" xfId="29722"/>
    <cellStyle name="Total 10 2 4 2" xfId="29723"/>
    <cellStyle name="Total 10 2 5" xfId="29724"/>
    <cellStyle name="Total 10 2 5 2" xfId="29725"/>
    <cellStyle name="Total 10 2 6" xfId="29726"/>
    <cellStyle name="Total 10 2 6 2" xfId="29727"/>
    <cellStyle name="Total 10 2 7" xfId="29728"/>
    <cellStyle name="Total 10 2 7 2" xfId="29729"/>
    <cellStyle name="Total 10 2 8" xfId="29730"/>
    <cellStyle name="Total 10 2 9" xfId="29731"/>
    <cellStyle name="Total 10 3" xfId="2147"/>
    <cellStyle name="Total 10 3 10" xfId="29732"/>
    <cellStyle name="Total 10 3 11" xfId="29733"/>
    <cellStyle name="Total 10 3 12" xfId="29734"/>
    <cellStyle name="Total 10 3 13" xfId="29735"/>
    <cellStyle name="Total 10 3 2" xfId="29736"/>
    <cellStyle name="Total 10 3 2 10" xfId="29737"/>
    <cellStyle name="Total 10 3 2 10 2" xfId="29738"/>
    <cellStyle name="Total 10 3 2 11" xfId="29739"/>
    <cellStyle name="Total 10 3 2 11 2" xfId="29740"/>
    <cellStyle name="Total 10 3 2 12" xfId="29741"/>
    <cellStyle name="Total 10 3 2 12 2" xfId="29742"/>
    <cellStyle name="Total 10 3 2 13" xfId="29743"/>
    <cellStyle name="Total 10 3 2 13 2" xfId="29744"/>
    <cellStyle name="Total 10 3 2 14" xfId="29745"/>
    <cellStyle name="Total 10 3 2 14 2" xfId="29746"/>
    <cellStyle name="Total 10 3 2 15" xfId="29747"/>
    <cellStyle name="Total 10 3 2 15 2" xfId="29748"/>
    <cellStyle name="Total 10 3 2 2" xfId="29749"/>
    <cellStyle name="Total 10 3 2 2 2" xfId="29750"/>
    <cellStyle name="Total 10 3 2 3" xfId="29751"/>
    <cellStyle name="Total 10 3 2 3 2" xfId="29752"/>
    <cellStyle name="Total 10 3 2 4" xfId="29753"/>
    <cellStyle name="Total 10 3 2 4 2" xfId="29754"/>
    <cellStyle name="Total 10 3 2 5" xfId="29755"/>
    <cellStyle name="Total 10 3 2 5 2" xfId="29756"/>
    <cellStyle name="Total 10 3 2 6" xfId="29757"/>
    <cellStyle name="Total 10 3 2 6 2" xfId="29758"/>
    <cellStyle name="Total 10 3 2 7" xfId="29759"/>
    <cellStyle name="Total 10 3 2 7 2" xfId="29760"/>
    <cellStyle name="Total 10 3 2 8" xfId="29761"/>
    <cellStyle name="Total 10 3 2 8 2" xfId="29762"/>
    <cellStyle name="Total 10 3 2 9" xfId="29763"/>
    <cellStyle name="Total 10 3 2 9 2" xfId="29764"/>
    <cellStyle name="Total 10 3 3" xfId="29765"/>
    <cellStyle name="Total 10 3 3 2" xfId="29766"/>
    <cellStyle name="Total 10 3 3 2 2" xfId="29767"/>
    <cellStyle name="Total 10 3 3 3" xfId="29768"/>
    <cellStyle name="Total 10 3 3 3 2" xfId="29769"/>
    <cellStyle name="Total 10 3 3 4" xfId="29770"/>
    <cellStyle name="Total 10 3 4" xfId="29771"/>
    <cellStyle name="Total 10 3 4 2" xfId="29772"/>
    <cellStyle name="Total 10 3 5" xfId="29773"/>
    <cellStyle name="Total 10 3 5 2" xfId="29774"/>
    <cellStyle name="Total 10 3 6" xfId="29775"/>
    <cellStyle name="Total 10 3 6 2" xfId="29776"/>
    <cellStyle name="Total 10 3 7" xfId="29777"/>
    <cellStyle name="Total 10 3 7 2" xfId="29778"/>
    <cellStyle name="Total 10 3 8" xfId="29779"/>
    <cellStyle name="Total 10 3 9" xfId="29780"/>
    <cellStyle name="Total 10 4" xfId="29781"/>
    <cellStyle name="Total 10 4 10" xfId="29782"/>
    <cellStyle name="Total 10 4 10 2" xfId="29783"/>
    <cellStyle name="Total 10 4 11" xfId="29784"/>
    <cellStyle name="Total 10 4 11 2" xfId="29785"/>
    <cellStyle name="Total 10 4 12" xfId="29786"/>
    <cellStyle name="Total 10 4 12 2" xfId="29787"/>
    <cellStyle name="Total 10 4 13" xfId="29788"/>
    <cellStyle name="Total 10 4 13 2" xfId="29789"/>
    <cellStyle name="Total 10 4 14" xfId="29790"/>
    <cellStyle name="Total 10 4 14 2" xfId="29791"/>
    <cellStyle name="Total 10 4 15" xfId="29792"/>
    <cellStyle name="Total 10 4 15 2" xfId="29793"/>
    <cellStyle name="Total 10 4 2" xfId="29794"/>
    <cellStyle name="Total 10 4 2 2" xfId="29795"/>
    <cellStyle name="Total 10 4 3" xfId="29796"/>
    <cellStyle name="Total 10 4 3 2" xfId="29797"/>
    <cellStyle name="Total 10 4 4" xfId="29798"/>
    <cellStyle name="Total 10 4 4 2" xfId="29799"/>
    <cellStyle name="Total 10 4 5" xfId="29800"/>
    <cellStyle name="Total 10 4 5 2" xfId="29801"/>
    <cellStyle name="Total 10 4 6" xfId="29802"/>
    <cellStyle name="Total 10 4 6 2" xfId="29803"/>
    <cellStyle name="Total 10 4 7" xfId="29804"/>
    <cellStyle name="Total 10 4 7 2" xfId="29805"/>
    <cellStyle name="Total 10 4 8" xfId="29806"/>
    <cellStyle name="Total 10 4 8 2" xfId="29807"/>
    <cellStyle name="Total 10 4 9" xfId="29808"/>
    <cellStyle name="Total 10 4 9 2" xfId="29809"/>
    <cellStyle name="Total 10 5" xfId="29810"/>
    <cellStyle name="Total 10 5 2" xfId="29811"/>
    <cellStyle name="Total 10 5 2 2" xfId="29812"/>
    <cellStyle name="Total 10 5 3" xfId="29813"/>
    <cellStyle name="Total 10 5 3 2" xfId="29814"/>
    <cellStyle name="Total 10 5 4" xfId="29815"/>
    <cellStyle name="Total 10 6" xfId="29816"/>
    <cellStyle name="Total 10 6 2" xfId="29817"/>
    <cellStyle name="Total 10 7" xfId="29818"/>
    <cellStyle name="Total 10 7 2" xfId="29819"/>
    <cellStyle name="Total 10 8" xfId="29820"/>
    <cellStyle name="Total 10 8 2" xfId="29821"/>
    <cellStyle name="Total 10 9" xfId="29822"/>
    <cellStyle name="Total 10 9 2" xfId="29823"/>
    <cellStyle name="Total 10_Consolidation" xfId="29824"/>
    <cellStyle name="Total 11" xfId="2148"/>
    <cellStyle name="Total 11 10" xfId="29825"/>
    <cellStyle name="Total 11 11" xfId="29826"/>
    <cellStyle name="Total 11 12" xfId="29827"/>
    <cellStyle name="Total 11 13" xfId="29828"/>
    <cellStyle name="Total 11 2" xfId="29829"/>
    <cellStyle name="Total 11 2 10" xfId="29830"/>
    <cellStyle name="Total 11 2 10 2" xfId="29831"/>
    <cellStyle name="Total 11 2 11" xfId="29832"/>
    <cellStyle name="Total 11 2 11 2" xfId="29833"/>
    <cellStyle name="Total 11 2 12" xfId="29834"/>
    <cellStyle name="Total 11 2 12 2" xfId="29835"/>
    <cellStyle name="Total 11 2 13" xfId="29836"/>
    <cellStyle name="Total 11 2 13 2" xfId="29837"/>
    <cellStyle name="Total 11 2 14" xfId="29838"/>
    <cellStyle name="Total 11 2 14 2" xfId="29839"/>
    <cellStyle name="Total 11 2 15" xfId="29840"/>
    <cellStyle name="Total 11 2 15 2" xfId="29841"/>
    <cellStyle name="Total 11 2 2" xfId="29842"/>
    <cellStyle name="Total 11 2 2 2" xfId="29843"/>
    <cellStyle name="Total 11 2 3" xfId="29844"/>
    <cellStyle name="Total 11 2 3 2" xfId="29845"/>
    <cellStyle name="Total 11 2 4" xfId="29846"/>
    <cellStyle name="Total 11 2 4 2" xfId="29847"/>
    <cellStyle name="Total 11 2 5" xfId="29848"/>
    <cellStyle name="Total 11 2 5 2" xfId="29849"/>
    <cellStyle name="Total 11 2 6" xfId="29850"/>
    <cellStyle name="Total 11 2 6 2" xfId="29851"/>
    <cellStyle name="Total 11 2 7" xfId="29852"/>
    <cellStyle name="Total 11 2 7 2" xfId="29853"/>
    <cellStyle name="Total 11 2 8" xfId="29854"/>
    <cellStyle name="Total 11 2 8 2" xfId="29855"/>
    <cellStyle name="Total 11 2 9" xfId="29856"/>
    <cellStyle name="Total 11 2 9 2" xfId="29857"/>
    <cellStyle name="Total 11 3" xfId="29858"/>
    <cellStyle name="Total 11 3 2" xfId="29859"/>
    <cellStyle name="Total 11 3 2 2" xfId="29860"/>
    <cellStyle name="Total 11 3 3" xfId="29861"/>
    <cellStyle name="Total 11 3 3 2" xfId="29862"/>
    <cellStyle name="Total 11 3 4" xfId="29863"/>
    <cellStyle name="Total 11 4" xfId="29864"/>
    <cellStyle name="Total 11 4 2" xfId="29865"/>
    <cellStyle name="Total 11 5" xfId="29866"/>
    <cellStyle name="Total 11 5 2" xfId="29867"/>
    <cellStyle name="Total 11 6" xfId="29868"/>
    <cellStyle name="Total 11 6 2" xfId="29869"/>
    <cellStyle name="Total 11 7" xfId="29870"/>
    <cellStyle name="Total 11 7 2" xfId="29871"/>
    <cellStyle name="Total 11 8" xfId="29872"/>
    <cellStyle name="Total 11 9" xfId="29873"/>
    <cellStyle name="Total 12" xfId="2149"/>
    <cellStyle name="Total 12 10" xfId="29874"/>
    <cellStyle name="Total 12 11" xfId="29875"/>
    <cellStyle name="Total 12 12" xfId="29876"/>
    <cellStyle name="Total 12 13" xfId="29877"/>
    <cellStyle name="Total 12 2" xfId="29878"/>
    <cellStyle name="Total 12 2 10" xfId="29879"/>
    <cellStyle name="Total 12 2 10 2" xfId="29880"/>
    <cellStyle name="Total 12 2 11" xfId="29881"/>
    <cellStyle name="Total 12 2 11 2" xfId="29882"/>
    <cellStyle name="Total 12 2 12" xfId="29883"/>
    <cellStyle name="Total 12 2 12 2" xfId="29884"/>
    <cellStyle name="Total 12 2 13" xfId="29885"/>
    <cellStyle name="Total 12 2 13 2" xfId="29886"/>
    <cellStyle name="Total 12 2 14" xfId="29887"/>
    <cellStyle name="Total 12 2 14 2" xfId="29888"/>
    <cellStyle name="Total 12 2 15" xfId="29889"/>
    <cellStyle name="Total 12 2 15 2" xfId="29890"/>
    <cellStyle name="Total 12 2 2" xfId="29891"/>
    <cellStyle name="Total 12 2 2 2" xfId="29892"/>
    <cellStyle name="Total 12 2 3" xfId="29893"/>
    <cellStyle name="Total 12 2 3 2" xfId="29894"/>
    <cellStyle name="Total 12 2 4" xfId="29895"/>
    <cellStyle name="Total 12 2 4 2" xfId="29896"/>
    <cellStyle name="Total 12 2 5" xfId="29897"/>
    <cellStyle name="Total 12 2 5 2" xfId="29898"/>
    <cellStyle name="Total 12 2 6" xfId="29899"/>
    <cellStyle name="Total 12 2 6 2" xfId="29900"/>
    <cellStyle name="Total 12 2 7" xfId="29901"/>
    <cellStyle name="Total 12 2 7 2" xfId="29902"/>
    <cellStyle name="Total 12 2 8" xfId="29903"/>
    <cellStyle name="Total 12 2 8 2" xfId="29904"/>
    <cellStyle name="Total 12 2 9" xfId="29905"/>
    <cellStyle name="Total 12 2 9 2" xfId="29906"/>
    <cellStyle name="Total 12 3" xfId="29907"/>
    <cellStyle name="Total 12 3 2" xfId="29908"/>
    <cellStyle name="Total 12 3 2 2" xfId="29909"/>
    <cellStyle name="Total 12 3 3" xfId="29910"/>
    <cellStyle name="Total 12 3 3 2" xfId="29911"/>
    <cellStyle name="Total 12 3 4" xfId="29912"/>
    <cellStyle name="Total 12 4" xfId="29913"/>
    <cellStyle name="Total 12 4 2" xfId="29914"/>
    <cellStyle name="Total 12 5" xfId="29915"/>
    <cellStyle name="Total 12 5 2" xfId="29916"/>
    <cellStyle name="Total 12 6" xfId="29917"/>
    <cellStyle name="Total 12 6 2" xfId="29918"/>
    <cellStyle name="Total 12 7" xfId="29919"/>
    <cellStyle name="Total 12 7 2" xfId="29920"/>
    <cellStyle name="Total 12 8" xfId="29921"/>
    <cellStyle name="Total 12 9" xfId="29922"/>
    <cellStyle name="Total 13" xfId="29923"/>
    <cellStyle name="Total 13 10" xfId="29924"/>
    <cellStyle name="Total 13 10 2" xfId="29925"/>
    <cellStyle name="Total 13 11" xfId="29926"/>
    <cellStyle name="Total 13 11 2" xfId="29927"/>
    <cellStyle name="Total 13 12" xfId="29928"/>
    <cellStyle name="Total 13 12 2" xfId="29929"/>
    <cellStyle name="Total 13 13" xfId="29930"/>
    <cellStyle name="Total 13 2" xfId="29931"/>
    <cellStyle name="Total 13 2 2" xfId="29932"/>
    <cellStyle name="Total 13 3" xfId="29933"/>
    <cellStyle name="Total 13 3 2" xfId="29934"/>
    <cellStyle name="Total 13 4" xfId="29935"/>
    <cellStyle name="Total 13 4 2" xfId="29936"/>
    <cellStyle name="Total 13 5" xfId="29937"/>
    <cellStyle name="Total 13 5 2" xfId="29938"/>
    <cellStyle name="Total 13 6" xfId="29939"/>
    <cellStyle name="Total 13 6 2" xfId="29940"/>
    <cellStyle name="Total 13 7" xfId="29941"/>
    <cellStyle name="Total 13 7 2" xfId="29942"/>
    <cellStyle name="Total 13 8" xfId="29943"/>
    <cellStyle name="Total 13 8 2" xfId="29944"/>
    <cellStyle name="Total 13 9" xfId="29945"/>
    <cellStyle name="Total 13 9 2" xfId="29946"/>
    <cellStyle name="Total 2" xfId="2150"/>
    <cellStyle name="Total 2 10" xfId="29947"/>
    <cellStyle name="Total 2 10 10" xfId="29948"/>
    <cellStyle name="Total 2 10 10 2" xfId="29949"/>
    <cellStyle name="Total 2 10 11" xfId="29950"/>
    <cellStyle name="Total 2 10 11 2" xfId="29951"/>
    <cellStyle name="Total 2 10 12" xfId="29952"/>
    <cellStyle name="Total 2 10 12 2" xfId="29953"/>
    <cellStyle name="Total 2 10 13" xfId="29954"/>
    <cellStyle name="Total 2 10 13 2" xfId="29955"/>
    <cellStyle name="Total 2 10 14" xfId="29956"/>
    <cellStyle name="Total 2 10 14 2" xfId="29957"/>
    <cellStyle name="Total 2 10 15" xfId="29958"/>
    <cellStyle name="Total 2 10 15 2" xfId="29959"/>
    <cellStyle name="Total 2 10 2" xfId="29960"/>
    <cellStyle name="Total 2 10 2 2" xfId="29961"/>
    <cellStyle name="Total 2 10 3" xfId="29962"/>
    <cellStyle name="Total 2 10 3 2" xfId="29963"/>
    <cellStyle name="Total 2 10 4" xfId="29964"/>
    <cellStyle name="Total 2 10 4 2" xfId="29965"/>
    <cellStyle name="Total 2 10 5" xfId="29966"/>
    <cellStyle name="Total 2 10 5 2" xfId="29967"/>
    <cellStyle name="Total 2 10 6" xfId="29968"/>
    <cellStyle name="Total 2 10 6 2" xfId="29969"/>
    <cellStyle name="Total 2 10 7" xfId="29970"/>
    <cellStyle name="Total 2 10 7 2" xfId="29971"/>
    <cellStyle name="Total 2 10 8" xfId="29972"/>
    <cellStyle name="Total 2 10 8 2" xfId="29973"/>
    <cellStyle name="Total 2 10 9" xfId="29974"/>
    <cellStyle name="Total 2 10 9 2" xfId="29975"/>
    <cellStyle name="Total 2 11" xfId="29976"/>
    <cellStyle name="Total 2 11 2" xfId="29977"/>
    <cellStyle name="Total 2 11 2 2" xfId="29978"/>
    <cellStyle name="Total 2 11 3" xfId="29979"/>
    <cellStyle name="Total 2 11 3 2" xfId="29980"/>
    <cellStyle name="Total 2 11 4" xfId="29981"/>
    <cellStyle name="Total 2 12" xfId="29982"/>
    <cellStyle name="Total 2 12 2" xfId="29983"/>
    <cellStyle name="Total 2 13" xfId="29984"/>
    <cellStyle name="Total 2 13 2" xfId="29985"/>
    <cellStyle name="Total 2 14" xfId="29986"/>
    <cellStyle name="Total 2 14 2" xfId="29987"/>
    <cellStyle name="Total 2 15" xfId="29988"/>
    <cellStyle name="Total 2 15 2" xfId="29989"/>
    <cellStyle name="Total 2 16" xfId="29990"/>
    <cellStyle name="Total 2 17" xfId="29991"/>
    <cellStyle name="Total 2 18" xfId="29992"/>
    <cellStyle name="Total 2 19" xfId="29993"/>
    <cellStyle name="Total 2 2" xfId="2151"/>
    <cellStyle name="Total 2 2 10" xfId="29994"/>
    <cellStyle name="Total 2 2 11" xfId="29995"/>
    <cellStyle name="Total 2 2 12" xfId="29996"/>
    <cellStyle name="Total 2 2 13" xfId="29997"/>
    <cellStyle name="Total 2 2 2" xfId="29998"/>
    <cellStyle name="Total 2 2 2 10" xfId="29999"/>
    <cellStyle name="Total 2 2 2 10 2" xfId="30000"/>
    <cellStyle name="Total 2 2 2 11" xfId="30001"/>
    <cellStyle name="Total 2 2 2 11 2" xfId="30002"/>
    <cellStyle name="Total 2 2 2 12" xfId="30003"/>
    <cellStyle name="Total 2 2 2 12 2" xfId="30004"/>
    <cellStyle name="Total 2 2 2 13" xfId="30005"/>
    <cellStyle name="Total 2 2 2 13 2" xfId="30006"/>
    <cellStyle name="Total 2 2 2 14" xfId="30007"/>
    <cellStyle name="Total 2 2 2 14 2" xfId="30008"/>
    <cellStyle name="Total 2 2 2 15" xfId="30009"/>
    <cellStyle name="Total 2 2 2 15 2" xfId="30010"/>
    <cellStyle name="Total 2 2 2 2" xfId="30011"/>
    <cellStyle name="Total 2 2 2 2 2" xfId="30012"/>
    <cellStyle name="Total 2 2 2 3" xfId="30013"/>
    <cellStyle name="Total 2 2 2 3 2" xfId="30014"/>
    <cellStyle name="Total 2 2 2 4" xfId="30015"/>
    <cellStyle name="Total 2 2 2 4 2" xfId="30016"/>
    <cellStyle name="Total 2 2 2 5" xfId="30017"/>
    <cellStyle name="Total 2 2 2 5 2" xfId="30018"/>
    <cellStyle name="Total 2 2 2 6" xfId="30019"/>
    <cellStyle name="Total 2 2 2 6 2" xfId="30020"/>
    <cellStyle name="Total 2 2 2 7" xfId="30021"/>
    <cellStyle name="Total 2 2 2 7 2" xfId="30022"/>
    <cellStyle name="Total 2 2 2 8" xfId="30023"/>
    <cellStyle name="Total 2 2 2 8 2" xfId="30024"/>
    <cellStyle name="Total 2 2 2 9" xfId="30025"/>
    <cellStyle name="Total 2 2 2 9 2" xfId="30026"/>
    <cellStyle name="Total 2 2 3" xfId="30027"/>
    <cellStyle name="Total 2 2 3 2" xfId="30028"/>
    <cellStyle name="Total 2 2 3 2 2" xfId="30029"/>
    <cellStyle name="Total 2 2 3 3" xfId="30030"/>
    <cellStyle name="Total 2 2 3 3 2" xfId="30031"/>
    <cellStyle name="Total 2 2 3 4" xfId="30032"/>
    <cellStyle name="Total 2 2 4" xfId="30033"/>
    <cellStyle name="Total 2 2 4 2" xfId="30034"/>
    <cellStyle name="Total 2 2 5" xfId="30035"/>
    <cellStyle name="Total 2 2 5 2" xfId="30036"/>
    <cellStyle name="Total 2 2 6" xfId="30037"/>
    <cellStyle name="Total 2 2 6 2" xfId="30038"/>
    <cellStyle name="Total 2 2 7" xfId="30039"/>
    <cellStyle name="Total 2 2 7 2" xfId="30040"/>
    <cellStyle name="Total 2 2 8" xfId="30041"/>
    <cellStyle name="Total 2 2 9" xfId="30042"/>
    <cellStyle name="Total 2 20" xfId="30043"/>
    <cellStyle name="Total 2 21" xfId="30044"/>
    <cellStyle name="Total 2 3" xfId="2152"/>
    <cellStyle name="Total 2 3 10" xfId="30045"/>
    <cellStyle name="Total 2 3 11" xfId="30046"/>
    <cellStyle name="Total 2 3 12" xfId="30047"/>
    <cellStyle name="Total 2 3 13" xfId="30048"/>
    <cellStyle name="Total 2 3 2" xfId="30049"/>
    <cellStyle name="Total 2 3 2 10" xfId="30050"/>
    <cellStyle name="Total 2 3 2 10 2" xfId="30051"/>
    <cellStyle name="Total 2 3 2 11" xfId="30052"/>
    <cellStyle name="Total 2 3 2 11 2" xfId="30053"/>
    <cellStyle name="Total 2 3 2 12" xfId="30054"/>
    <cellStyle name="Total 2 3 2 12 2" xfId="30055"/>
    <cellStyle name="Total 2 3 2 13" xfId="30056"/>
    <cellStyle name="Total 2 3 2 13 2" xfId="30057"/>
    <cellStyle name="Total 2 3 2 14" xfId="30058"/>
    <cellStyle name="Total 2 3 2 14 2" xfId="30059"/>
    <cellStyle name="Total 2 3 2 15" xfId="30060"/>
    <cellStyle name="Total 2 3 2 15 2" xfId="30061"/>
    <cellStyle name="Total 2 3 2 2" xfId="30062"/>
    <cellStyle name="Total 2 3 2 2 2" xfId="30063"/>
    <cellStyle name="Total 2 3 2 3" xfId="30064"/>
    <cellStyle name="Total 2 3 2 3 2" xfId="30065"/>
    <cellStyle name="Total 2 3 2 4" xfId="30066"/>
    <cellStyle name="Total 2 3 2 4 2" xfId="30067"/>
    <cellStyle name="Total 2 3 2 5" xfId="30068"/>
    <cellStyle name="Total 2 3 2 5 2" xfId="30069"/>
    <cellStyle name="Total 2 3 2 6" xfId="30070"/>
    <cellStyle name="Total 2 3 2 6 2" xfId="30071"/>
    <cellStyle name="Total 2 3 2 7" xfId="30072"/>
    <cellStyle name="Total 2 3 2 7 2" xfId="30073"/>
    <cellStyle name="Total 2 3 2 8" xfId="30074"/>
    <cellStyle name="Total 2 3 2 8 2" xfId="30075"/>
    <cellStyle name="Total 2 3 2 9" xfId="30076"/>
    <cellStyle name="Total 2 3 2 9 2" xfId="30077"/>
    <cellStyle name="Total 2 3 3" xfId="30078"/>
    <cellStyle name="Total 2 3 3 2" xfId="30079"/>
    <cellStyle name="Total 2 3 3 2 2" xfId="30080"/>
    <cellStyle name="Total 2 3 3 3" xfId="30081"/>
    <cellStyle name="Total 2 3 3 3 2" xfId="30082"/>
    <cellStyle name="Total 2 3 3 4" xfId="30083"/>
    <cellStyle name="Total 2 3 4" xfId="30084"/>
    <cellStyle name="Total 2 3 4 2" xfId="30085"/>
    <cellStyle name="Total 2 3 5" xfId="30086"/>
    <cellStyle name="Total 2 3 5 2" xfId="30087"/>
    <cellStyle name="Total 2 3 6" xfId="30088"/>
    <cellStyle name="Total 2 3 6 2" xfId="30089"/>
    <cellStyle name="Total 2 3 7" xfId="30090"/>
    <cellStyle name="Total 2 3 7 2" xfId="30091"/>
    <cellStyle name="Total 2 3 8" xfId="30092"/>
    <cellStyle name="Total 2 3 9" xfId="30093"/>
    <cellStyle name="Total 2 4" xfId="2153"/>
    <cellStyle name="Total 2 4 10" xfId="30094"/>
    <cellStyle name="Total 2 4 11" xfId="30095"/>
    <cellStyle name="Total 2 4 12" xfId="30096"/>
    <cellStyle name="Total 2 4 13" xfId="30097"/>
    <cellStyle name="Total 2 4 2" xfId="30098"/>
    <cellStyle name="Total 2 4 2 10" xfId="30099"/>
    <cellStyle name="Total 2 4 2 10 2" xfId="30100"/>
    <cellStyle name="Total 2 4 2 11" xfId="30101"/>
    <cellStyle name="Total 2 4 2 11 2" xfId="30102"/>
    <cellStyle name="Total 2 4 2 12" xfId="30103"/>
    <cellStyle name="Total 2 4 2 12 2" xfId="30104"/>
    <cellStyle name="Total 2 4 2 13" xfId="30105"/>
    <cellStyle name="Total 2 4 2 13 2" xfId="30106"/>
    <cellStyle name="Total 2 4 2 14" xfId="30107"/>
    <cellStyle name="Total 2 4 2 14 2" xfId="30108"/>
    <cellStyle name="Total 2 4 2 15" xfId="30109"/>
    <cellStyle name="Total 2 4 2 15 2" xfId="30110"/>
    <cellStyle name="Total 2 4 2 2" xfId="30111"/>
    <cellStyle name="Total 2 4 2 2 2" xfId="30112"/>
    <cellStyle name="Total 2 4 2 3" xfId="30113"/>
    <cellStyle name="Total 2 4 2 3 2" xfId="30114"/>
    <cellStyle name="Total 2 4 2 4" xfId="30115"/>
    <cellStyle name="Total 2 4 2 4 2" xfId="30116"/>
    <cellStyle name="Total 2 4 2 5" xfId="30117"/>
    <cellStyle name="Total 2 4 2 5 2" xfId="30118"/>
    <cellStyle name="Total 2 4 2 6" xfId="30119"/>
    <cellStyle name="Total 2 4 2 6 2" xfId="30120"/>
    <cellStyle name="Total 2 4 2 7" xfId="30121"/>
    <cellStyle name="Total 2 4 2 7 2" xfId="30122"/>
    <cellStyle name="Total 2 4 2 8" xfId="30123"/>
    <cellStyle name="Total 2 4 2 8 2" xfId="30124"/>
    <cellStyle name="Total 2 4 2 9" xfId="30125"/>
    <cellStyle name="Total 2 4 2 9 2" xfId="30126"/>
    <cellStyle name="Total 2 4 3" xfId="30127"/>
    <cellStyle name="Total 2 4 3 2" xfId="30128"/>
    <cellStyle name="Total 2 4 3 2 2" xfId="30129"/>
    <cellStyle name="Total 2 4 3 3" xfId="30130"/>
    <cellStyle name="Total 2 4 3 3 2" xfId="30131"/>
    <cellStyle name="Total 2 4 3 4" xfId="30132"/>
    <cellStyle name="Total 2 4 4" xfId="30133"/>
    <cellStyle name="Total 2 4 4 2" xfId="30134"/>
    <cellStyle name="Total 2 4 5" xfId="30135"/>
    <cellStyle name="Total 2 4 5 2" xfId="30136"/>
    <cellStyle name="Total 2 4 6" xfId="30137"/>
    <cellStyle name="Total 2 4 6 2" xfId="30138"/>
    <cellStyle name="Total 2 4 7" xfId="30139"/>
    <cellStyle name="Total 2 4 7 2" xfId="30140"/>
    <cellStyle name="Total 2 4 8" xfId="30141"/>
    <cellStyle name="Total 2 4 9" xfId="30142"/>
    <cellStyle name="Total 2 5" xfId="2154"/>
    <cellStyle name="Total 2 5 10" xfId="30143"/>
    <cellStyle name="Total 2 5 11" xfId="30144"/>
    <cellStyle name="Total 2 5 12" xfId="30145"/>
    <cellStyle name="Total 2 5 13" xfId="30146"/>
    <cellStyle name="Total 2 5 2" xfId="30147"/>
    <cellStyle name="Total 2 5 2 10" xfId="30148"/>
    <cellStyle name="Total 2 5 2 10 2" xfId="30149"/>
    <cellStyle name="Total 2 5 2 11" xfId="30150"/>
    <cellStyle name="Total 2 5 2 11 2" xfId="30151"/>
    <cellStyle name="Total 2 5 2 12" xfId="30152"/>
    <cellStyle name="Total 2 5 2 12 2" xfId="30153"/>
    <cellStyle name="Total 2 5 2 13" xfId="30154"/>
    <cellStyle name="Total 2 5 2 13 2" xfId="30155"/>
    <cellStyle name="Total 2 5 2 14" xfId="30156"/>
    <cellStyle name="Total 2 5 2 14 2" xfId="30157"/>
    <cellStyle name="Total 2 5 2 15" xfId="30158"/>
    <cellStyle name="Total 2 5 2 15 2" xfId="30159"/>
    <cellStyle name="Total 2 5 2 2" xfId="30160"/>
    <cellStyle name="Total 2 5 2 2 2" xfId="30161"/>
    <cellStyle name="Total 2 5 2 3" xfId="30162"/>
    <cellStyle name="Total 2 5 2 3 2" xfId="30163"/>
    <cellStyle name="Total 2 5 2 4" xfId="30164"/>
    <cellStyle name="Total 2 5 2 4 2" xfId="30165"/>
    <cellStyle name="Total 2 5 2 5" xfId="30166"/>
    <cellStyle name="Total 2 5 2 5 2" xfId="30167"/>
    <cellStyle name="Total 2 5 2 6" xfId="30168"/>
    <cellStyle name="Total 2 5 2 6 2" xfId="30169"/>
    <cellStyle name="Total 2 5 2 7" xfId="30170"/>
    <cellStyle name="Total 2 5 2 7 2" xfId="30171"/>
    <cellStyle name="Total 2 5 2 8" xfId="30172"/>
    <cellStyle name="Total 2 5 2 8 2" xfId="30173"/>
    <cellStyle name="Total 2 5 2 9" xfId="30174"/>
    <cellStyle name="Total 2 5 2 9 2" xfId="30175"/>
    <cellStyle name="Total 2 5 3" xfId="30176"/>
    <cellStyle name="Total 2 5 3 2" xfId="30177"/>
    <cellStyle name="Total 2 5 3 2 2" xfId="30178"/>
    <cellStyle name="Total 2 5 3 3" xfId="30179"/>
    <cellStyle name="Total 2 5 3 3 2" xfId="30180"/>
    <cellStyle name="Total 2 5 3 4" xfId="30181"/>
    <cellStyle name="Total 2 5 4" xfId="30182"/>
    <cellStyle name="Total 2 5 4 2" xfId="30183"/>
    <cellStyle name="Total 2 5 5" xfId="30184"/>
    <cellStyle name="Total 2 5 5 2" xfId="30185"/>
    <cellStyle name="Total 2 5 6" xfId="30186"/>
    <cellStyle name="Total 2 5 6 2" xfId="30187"/>
    <cellStyle name="Total 2 5 7" xfId="30188"/>
    <cellStyle name="Total 2 5 7 2" xfId="30189"/>
    <cellStyle name="Total 2 5 8" xfId="30190"/>
    <cellStyle name="Total 2 5 9" xfId="30191"/>
    <cellStyle name="Total 2 6" xfId="2155"/>
    <cellStyle name="Total 2 6 10" xfId="30192"/>
    <cellStyle name="Total 2 6 11" xfId="30193"/>
    <cellStyle name="Total 2 6 12" xfId="30194"/>
    <cellStyle name="Total 2 6 13" xfId="30195"/>
    <cellStyle name="Total 2 6 2" xfId="30196"/>
    <cellStyle name="Total 2 6 2 10" xfId="30197"/>
    <cellStyle name="Total 2 6 2 10 2" xfId="30198"/>
    <cellStyle name="Total 2 6 2 11" xfId="30199"/>
    <cellStyle name="Total 2 6 2 11 2" xfId="30200"/>
    <cellStyle name="Total 2 6 2 12" xfId="30201"/>
    <cellStyle name="Total 2 6 2 12 2" xfId="30202"/>
    <cellStyle name="Total 2 6 2 13" xfId="30203"/>
    <cellStyle name="Total 2 6 2 13 2" xfId="30204"/>
    <cellStyle name="Total 2 6 2 14" xfId="30205"/>
    <cellStyle name="Total 2 6 2 14 2" xfId="30206"/>
    <cellStyle name="Total 2 6 2 15" xfId="30207"/>
    <cellStyle name="Total 2 6 2 15 2" xfId="30208"/>
    <cellStyle name="Total 2 6 2 2" xfId="30209"/>
    <cellStyle name="Total 2 6 2 2 2" xfId="30210"/>
    <cellStyle name="Total 2 6 2 3" xfId="30211"/>
    <cellStyle name="Total 2 6 2 3 2" xfId="30212"/>
    <cellStyle name="Total 2 6 2 4" xfId="30213"/>
    <cellStyle name="Total 2 6 2 4 2" xfId="30214"/>
    <cellStyle name="Total 2 6 2 5" xfId="30215"/>
    <cellStyle name="Total 2 6 2 5 2" xfId="30216"/>
    <cellStyle name="Total 2 6 2 6" xfId="30217"/>
    <cellStyle name="Total 2 6 2 6 2" xfId="30218"/>
    <cellStyle name="Total 2 6 2 7" xfId="30219"/>
    <cellStyle name="Total 2 6 2 7 2" xfId="30220"/>
    <cellStyle name="Total 2 6 2 8" xfId="30221"/>
    <cellStyle name="Total 2 6 2 8 2" xfId="30222"/>
    <cellStyle name="Total 2 6 2 9" xfId="30223"/>
    <cellStyle name="Total 2 6 2 9 2" xfId="30224"/>
    <cellStyle name="Total 2 6 3" xfId="30225"/>
    <cellStyle name="Total 2 6 3 2" xfId="30226"/>
    <cellStyle name="Total 2 6 3 2 2" xfId="30227"/>
    <cellStyle name="Total 2 6 3 3" xfId="30228"/>
    <cellStyle name="Total 2 6 3 3 2" xfId="30229"/>
    <cellStyle name="Total 2 6 3 4" xfId="30230"/>
    <cellStyle name="Total 2 6 4" xfId="30231"/>
    <cellStyle name="Total 2 6 4 2" xfId="30232"/>
    <cellStyle name="Total 2 6 5" xfId="30233"/>
    <cellStyle name="Total 2 6 5 2" xfId="30234"/>
    <cellStyle name="Total 2 6 6" xfId="30235"/>
    <cellStyle name="Total 2 6 6 2" xfId="30236"/>
    <cellStyle name="Total 2 6 7" xfId="30237"/>
    <cellStyle name="Total 2 6 7 2" xfId="30238"/>
    <cellStyle name="Total 2 6 8" xfId="30239"/>
    <cellStyle name="Total 2 6 9" xfId="30240"/>
    <cellStyle name="Total 2 7" xfId="2156"/>
    <cellStyle name="Total 2 7 10" xfId="30241"/>
    <cellStyle name="Total 2 7 11" xfId="30242"/>
    <cellStyle name="Total 2 7 12" xfId="30243"/>
    <cellStyle name="Total 2 7 13" xfId="30244"/>
    <cellStyle name="Total 2 7 2" xfId="30245"/>
    <cellStyle name="Total 2 7 2 10" xfId="30246"/>
    <cellStyle name="Total 2 7 2 10 2" xfId="30247"/>
    <cellStyle name="Total 2 7 2 11" xfId="30248"/>
    <cellStyle name="Total 2 7 2 11 2" xfId="30249"/>
    <cellStyle name="Total 2 7 2 12" xfId="30250"/>
    <cellStyle name="Total 2 7 2 12 2" xfId="30251"/>
    <cellStyle name="Total 2 7 2 13" xfId="30252"/>
    <cellStyle name="Total 2 7 2 13 2" xfId="30253"/>
    <cellStyle name="Total 2 7 2 14" xfId="30254"/>
    <cellStyle name="Total 2 7 2 14 2" xfId="30255"/>
    <cellStyle name="Total 2 7 2 15" xfId="30256"/>
    <cellStyle name="Total 2 7 2 15 2" xfId="30257"/>
    <cellStyle name="Total 2 7 2 2" xfId="30258"/>
    <cellStyle name="Total 2 7 2 2 2" xfId="30259"/>
    <cellStyle name="Total 2 7 2 3" xfId="30260"/>
    <cellStyle name="Total 2 7 2 3 2" xfId="30261"/>
    <cellStyle name="Total 2 7 2 4" xfId="30262"/>
    <cellStyle name="Total 2 7 2 4 2" xfId="30263"/>
    <cellStyle name="Total 2 7 2 5" xfId="30264"/>
    <cellStyle name="Total 2 7 2 5 2" xfId="30265"/>
    <cellStyle name="Total 2 7 2 6" xfId="30266"/>
    <cellStyle name="Total 2 7 2 6 2" xfId="30267"/>
    <cellStyle name="Total 2 7 2 7" xfId="30268"/>
    <cellStyle name="Total 2 7 2 7 2" xfId="30269"/>
    <cellStyle name="Total 2 7 2 8" xfId="30270"/>
    <cellStyle name="Total 2 7 2 8 2" xfId="30271"/>
    <cellStyle name="Total 2 7 2 9" xfId="30272"/>
    <cellStyle name="Total 2 7 2 9 2" xfId="30273"/>
    <cellStyle name="Total 2 7 3" xfId="30274"/>
    <cellStyle name="Total 2 7 3 2" xfId="30275"/>
    <cellStyle name="Total 2 7 3 2 2" xfId="30276"/>
    <cellStyle name="Total 2 7 3 3" xfId="30277"/>
    <cellStyle name="Total 2 7 3 3 2" xfId="30278"/>
    <cellStyle name="Total 2 7 3 4" xfId="30279"/>
    <cellStyle name="Total 2 7 4" xfId="30280"/>
    <cellStyle name="Total 2 7 4 2" xfId="30281"/>
    <cellStyle name="Total 2 7 5" xfId="30282"/>
    <cellStyle name="Total 2 7 5 2" xfId="30283"/>
    <cellStyle name="Total 2 7 6" xfId="30284"/>
    <cellStyle name="Total 2 7 6 2" xfId="30285"/>
    <cellStyle name="Total 2 7 7" xfId="30286"/>
    <cellStyle name="Total 2 7 7 2" xfId="30287"/>
    <cellStyle name="Total 2 7 8" xfId="30288"/>
    <cellStyle name="Total 2 7 9" xfId="30289"/>
    <cellStyle name="Total 2 8" xfId="2157"/>
    <cellStyle name="Total 2 8 10" xfId="30290"/>
    <cellStyle name="Total 2 8 11" xfId="30291"/>
    <cellStyle name="Total 2 8 12" xfId="30292"/>
    <cellStyle name="Total 2 8 13" xfId="30293"/>
    <cellStyle name="Total 2 8 2" xfId="30294"/>
    <cellStyle name="Total 2 8 2 10" xfId="30295"/>
    <cellStyle name="Total 2 8 2 10 2" xfId="30296"/>
    <cellStyle name="Total 2 8 2 11" xfId="30297"/>
    <cellStyle name="Total 2 8 2 11 2" xfId="30298"/>
    <cellStyle name="Total 2 8 2 12" xfId="30299"/>
    <cellStyle name="Total 2 8 2 12 2" xfId="30300"/>
    <cellStyle name="Total 2 8 2 13" xfId="30301"/>
    <cellStyle name="Total 2 8 2 13 2" xfId="30302"/>
    <cellStyle name="Total 2 8 2 14" xfId="30303"/>
    <cellStyle name="Total 2 8 2 14 2" xfId="30304"/>
    <cellStyle name="Total 2 8 2 15" xfId="30305"/>
    <cellStyle name="Total 2 8 2 15 2" xfId="30306"/>
    <cellStyle name="Total 2 8 2 2" xfId="30307"/>
    <cellStyle name="Total 2 8 2 2 2" xfId="30308"/>
    <cellStyle name="Total 2 8 2 3" xfId="30309"/>
    <cellStyle name="Total 2 8 2 3 2" xfId="30310"/>
    <cellStyle name="Total 2 8 2 4" xfId="30311"/>
    <cellStyle name="Total 2 8 2 4 2" xfId="30312"/>
    <cellStyle name="Total 2 8 2 5" xfId="30313"/>
    <cellStyle name="Total 2 8 2 5 2" xfId="30314"/>
    <cellStyle name="Total 2 8 2 6" xfId="30315"/>
    <cellStyle name="Total 2 8 2 6 2" xfId="30316"/>
    <cellStyle name="Total 2 8 2 7" xfId="30317"/>
    <cellStyle name="Total 2 8 2 7 2" xfId="30318"/>
    <cellStyle name="Total 2 8 2 8" xfId="30319"/>
    <cellStyle name="Total 2 8 2 8 2" xfId="30320"/>
    <cellStyle name="Total 2 8 2 9" xfId="30321"/>
    <cellStyle name="Total 2 8 2 9 2" xfId="30322"/>
    <cellStyle name="Total 2 8 3" xfId="30323"/>
    <cellStyle name="Total 2 8 3 2" xfId="30324"/>
    <cellStyle name="Total 2 8 3 2 2" xfId="30325"/>
    <cellStyle name="Total 2 8 3 3" xfId="30326"/>
    <cellStyle name="Total 2 8 3 3 2" xfId="30327"/>
    <cellStyle name="Total 2 8 3 4" xfId="30328"/>
    <cellStyle name="Total 2 8 4" xfId="30329"/>
    <cellStyle name="Total 2 8 4 2" xfId="30330"/>
    <cellStyle name="Total 2 8 5" xfId="30331"/>
    <cellStyle name="Total 2 8 5 2" xfId="30332"/>
    <cellStyle name="Total 2 8 6" xfId="30333"/>
    <cellStyle name="Total 2 8 6 2" xfId="30334"/>
    <cellStyle name="Total 2 8 7" xfId="30335"/>
    <cellStyle name="Total 2 8 7 2" xfId="30336"/>
    <cellStyle name="Total 2 8 8" xfId="30337"/>
    <cellStyle name="Total 2 8 9" xfId="30338"/>
    <cellStyle name="Total 2 9" xfId="2158"/>
    <cellStyle name="Total 2 9 10" xfId="30339"/>
    <cellStyle name="Total 2 9 11" xfId="30340"/>
    <cellStyle name="Total 2 9 12" xfId="30341"/>
    <cellStyle name="Total 2 9 13" xfId="30342"/>
    <cellStyle name="Total 2 9 2" xfId="30343"/>
    <cellStyle name="Total 2 9 2 10" xfId="30344"/>
    <cellStyle name="Total 2 9 2 10 2" xfId="30345"/>
    <cellStyle name="Total 2 9 2 11" xfId="30346"/>
    <cellStyle name="Total 2 9 2 11 2" xfId="30347"/>
    <cellStyle name="Total 2 9 2 12" xfId="30348"/>
    <cellStyle name="Total 2 9 2 12 2" xfId="30349"/>
    <cellStyle name="Total 2 9 2 13" xfId="30350"/>
    <cellStyle name="Total 2 9 2 13 2" xfId="30351"/>
    <cellStyle name="Total 2 9 2 14" xfId="30352"/>
    <cellStyle name="Total 2 9 2 14 2" xfId="30353"/>
    <cellStyle name="Total 2 9 2 15" xfId="30354"/>
    <cellStyle name="Total 2 9 2 15 2" xfId="30355"/>
    <cellStyle name="Total 2 9 2 2" xfId="30356"/>
    <cellStyle name="Total 2 9 2 2 2" xfId="30357"/>
    <cellStyle name="Total 2 9 2 3" xfId="30358"/>
    <cellStyle name="Total 2 9 2 3 2" xfId="30359"/>
    <cellStyle name="Total 2 9 2 4" xfId="30360"/>
    <cellStyle name="Total 2 9 2 4 2" xfId="30361"/>
    <cellStyle name="Total 2 9 2 5" xfId="30362"/>
    <cellStyle name="Total 2 9 2 5 2" xfId="30363"/>
    <cellStyle name="Total 2 9 2 6" xfId="30364"/>
    <cellStyle name="Total 2 9 2 6 2" xfId="30365"/>
    <cellStyle name="Total 2 9 2 7" xfId="30366"/>
    <cellStyle name="Total 2 9 2 7 2" xfId="30367"/>
    <cellStyle name="Total 2 9 2 8" xfId="30368"/>
    <cellStyle name="Total 2 9 2 8 2" xfId="30369"/>
    <cellStyle name="Total 2 9 2 9" xfId="30370"/>
    <cellStyle name="Total 2 9 2 9 2" xfId="30371"/>
    <cellStyle name="Total 2 9 3" xfId="30372"/>
    <cellStyle name="Total 2 9 3 2" xfId="30373"/>
    <cellStyle name="Total 2 9 3 2 2" xfId="30374"/>
    <cellStyle name="Total 2 9 3 3" xfId="30375"/>
    <cellStyle name="Total 2 9 3 3 2" xfId="30376"/>
    <cellStyle name="Total 2 9 3 4" xfId="30377"/>
    <cellStyle name="Total 2 9 4" xfId="30378"/>
    <cellStyle name="Total 2 9 4 2" xfId="30379"/>
    <cellStyle name="Total 2 9 5" xfId="30380"/>
    <cellStyle name="Total 2 9 5 2" xfId="30381"/>
    <cellStyle name="Total 2 9 6" xfId="30382"/>
    <cellStyle name="Total 2 9 6 2" xfId="30383"/>
    <cellStyle name="Total 2 9 7" xfId="30384"/>
    <cellStyle name="Total 2 9 7 2" xfId="30385"/>
    <cellStyle name="Total 2 9 8" xfId="30386"/>
    <cellStyle name="Total 2 9 9" xfId="30387"/>
    <cellStyle name="Total 2_Consolidation" xfId="30388"/>
    <cellStyle name="Total 3" xfId="2159"/>
    <cellStyle name="Total 3 10" xfId="30389"/>
    <cellStyle name="Total 3 10 10" xfId="30390"/>
    <cellStyle name="Total 3 10 10 2" xfId="30391"/>
    <cellStyle name="Total 3 10 11" xfId="30392"/>
    <cellStyle name="Total 3 10 11 2" xfId="30393"/>
    <cellStyle name="Total 3 10 12" xfId="30394"/>
    <cellStyle name="Total 3 10 12 2" xfId="30395"/>
    <cellStyle name="Total 3 10 13" xfId="30396"/>
    <cellStyle name="Total 3 10 13 2" xfId="30397"/>
    <cellStyle name="Total 3 10 14" xfId="30398"/>
    <cellStyle name="Total 3 10 14 2" xfId="30399"/>
    <cellStyle name="Total 3 10 15" xfId="30400"/>
    <cellStyle name="Total 3 10 15 2" xfId="30401"/>
    <cellStyle name="Total 3 10 2" xfId="30402"/>
    <cellStyle name="Total 3 10 2 2" xfId="30403"/>
    <cellStyle name="Total 3 10 3" xfId="30404"/>
    <cellStyle name="Total 3 10 3 2" xfId="30405"/>
    <cellStyle name="Total 3 10 4" xfId="30406"/>
    <cellStyle name="Total 3 10 4 2" xfId="30407"/>
    <cellStyle name="Total 3 10 5" xfId="30408"/>
    <cellStyle name="Total 3 10 5 2" xfId="30409"/>
    <cellStyle name="Total 3 10 6" xfId="30410"/>
    <cellStyle name="Total 3 10 6 2" xfId="30411"/>
    <cellStyle name="Total 3 10 7" xfId="30412"/>
    <cellStyle name="Total 3 10 7 2" xfId="30413"/>
    <cellStyle name="Total 3 10 8" xfId="30414"/>
    <cellStyle name="Total 3 10 8 2" xfId="30415"/>
    <cellStyle name="Total 3 10 9" xfId="30416"/>
    <cellStyle name="Total 3 10 9 2" xfId="30417"/>
    <cellStyle name="Total 3 11" xfId="30418"/>
    <cellStyle name="Total 3 11 2" xfId="30419"/>
    <cellStyle name="Total 3 11 2 2" xfId="30420"/>
    <cellStyle name="Total 3 11 3" xfId="30421"/>
    <cellStyle name="Total 3 11 3 2" xfId="30422"/>
    <cellStyle name="Total 3 11 4" xfId="30423"/>
    <cellStyle name="Total 3 12" xfId="30424"/>
    <cellStyle name="Total 3 12 2" xfId="30425"/>
    <cellStyle name="Total 3 13" xfId="30426"/>
    <cellStyle name="Total 3 13 2" xfId="30427"/>
    <cellStyle name="Total 3 14" xfId="30428"/>
    <cellStyle name="Total 3 14 2" xfId="30429"/>
    <cellStyle name="Total 3 15" xfId="30430"/>
    <cellStyle name="Total 3 15 2" xfId="30431"/>
    <cellStyle name="Total 3 16" xfId="30432"/>
    <cellStyle name="Total 3 17" xfId="30433"/>
    <cellStyle name="Total 3 18" xfId="30434"/>
    <cellStyle name="Total 3 19" xfId="30435"/>
    <cellStyle name="Total 3 2" xfId="2160"/>
    <cellStyle name="Total 3 2 10" xfId="30436"/>
    <cellStyle name="Total 3 2 11" xfId="30437"/>
    <cellStyle name="Total 3 2 12" xfId="30438"/>
    <cellStyle name="Total 3 2 13" xfId="30439"/>
    <cellStyle name="Total 3 2 2" xfId="30440"/>
    <cellStyle name="Total 3 2 2 10" xfId="30441"/>
    <cellStyle name="Total 3 2 2 10 2" xfId="30442"/>
    <cellStyle name="Total 3 2 2 11" xfId="30443"/>
    <cellStyle name="Total 3 2 2 11 2" xfId="30444"/>
    <cellStyle name="Total 3 2 2 12" xfId="30445"/>
    <cellStyle name="Total 3 2 2 12 2" xfId="30446"/>
    <cellStyle name="Total 3 2 2 13" xfId="30447"/>
    <cellStyle name="Total 3 2 2 13 2" xfId="30448"/>
    <cellStyle name="Total 3 2 2 14" xfId="30449"/>
    <cellStyle name="Total 3 2 2 14 2" xfId="30450"/>
    <cellStyle name="Total 3 2 2 15" xfId="30451"/>
    <cellStyle name="Total 3 2 2 15 2" xfId="30452"/>
    <cellStyle name="Total 3 2 2 2" xfId="30453"/>
    <cellStyle name="Total 3 2 2 2 2" xfId="30454"/>
    <cellStyle name="Total 3 2 2 3" xfId="30455"/>
    <cellStyle name="Total 3 2 2 3 2" xfId="30456"/>
    <cellStyle name="Total 3 2 2 4" xfId="30457"/>
    <cellStyle name="Total 3 2 2 4 2" xfId="30458"/>
    <cellStyle name="Total 3 2 2 5" xfId="30459"/>
    <cellStyle name="Total 3 2 2 5 2" xfId="30460"/>
    <cellStyle name="Total 3 2 2 6" xfId="30461"/>
    <cellStyle name="Total 3 2 2 6 2" xfId="30462"/>
    <cellStyle name="Total 3 2 2 7" xfId="30463"/>
    <cellStyle name="Total 3 2 2 7 2" xfId="30464"/>
    <cellStyle name="Total 3 2 2 8" xfId="30465"/>
    <cellStyle name="Total 3 2 2 8 2" xfId="30466"/>
    <cellStyle name="Total 3 2 2 9" xfId="30467"/>
    <cellStyle name="Total 3 2 2 9 2" xfId="30468"/>
    <cellStyle name="Total 3 2 3" xfId="30469"/>
    <cellStyle name="Total 3 2 3 2" xfId="30470"/>
    <cellStyle name="Total 3 2 3 2 2" xfId="30471"/>
    <cellStyle name="Total 3 2 3 3" xfId="30472"/>
    <cellStyle name="Total 3 2 3 3 2" xfId="30473"/>
    <cellStyle name="Total 3 2 3 4" xfId="30474"/>
    <cellStyle name="Total 3 2 4" xfId="30475"/>
    <cellStyle name="Total 3 2 4 2" xfId="30476"/>
    <cellStyle name="Total 3 2 5" xfId="30477"/>
    <cellStyle name="Total 3 2 5 2" xfId="30478"/>
    <cellStyle name="Total 3 2 6" xfId="30479"/>
    <cellStyle name="Total 3 2 6 2" xfId="30480"/>
    <cellStyle name="Total 3 2 7" xfId="30481"/>
    <cellStyle name="Total 3 2 7 2" xfId="30482"/>
    <cellStyle name="Total 3 2 8" xfId="30483"/>
    <cellStyle name="Total 3 2 9" xfId="30484"/>
    <cellStyle name="Total 3 20" xfId="30485"/>
    <cellStyle name="Total 3 21" xfId="30486"/>
    <cellStyle name="Total 3 3" xfId="2161"/>
    <cellStyle name="Total 3 3 10" xfId="30487"/>
    <cellStyle name="Total 3 3 11" xfId="30488"/>
    <cellStyle name="Total 3 3 12" xfId="30489"/>
    <cellStyle name="Total 3 3 13" xfId="30490"/>
    <cellStyle name="Total 3 3 2" xfId="30491"/>
    <cellStyle name="Total 3 3 2 10" xfId="30492"/>
    <cellStyle name="Total 3 3 2 10 2" xfId="30493"/>
    <cellStyle name="Total 3 3 2 11" xfId="30494"/>
    <cellStyle name="Total 3 3 2 11 2" xfId="30495"/>
    <cellStyle name="Total 3 3 2 12" xfId="30496"/>
    <cellStyle name="Total 3 3 2 12 2" xfId="30497"/>
    <cellStyle name="Total 3 3 2 13" xfId="30498"/>
    <cellStyle name="Total 3 3 2 13 2" xfId="30499"/>
    <cellStyle name="Total 3 3 2 14" xfId="30500"/>
    <cellStyle name="Total 3 3 2 14 2" xfId="30501"/>
    <cellStyle name="Total 3 3 2 15" xfId="30502"/>
    <cellStyle name="Total 3 3 2 15 2" xfId="30503"/>
    <cellStyle name="Total 3 3 2 2" xfId="30504"/>
    <cellStyle name="Total 3 3 2 2 2" xfId="30505"/>
    <cellStyle name="Total 3 3 2 3" xfId="30506"/>
    <cellStyle name="Total 3 3 2 3 2" xfId="30507"/>
    <cellStyle name="Total 3 3 2 4" xfId="30508"/>
    <cellStyle name="Total 3 3 2 4 2" xfId="30509"/>
    <cellStyle name="Total 3 3 2 5" xfId="30510"/>
    <cellStyle name="Total 3 3 2 5 2" xfId="30511"/>
    <cellStyle name="Total 3 3 2 6" xfId="30512"/>
    <cellStyle name="Total 3 3 2 6 2" xfId="30513"/>
    <cellStyle name="Total 3 3 2 7" xfId="30514"/>
    <cellStyle name="Total 3 3 2 7 2" xfId="30515"/>
    <cellStyle name="Total 3 3 2 8" xfId="30516"/>
    <cellStyle name="Total 3 3 2 8 2" xfId="30517"/>
    <cellStyle name="Total 3 3 2 9" xfId="30518"/>
    <cellStyle name="Total 3 3 2 9 2" xfId="30519"/>
    <cellStyle name="Total 3 3 3" xfId="30520"/>
    <cellStyle name="Total 3 3 3 2" xfId="30521"/>
    <cellStyle name="Total 3 3 3 2 2" xfId="30522"/>
    <cellStyle name="Total 3 3 3 3" xfId="30523"/>
    <cellStyle name="Total 3 3 3 3 2" xfId="30524"/>
    <cellStyle name="Total 3 3 3 4" xfId="30525"/>
    <cellStyle name="Total 3 3 4" xfId="30526"/>
    <cellStyle name="Total 3 3 4 2" xfId="30527"/>
    <cellStyle name="Total 3 3 5" xfId="30528"/>
    <cellStyle name="Total 3 3 5 2" xfId="30529"/>
    <cellStyle name="Total 3 3 6" xfId="30530"/>
    <cellStyle name="Total 3 3 6 2" xfId="30531"/>
    <cellStyle name="Total 3 3 7" xfId="30532"/>
    <cellStyle name="Total 3 3 7 2" xfId="30533"/>
    <cellStyle name="Total 3 3 8" xfId="30534"/>
    <cellStyle name="Total 3 3 9" xfId="30535"/>
    <cellStyle name="Total 3 4" xfId="2162"/>
    <cellStyle name="Total 3 4 10" xfId="30536"/>
    <cellStyle name="Total 3 4 11" xfId="30537"/>
    <cellStyle name="Total 3 4 12" xfId="30538"/>
    <cellStyle name="Total 3 4 13" xfId="30539"/>
    <cellStyle name="Total 3 4 2" xfId="30540"/>
    <cellStyle name="Total 3 4 2 10" xfId="30541"/>
    <cellStyle name="Total 3 4 2 10 2" xfId="30542"/>
    <cellStyle name="Total 3 4 2 11" xfId="30543"/>
    <cellStyle name="Total 3 4 2 11 2" xfId="30544"/>
    <cellStyle name="Total 3 4 2 12" xfId="30545"/>
    <cellStyle name="Total 3 4 2 12 2" xfId="30546"/>
    <cellStyle name="Total 3 4 2 13" xfId="30547"/>
    <cellStyle name="Total 3 4 2 13 2" xfId="30548"/>
    <cellStyle name="Total 3 4 2 14" xfId="30549"/>
    <cellStyle name="Total 3 4 2 14 2" xfId="30550"/>
    <cellStyle name="Total 3 4 2 15" xfId="30551"/>
    <cellStyle name="Total 3 4 2 15 2" xfId="30552"/>
    <cellStyle name="Total 3 4 2 2" xfId="30553"/>
    <cellStyle name="Total 3 4 2 2 2" xfId="30554"/>
    <cellStyle name="Total 3 4 2 3" xfId="30555"/>
    <cellStyle name="Total 3 4 2 3 2" xfId="30556"/>
    <cellStyle name="Total 3 4 2 4" xfId="30557"/>
    <cellStyle name="Total 3 4 2 4 2" xfId="30558"/>
    <cellStyle name="Total 3 4 2 5" xfId="30559"/>
    <cellStyle name="Total 3 4 2 5 2" xfId="30560"/>
    <cellStyle name="Total 3 4 2 6" xfId="30561"/>
    <cellStyle name="Total 3 4 2 6 2" xfId="30562"/>
    <cellStyle name="Total 3 4 2 7" xfId="30563"/>
    <cellStyle name="Total 3 4 2 7 2" xfId="30564"/>
    <cellStyle name="Total 3 4 2 8" xfId="30565"/>
    <cellStyle name="Total 3 4 2 8 2" xfId="30566"/>
    <cellStyle name="Total 3 4 2 9" xfId="30567"/>
    <cellStyle name="Total 3 4 2 9 2" xfId="30568"/>
    <cellStyle name="Total 3 4 3" xfId="30569"/>
    <cellStyle name="Total 3 4 3 2" xfId="30570"/>
    <cellStyle name="Total 3 4 3 2 2" xfId="30571"/>
    <cellStyle name="Total 3 4 3 3" xfId="30572"/>
    <cellStyle name="Total 3 4 3 3 2" xfId="30573"/>
    <cellStyle name="Total 3 4 3 4" xfId="30574"/>
    <cellStyle name="Total 3 4 4" xfId="30575"/>
    <cellStyle name="Total 3 4 4 2" xfId="30576"/>
    <cellStyle name="Total 3 4 5" xfId="30577"/>
    <cellStyle name="Total 3 4 5 2" xfId="30578"/>
    <cellStyle name="Total 3 4 6" xfId="30579"/>
    <cellStyle name="Total 3 4 6 2" xfId="30580"/>
    <cellStyle name="Total 3 4 7" xfId="30581"/>
    <cellStyle name="Total 3 4 7 2" xfId="30582"/>
    <cellStyle name="Total 3 4 8" xfId="30583"/>
    <cellStyle name="Total 3 4 9" xfId="30584"/>
    <cellStyle name="Total 3 5" xfId="2163"/>
    <cellStyle name="Total 3 5 10" xfId="30585"/>
    <cellStyle name="Total 3 5 11" xfId="30586"/>
    <cellStyle name="Total 3 5 12" xfId="30587"/>
    <cellStyle name="Total 3 5 13" xfId="30588"/>
    <cellStyle name="Total 3 5 2" xfId="30589"/>
    <cellStyle name="Total 3 5 2 10" xfId="30590"/>
    <cellStyle name="Total 3 5 2 10 2" xfId="30591"/>
    <cellStyle name="Total 3 5 2 11" xfId="30592"/>
    <cellStyle name="Total 3 5 2 11 2" xfId="30593"/>
    <cellStyle name="Total 3 5 2 12" xfId="30594"/>
    <cellStyle name="Total 3 5 2 12 2" xfId="30595"/>
    <cellStyle name="Total 3 5 2 13" xfId="30596"/>
    <cellStyle name="Total 3 5 2 13 2" xfId="30597"/>
    <cellStyle name="Total 3 5 2 14" xfId="30598"/>
    <cellStyle name="Total 3 5 2 14 2" xfId="30599"/>
    <cellStyle name="Total 3 5 2 15" xfId="30600"/>
    <cellStyle name="Total 3 5 2 15 2" xfId="30601"/>
    <cellStyle name="Total 3 5 2 2" xfId="30602"/>
    <cellStyle name="Total 3 5 2 2 2" xfId="30603"/>
    <cellStyle name="Total 3 5 2 3" xfId="30604"/>
    <cellStyle name="Total 3 5 2 3 2" xfId="30605"/>
    <cellStyle name="Total 3 5 2 4" xfId="30606"/>
    <cellStyle name="Total 3 5 2 4 2" xfId="30607"/>
    <cellStyle name="Total 3 5 2 5" xfId="30608"/>
    <cellStyle name="Total 3 5 2 5 2" xfId="30609"/>
    <cellStyle name="Total 3 5 2 6" xfId="30610"/>
    <cellStyle name="Total 3 5 2 6 2" xfId="30611"/>
    <cellStyle name="Total 3 5 2 7" xfId="30612"/>
    <cellStyle name="Total 3 5 2 7 2" xfId="30613"/>
    <cellStyle name="Total 3 5 2 8" xfId="30614"/>
    <cellStyle name="Total 3 5 2 8 2" xfId="30615"/>
    <cellStyle name="Total 3 5 2 9" xfId="30616"/>
    <cellStyle name="Total 3 5 2 9 2" xfId="30617"/>
    <cellStyle name="Total 3 5 3" xfId="30618"/>
    <cellStyle name="Total 3 5 3 2" xfId="30619"/>
    <cellStyle name="Total 3 5 3 2 2" xfId="30620"/>
    <cellStyle name="Total 3 5 3 3" xfId="30621"/>
    <cellStyle name="Total 3 5 3 3 2" xfId="30622"/>
    <cellStyle name="Total 3 5 3 4" xfId="30623"/>
    <cellStyle name="Total 3 5 4" xfId="30624"/>
    <cellStyle name="Total 3 5 4 2" xfId="30625"/>
    <cellStyle name="Total 3 5 5" xfId="30626"/>
    <cellStyle name="Total 3 5 5 2" xfId="30627"/>
    <cellStyle name="Total 3 5 6" xfId="30628"/>
    <cellStyle name="Total 3 5 6 2" xfId="30629"/>
    <cellStyle name="Total 3 5 7" xfId="30630"/>
    <cellStyle name="Total 3 5 7 2" xfId="30631"/>
    <cellStyle name="Total 3 5 8" xfId="30632"/>
    <cellStyle name="Total 3 5 9" xfId="30633"/>
    <cellStyle name="Total 3 6" xfId="2164"/>
    <cellStyle name="Total 3 6 10" xfId="30634"/>
    <cellStyle name="Total 3 6 11" xfId="30635"/>
    <cellStyle name="Total 3 6 12" xfId="30636"/>
    <cellStyle name="Total 3 6 13" xfId="30637"/>
    <cellStyle name="Total 3 6 2" xfId="30638"/>
    <cellStyle name="Total 3 6 2 10" xfId="30639"/>
    <cellStyle name="Total 3 6 2 10 2" xfId="30640"/>
    <cellStyle name="Total 3 6 2 11" xfId="30641"/>
    <cellStyle name="Total 3 6 2 11 2" xfId="30642"/>
    <cellStyle name="Total 3 6 2 12" xfId="30643"/>
    <cellStyle name="Total 3 6 2 12 2" xfId="30644"/>
    <cellStyle name="Total 3 6 2 13" xfId="30645"/>
    <cellStyle name="Total 3 6 2 13 2" xfId="30646"/>
    <cellStyle name="Total 3 6 2 14" xfId="30647"/>
    <cellStyle name="Total 3 6 2 14 2" xfId="30648"/>
    <cellStyle name="Total 3 6 2 15" xfId="30649"/>
    <cellStyle name="Total 3 6 2 15 2" xfId="30650"/>
    <cellStyle name="Total 3 6 2 2" xfId="30651"/>
    <cellStyle name="Total 3 6 2 2 2" xfId="30652"/>
    <cellStyle name="Total 3 6 2 3" xfId="30653"/>
    <cellStyle name="Total 3 6 2 3 2" xfId="30654"/>
    <cellStyle name="Total 3 6 2 4" xfId="30655"/>
    <cellStyle name="Total 3 6 2 4 2" xfId="30656"/>
    <cellStyle name="Total 3 6 2 5" xfId="30657"/>
    <cellStyle name="Total 3 6 2 5 2" xfId="30658"/>
    <cellStyle name="Total 3 6 2 6" xfId="30659"/>
    <cellStyle name="Total 3 6 2 6 2" xfId="30660"/>
    <cellStyle name="Total 3 6 2 7" xfId="30661"/>
    <cellStyle name="Total 3 6 2 7 2" xfId="30662"/>
    <cellStyle name="Total 3 6 2 8" xfId="30663"/>
    <cellStyle name="Total 3 6 2 8 2" xfId="30664"/>
    <cellStyle name="Total 3 6 2 9" xfId="30665"/>
    <cellStyle name="Total 3 6 2 9 2" xfId="30666"/>
    <cellStyle name="Total 3 6 3" xfId="30667"/>
    <cellStyle name="Total 3 6 3 2" xfId="30668"/>
    <cellStyle name="Total 3 6 3 2 2" xfId="30669"/>
    <cellStyle name="Total 3 6 3 3" xfId="30670"/>
    <cellStyle name="Total 3 6 3 3 2" xfId="30671"/>
    <cellStyle name="Total 3 6 3 4" xfId="30672"/>
    <cellStyle name="Total 3 6 4" xfId="30673"/>
    <cellStyle name="Total 3 6 4 2" xfId="30674"/>
    <cellStyle name="Total 3 6 5" xfId="30675"/>
    <cellStyle name="Total 3 6 5 2" xfId="30676"/>
    <cellStyle name="Total 3 6 6" xfId="30677"/>
    <cellStyle name="Total 3 6 6 2" xfId="30678"/>
    <cellStyle name="Total 3 6 7" xfId="30679"/>
    <cellStyle name="Total 3 6 7 2" xfId="30680"/>
    <cellStyle name="Total 3 6 8" xfId="30681"/>
    <cellStyle name="Total 3 6 9" xfId="30682"/>
    <cellStyle name="Total 3 7" xfId="2165"/>
    <cellStyle name="Total 3 7 10" xfId="30683"/>
    <cellStyle name="Total 3 7 11" xfId="30684"/>
    <cellStyle name="Total 3 7 12" xfId="30685"/>
    <cellStyle name="Total 3 7 13" xfId="30686"/>
    <cellStyle name="Total 3 7 2" xfId="30687"/>
    <cellStyle name="Total 3 7 2 10" xfId="30688"/>
    <cellStyle name="Total 3 7 2 10 2" xfId="30689"/>
    <cellStyle name="Total 3 7 2 11" xfId="30690"/>
    <cellStyle name="Total 3 7 2 11 2" xfId="30691"/>
    <cellStyle name="Total 3 7 2 12" xfId="30692"/>
    <cellStyle name="Total 3 7 2 12 2" xfId="30693"/>
    <cellStyle name="Total 3 7 2 13" xfId="30694"/>
    <cellStyle name="Total 3 7 2 13 2" xfId="30695"/>
    <cellStyle name="Total 3 7 2 14" xfId="30696"/>
    <cellStyle name="Total 3 7 2 14 2" xfId="30697"/>
    <cellStyle name="Total 3 7 2 15" xfId="30698"/>
    <cellStyle name="Total 3 7 2 15 2" xfId="30699"/>
    <cellStyle name="Total 3 7 2 2" xfId="30700"/>
    <cellStyle name="Total 3 7 2 2 2" xfId="30701"/>
    <cellStyle name="Total 3 7 2 3" xfId="30702"/>
    <cellStyle name="Total 3 7 2 3 2" xfId="30703"/>
    <cellStyle name="Total 3 7 2 4" xfId="30704"/>
    <cellStyle name="Total 3 7 2 4 2" xfId="30705"/>
    <cellStyle name="Total 3 7 2 5" xfId="30706"/>
    <cellStyle name="Total 3 7 2 5 2" xfId="30707"/>
    <cellStyle name="Total 3 7 2 6" xfId="30708"/>
    <cellStyle name="Total 3 7 2 6 2" xfId="30709"/>
    <cellStyle name="Total 3 7 2 7" xfId="30710"/>
    <cellStyle name="Total 3 7 2 7 2" xfId="30711"/>
    <cellStyle name="Total 3 7 2 8" xfId="30712"/>
    <cellStyle name="Total 3 7 2 8 2" xfId="30713"/>
    <cellStyle name="Total 3 7 2 9" xfId="30714"/>
    <cellStyle name="Total 3 7 2 9 2" xfId="30715"/>
    <cellStyle name="Total 3 7 3" xfId="30716"/>
    <cellStyle name="Total 3 7 3 2" xfId="30717"/>
    <cellStyle name="Total 3 7 3 2 2" xfId="30718"/>
    <cellStyle name="Total 3 7 3 3" xfId="30719"/>
    <cellStyle name="Total 3 7 3 3 2" xfId="30720"/>
    <cellStyle name="Total 3 7 3 4" xfId="30721"/>
    <cellStyle name="Total 3 7 4" xfId="30722"/>
    <cellStyle name="Total 3 7 4 2" xfId="30723"/>
    <cellStyle name="Total 3 7 5" xfId="30724"/>
    <cellStyle name="Total 3 7 5 2" xfId="30725"/>
    <cellStyle name="Total 3 7 6" xfId="30726"/>
    <cellStyle name="Total 3 7 6 2" xfId="30727"/>
    <cellStyle name="Total 3 7 7" xfId="30728"/>
    <cellStyle name="Total 3 7 7 2" xfId="30729"/>
    <cellStyle name="Total 3 7 8" xfId="30730"/>
    <cellStyle name="Total 3 7 9" xfId="30731"/>
    <cellStyle name="Total 3 8" xfId="2166"/>
    <cellStyle name="Total 3 8 10" xfId="30732"/>
    <cellStyle name="Total 3 8 11" xfId="30733"/>
    <cellStyle name="Total 3 8 12" xfId="30734"/>
    <cellStyle name="Total 3 8 13" xfId="30735"/>
    <cellStyle name="Total 3 8 2" xfId="30736"/>
    <cellStyle name="Total 3 8 2 10" xfId="30737"/>
    <cellStyle name="Total 3 8 2 10 2" xfId="30738"/>
    <cellStyle name="Total 3 8 2 11" xfId="30739"/>
    <cellStyle name="Total 3 8 2 11 2" xfId="30740"/>
    <cellStyle name="Total 3 8 2 12" xfId="30741"/>
    <cellStyle name="Total 3 8 2 12 2" xfId="30742"/>
    <cellStyle name="Total 3 8 2 13" xfId="30743"/>
    <cellStyle name="Total 3 8 2 13 2" xfId="30744"/>
    <cellStyle name="Total 3 8 2 14" xfId="30745"/>
    <cellStyle name="Total 3 8 2 14 2" xfId="30746"/>
    <cellStyle name="Total 3 8 2 15" xfId="30747"/>
    <cellStyle name="Total 3 8 2 15 2" xfId="30748"/>
    <cellStyle name="Total 3 8 2 2" xfId="30749"/>
    <cellStyle name="Total 3 8 2 2 2" xfId="30750"/>
    <cellStyle name="Total 3 8 2 3" xfId="30751"/>
    <cellStyle name="Total 3 8 2 3 2" xfId="30752"/>
    <cellStyle name="Total 3 8 2 4" xfId="30753"/>
    <cellStyle name="Total 3 8 2 4 2" xfId="30754"/>
    <cellStyle name="Total 3 8 2 5" xfId="30755"/>
    <cellStyle name="Total 3 8 2 5 2" xfId="30756"/>
    <cellStyle name="Total 3 8 2 6" xfId="30757"/>
    <cellStyle name="Total 3 8 2 6 2" xfId="30758"/>
    <cellStyle name="Total 3 8 2 7" xfId="30759"/>
    <cellStyle name="Total 3 8 2 7 2" xfId="30760"/>
    <cellStyle name="Total 3 8 2 8" xfId="30761"/>
    <cellStyle name="Total 3 8 2 8 2" xfId="30762"/>
    <cellStyle name="Total 3 8 2 9" xfId="30763"/>
    <cellStyle name="Total 3 8 2 9 2" xfId="30764"/>
    <cellStyle name="Total 3 8 3" xfId="30765"/>
    <cellStyle name="Total 3 8 3 2" xfId="30766"/>
    <cellStyle name="Total 3 8 3 2 2" xfId="30767"/>
    <cellStyle name="Total 3 8 3 3" xfId="30768"/>
    <cellStyle name="Total 3 8 3 3 2" xfId="30769"/>
    <cellStyle name="Total 3 8 3 4" xfId="30770"/>
    <cellStyle name="Total 3 8 4" xfId="30771"/>
    <cellStyle name="Total 3 8 4 2" xfId="30772"/>
    <cellStyle name="Total 3 8 5" xfId="30773"/>
    <cellStyle name="Total 3 8 5 2" xfId="30774"/>
    <cellStyle name="Total 3 8 6" xfId="30775"/>
    <cellStyle name="Total 3 8 6 2" xfId="30776"/>
    <cellStyle name="Total 3 8 7" xfId="30777"/>
    <cellStyle name="Total 3 8 7 2" xfId="30778"/>
    <cellStyle name="Total 3 8 8" xfId="30779"/>
    <cellStyle name="Total 3 8 9" xfId="30780"/>
    <cellStyle name="Total 3 9" xfId="2167"/>
    <cellStyle name="Total 3 9 10" xfId="30781"/>
    <cellStyle name="Total 3 9 11" xfId="30782"/>
    <cellStyle name="Total 3 9 12" xfId="30783"/>
    <cellStyle name="Total 3 9 13" xfId="30784"/>
    <cellStyle name="Total 3 9 2" xfId="30785"/>
    <cellStyle name="Total 3 9 2 10" xfId="30786"/>
    <cellStyle name="Total 3 9 2 10 2" xfId="30787"/>
    <cellStyle name="Total 3 9 2 11" xfId="30788"/>
    <cellStyle name="Total 3 9 2 11 2" xfId="30789"/>
    <cellStyle name="Total 3 9 2 12" xfId="30790"/>
    <cellStyle name="Total 3 9 2 12 2" xfId="30791"/>
    <cellStyle name="Total 3 9 2 13" xfId="30792"/>
    <cellStyle name="Total 3 9 2 13 2" xfId="30793"/>
    <cellStyle name="Total 3 9 2 14" xfId="30794"/>
    <cellStyle name="Total 3 9 2 14 2" xfId="30795"/>
    <cellStyle name="Total 3 9 2 15" xfId="30796"/>
    <cellStyle name="Total 3 9 2 15 2" xfId="30797"/>
    <cellStyle name="Total 3 9 2 2" xfId="30798"/>
    <cellStyle name="Total 3 9 2 2 2" xfId="30799"/>
    <cellStyle name="Total 3 9 2 3" xfId="30800"/>
    <cellStyle name="Total 3 9 2 3 2" xfId="30801"/>
    <cellStyle name="Total 3 9 2 4" xfId="30802"/>
    <cellStyle name="Total 3 9 2 4 2" xfId="30803"/>
    <cellStyle name="Total 3 9 2 5" xfId="30804"/>
    <cellStyle name="Total 3 9 2 5 2" xfId="30805"/>
    <cellStyle name="Total 3 9 2 6" xfId="30806"/>
    <cellStyle name="Total 3 9 2 6 2" xfId="30807"/>
    <cellStyle name="Total 3 9 2 7" xfId="30808"/>
    <cellStyle name="Total 3 9 2 7 2" xfId="30809"/>
    <cellStyle name="Total 3 9 2 8" xfId="30810"/>
    <cellStyle name="Total 3 9 2 8 2" xfId="30811"/>
    <cellStyle name="Total 3 9 2 9" xfId="30812"/>
    <cellStyle name="Total 3 9 2 9 2" xfId="30813"/>
    <cellStyle name="Total 3 9 3" xfId="30814"/>
    <cellStyle name="Total 3 9 3 2" xfId="30815"/>
    <cellStyle name="Total 3 9 3 2 2" xfId="30816"/>
    <cellStyle name="Total 3 9 3 3" xfId="30817"/>
    <cellStyle name="Total 3 9 3 3 2" xfId="30818"/>
    <cellStyle name="Total 3 9 3 4" xfId="30819"/>
    <cellStyle name="Total 3 9 4" xfId="30820"/>
    <cellStyle name="Total 3 9 4 2" xfId="30821"/>
    <cellStyle name="Total 3 9 5" xfId="30822"/>
    <cellStyle name="Total 3 9 5 2" xfId="30823"/>
    <cellStyle name="Total 3 9 6" xfId="30824"/>
    <cellStyle name="Total 3 9 6 2" xfId="30825"/>
    <cellStyle name="Total 3 9 7" xfId="30826"/>
    <cellStyle name="Total 3 9 7 2" xfId="30827"/>
    <cellStyle name="Total 3 9 8" xfId="30828"/>
    <cellStyle name="Total 3 9 9" xfId="30829"/>
    <cellStyle name="Total 3_Consolidation" xfId="30830"/>
    <cellStyle name="Total 4" xfId="2168"/>
    <cellStyle name="Total 4 10" xfId="30831"/>
    <cellStyle name="Total 4 10 10" xfId="30832"/>
    <cellStyle name="Total 4 10 10 2" xfId="30833"/>
    <cellStyle name="Total 4 10 11" xfId="30834"/>
    <cellStyle name="Total 4 10 11 2" xfId="30835"/>
    <cellStyle name="Total 4 10 12" xfId="30836"/>
    <cellStyle name="Total 4 10 12 2" xfId="30837"/>
    <cellStyle name="Total 4 10 13" xfId="30838"/>
    <cellStyle name="Total 4 10 13 2" xfId="30839"/>
    <cellStyle name="Total 4 10 14" xfId="30840"/>
    <cellStyle name="Total 4 10 14 2" xfId="30841"/>
    <cellStyle name="Total 4 10 15" xfId="30842"/>
    <cellStyle name="Total 4 10 15 2" xfId="30843"/>
    <cellStyle name="Total 4 10 2" xfId="30844"/>
    <cellStyle name="Total 4 10 2 2" xfId="30845"/>
    <cellStyle name="Total 4 10 3" xfId="30846"/>
    <cellStyle name="Total 4 10 3 2" xfId="30847"/>
    <cellStyle name="Total 4 10 4" xfId="30848"/>
    <cellStyle name="Total 4 10 4 2" xfId="30849"/>
    <cellStyle name="Total 4 10 5" xfId="30850"/>
    <cellStyle name="Total 4 10 5 2" xfId="30851"/>
    <cellStyle name="Total 4 10 6" xfId="30852"/>
    <cellStyle name="Total 4 10 6 2" xfId="30853"/>
    <cellStyle name="Total 4 10 7" xfId="30854"/>
    <cellStyle name="Total 4 10 7 2" xfId="30855"/>
    <cellStyle name="Total 4 10 8" xfId="30856"/>
    <cellStyle name="Total 4 10 8 2" xfId="30857"/>
    <cellStyle name="Total 4 10 9" xfId="30858"/>
    <cellStyle name="Total 4 10 9 2" xfId="30859"/>
    <cellStyle name="Total 4 11" xfId="30860"/>
    <cellStyle name="Total 4 11 2" xfId="30861"/>
    <cellStyle name="Total 4 11 2 2" xfId="30862"/>
    <cellStyle name="Total 4 11 3" xfId="30863"/>
    <cellStyle name="Total 4 11 3 2" xfId="30864"/>
    <cellStyle name="Total 4 11 4" xfId="30865"/>
    <cellStyle name="Total 4 12" xfId="30866"/>
    <cellStyle name="Total 4 12 2" xfId="30867"/>
    <cellStyle name="Total 4 13" xfId="30868"/>
    <cellStyle name="Total 4 13 2" xfId="30869"/>
    <cellStyle name="Total 4 14" xfId="30870"/>
    <cellStyle name="Total 4 14 2" xfId="30871"/>
    <cellStyle name="Total 4 15" xfId="30872"/>
    <cellStyle name="Total 4 15 2" xfId="30873"/>
    <cellStyle name="Total 4 16" xfId="30874"/>
    <cellStyle name="Total 4 17" xfId="30875"/>
    <cellStyle name="Total 4 18" xfId="30876"/>
    <cellStyle name="Total 4 19" xfId="30877"/>
    <cellStyle name="Total 4 2" xfId="2169"/>
    <cellStyle name="Total 4 2 10" xfId="30878"/>
    <cellStyle name="Total 4 2 11" xfId="30879"/>
    <cellStyle name="Total 4 2 12" xfId="30880"/>
    <cellStyle name="Total 4 2 13" xfId="30881"/>
    <cellStyle name="Total 4 2 2" xfId="30882"/>
    <cellStyle name="Total 4 2 2 10" xfId="30883"/>
    <cellStyle name="Total 4 2 2 10 2" xfId="30884"/>
    <cellStyle name="Total 4 2 2 11" xfId="30885"/>
    <cellStyle name="Total 4 2 2 11 2" xfId="30886"/>
    <cellStyle name="Total 4 2 2 12" xfId="30887"/>
    <cellStyle name="Total 4 2 2 12 2" xfId="30888"/>
    <cellStyle name="Total 4 2 2 13" xfId="30889"/>
    <cellStyle name="Total 4 2 2 13 2" xfId="30890"/>
    <cellStyle name="Total 4 2 2 14" xfId="30891"/>
    <cellStyle name="Total 4 2 2 14 2" xfId="30892"/>
    <cellStyle name="Total 4 2 2 15" xfId="30893"/>
    <cellStyle name="Total 4 2 2 15 2" xfId="30894"/>
    <cellStyle name="Total 4 2 2 2" xfId="30895"/>
    <cellStyle name="Total 4 2 2 2 2" xfId="30896"/>
    <cellStyle name="Total 4 2 2 3" xfId="30897"/>
    <cellStyle name="Total 4 2 2 3 2" xfId="30898"/>
    <cellStyle name="Total 4 2 2 4" xfId="30899"/>
    <cellStyle name="Total 4 2 2 4 2" xfId="30900"/>
    <cellStyle name="Total 4 2 2 5" xfId="30901"/>
    <cellStyle name="Total 4 2 2 5 2" xfId="30902"/>
    <cellStyle name="Total 4 2 2 6" xfId="30903"/>
    <cellStyle name="Total 4 2 2 6 2" xfId="30904"/>
    <cellStyle name="Total 4 2 2 7" xfId="30905"/>
    <cellStyle name="Total 4 2 2 7 2" xfId="30906"/>
    <cellStyle name="Total 4 2 2 8" xfId="30907"/>
    <cellStyle name="Total 4 2 2 8 2" xfId="30908"/>
    <cellStyle name="Total 4 2 2 9" xfId="30909"/>
    <cellStyle name="Total 4 2 2 9 2" xfId="30910"/>
    <cellStyle name="Total 4 2 3" xfId="30911"/>
    <cellStyle name="Total 4 2 3 2" xfId="30912"/>
    <cellStyle name="Total 4 2 3 2 2" xfId="30913"/>
    <cellStyle name="Total 4 2 3 3" xfId="30914"/>
    <cellStyle name="Total 4 2 3 3 2" xfId="30915"/>
    <cellStyle name="Total 4 2 3 4" xfId="30916"/>
    <cellStyle name="Total 4 2 4" xfId="30917"/>
    <cellStyle name="Total 4 2 4 2" xfId="30918"/>
    <cellStyle name="Total 4 2 5" xfId="30919"/>
    <cellStyle name="Total 4 2 5 2" xfId="30920"/>
    <cellStyle name="Total 4 2 6" xfId="30921"/>
    <cellStyle name="Total 4 2 6 2" xfId="30922"/>
    <cellStyle name="Total 4 2 7" xfId="30923"/>
    <cellStyle name="Total 4 2 7 2" xfId="30924"/>
    <cellStyle name="Total 4 2 8" xfId="30925"/>
    <cellStyle name="Total 4 2 9" xfId="30926"/>
    <cellStyle name="Total 4 20" xfId="30927"/>
    <cellStyle name="Total 4 21" xfId="30928"/>
    <cellStyle name="Total 4 3" xfId="2170"/>
    <cellStyle name="Total 4 3 10" xfId="30929"/>
    <cellStyle name="Total 4 3 11" xfId="30930"/>
    <cellStyle name="Total 4 3 12" xfId="30931"/>
    <cellStyle name="Total 4 3 13" xfId="30932"/>
    <cellStyle name="Total 4 3 2" xfId="30933"/>
    <cellStyle name="Total 4 3 2 10" xfId="30934"/>
    <cellStyle name="Total 4 3 2 10 2" xfId="30935"/>
    <cellStyle name="Total 4 3 2 11" xfId="30936"/>
    <cellStyle name="Total 4 3 2 11 2" xfId="30937"/>
    <cellStyle name="Total 4 3 2 12" xfId="30938"/>
    <cellStyle name="Total 4 3 2 12 2" xfId="30939"/>
    <cellStyle name="Total 4 3 2 13" xfId="30940"/>
    <cellStyle name="Total 4 3 2 13 2" xfId="30941"/>
    <cellStyle name="Total 4 3 2 14" xfId="30942"/>
    <cellStyle name="Total 4 3 2 14 2" xfId="30943"/>
    <cellStyle name="Total 4 3 2 15" xfId="30944"/>
    <cellStyle name="Total 4 3 2 15 2" xfId="30945"/>
    <cellStyle name="Total 4 3 2 2" xfId="30946"/>
    <cellStyle name="Total 4 3 2 2 2" xfId="30947"/>
    <cellStyle name="Total 4 3 2 3" xfId="30948"/>
    <cellStyle name="Total 4 3 2 3 2" xfId="30949"/>
    <cellStyle name="Total 4 3 2 4" xfId="30950"/>
    <cellStyle name="Total 4 3 2 4 2" xfId="30951"/>
    <cellStyle name="Total 4 3 2 5" xfId="30952"/>
    <cellStyle name="Total 4 3 2 5 2" xfId="30953"/>
    <cellStyle name="Total 4 3 2 6" xfId="30954"/>
    <cellStyle name="Total 4 3 2 6 2" xfId="30955"/>
    <cellStyle name="Total 4 3 2 7" xfId="30956"/>
    <cellStyle name="Total 4 3 2 7 2" xfId="30957"/>
    <cellStyle name="Total 4 3 2 8" xfId="30958"/>
    <cellStyle name="Total 4 3 2 8 2" xfId="30959"/>
    <cellStyle name="Total 4 3 2 9" xfId="30960"/>
    <cellStyle name="Total 4 3 2 9 2" xfId="30961"/>
    <cellStyle name="Total 4 3 3" xfId="30962"/>
    <cellStyle name="Total 4 3 3 2" xfId="30963"/>
    <cellStyle name="Total 4 3 3 2 2" xfId="30964"/>
    <cellStyle name="Total 4 3 3 3" xfId="30965"/>
    <cellStyle name="Total 4 3 3 3 2" xfId="30966"/>
    <cellStyle name="Total 4 3 3 4" xfId="30967"/>
    <cellStyle name="Total 4 3 4" xfId="30968"/>
    <cellStyle name="Total 4 3 4 2" xfId="30969"/>
    <cellStyle name="Total 4 3 5" xfId="30970"/>
    <cellStyle name="Total 4 3 5 2" xfId="30971"/>
    <cellStyle name="Total 4 3 6" xfId="30972"/>
    <cellStyle name="Total 4 3 6 2" xfId="30973"/>
    <cellStyle name="Total 4 3 7" xfId="30974"/>
    <cellStyle name="Total 4 3 7 2" xfId="30975"/>
    <cellStyle name="Total 4 3 8" xfId="30976"/>
    <cellStyle name="Total 4 3 9" xfId="30977"/>
    <cellStyle name="Total 4 4" xfId="2171"/>
    <cellStyle name="Total 4 4 10" xfId="30978"/>
    <cellStyle name="Total 4 4 11" xfId="30979"/>
    <cellStyle name="Total 4 4 12" xfId="30980"/>
    <cellStyle name="Total 4 4 13" xfId="30981"/>
    <cellStyle name="Total 4 4 2" xfId="30982"/>
    <cellStyle name="Total 4 4 2 10" xfId="30983"/>
    <cellStyle name="Total 4 4 2 10 2" xfId="30984"/>
    <cellStyle name="Total 4 4 2 11" xfId="30985"/>
    <cellStyle name="Total 4 4 2 11 2" xfId="30986"/>
    <cellStyle name="Total 4 4 2 12" xfId="30987"/>
    <cellStyle name="Total 4 4 2 12 2" xfId="30988"/>
    <cellStyle name="Total 4 4 2 13" xfId="30989"/>
    <cellStyle name="Total 4 4 2 13 2" xfId="30990"/>
    <cellStyle name="Total 4 4 2 14" xfId="30991"/>
    <cellStyle name="Total 4 4 2 14 2" xfId="30992"/>
    <cellStyle name="Total 4 4 2 15" xfId="30993"/>
    <cellStyle name="Total 4 4 2 15 2" xfId="30994"/>
    <cellStyle name="Total 4 4 2 2" xfId="30995"/>
    <cellStyle name="Total 4 4 2 2 2" xfId="30996"/>
    <cellStyle name="Total 4 4 2 3" xfId="30997"/>
    <cellStyle name="Total 4 4 2 3 2" xfId="30998"/>
    <cellStyle name="Total 4 4 2 4" xfId="30999"/>
    <cellStyle name="Total 4 4 2 4 2" xfId="31000"/>
    <cellStyle name="Total 4 4 2 5" xfId="31001"/>
    <cellStyle name="Total 4 4 2 5 2" xfId="31002"/>
    <cellStyle name="Total 4 4 2 6" xfId="31003"/>
    <cellStyle name="Total 4 4 2 6 2" xfId="31004"/>
    <cellStyle name="Total 4 4 2 7" xfId="31005"/>
    <cellStyle name="Total 4 4 2 7 2" xfId="31006"/>
    <cellStyle name="Total 4 4 2 8" xfId="31007"/>
    <cellStyle name="Total 4 4 2 8 2" xfId="31008"/>
    <cellStyle name="Total 4 4 2 9" xfId="31009"/>
    <cellStyle name="Total 4 4 2 9 2" xfId="31010"/>
    <cellStyle name="Total 4 4 3" xfId="31011"/>
    <cellStyle name="Total 4 4 3 2" xfId="31012"/>
    <cellStyle name="Total 4 4 3 2 2" xfId="31013"/>
    <cellStyle name="Total 4 4 3 3" xfId="31014"/>
    <cellStyle name="Total 4 4 3 3 2" xfId="31015"/>
    <cellStyle name="Total 4 4 3 4" xfId="31016"/>
    <cellStyle name="Total 4 4 4" xfId="31017"/>
    <cellStyle name="Total 4 4 4 2" xfId="31018"/>
    <cellStyle name="Total 4 4 5" xfId="31019"/>
    <cellStyle name="Total 4 4 5 2" xfId="31020"/>
    <cellStyle name="Total 4 4 6" xfId="31021"/>
    <cellStyle name="Total 4 4 6 2" xfId="31022"/>
    <cellStyle name="Total 4 4 7" xfId="31023"/>
    <cellStyle name="Total 4 4 7 2" xfId="31024"/>
    <cellStyle name="Total 4 4 8" xfId="31025"/>
    <cellStyle name="Total 4 4 9" xfId="31026"/>
    <cellStyle name="Total 4 5" xfId="2172"/>
    <cellStyle name="Total 4 5 10" xfId="31027"/>
    <cellStyle name="Total 4 5 11" xfId="31028"/>
    <cellStyle name="Total 4 5 12" xfId="31029"/>
    <cellStyle name="Total 4 5 13" xfId="31030"/>
    <cellStyle name="Total 4 5 2" xfId="31031"/>
    <cellStyle name="Total 4 5 2 10" xfId="31032"/>
    <cellStyle name="Total 4 5 2 10 2" xfId="31033"/>
    <cellStyle name="Total 4 5 2 11" xfId="31034"/>
    <cellStyle name="Total 4 5 2 11 2" xfId="31035"/>
    <cellStyle name="Total 4 5 2 12" xfId="31036"/>
    <cellStyle name="Total 4 5 2 12 2" xfId="31037"/>
    <cellStyle name="Total 4 5 2 13" xfId="31038"/>
    <cellStyle name="Total 4 5 2 13 2" xfId="31039"/>
    <cellStyle name="Total 4 5 2 14" xfId="31040"/>
    <cellStyle name="Total 4 5 2 14 2" xfId="31041"/>
    <cellStyle name="Total 4 5 2 15" xfId="31042"/>
    <cellStyle name="Total 4 5 2 15 2" xfId="31043"/>
    <cellStyle name="Total 4 5 2 2" xfId="31044"/>
    <cellStyle name="Total 4 5 2 2 2" xfId="31045"/>
    <cellStyle name="Total 4 5 2 3" xfId="31046"/>
    <cellStyle name="Total 4 5 2 3 2" xfId="31047"/>
    <cellStyle name="Total 4 5 2 4" xfId="31048"/>
    <cellStyle name="Total 4 5 2 4 2" xfId="31049"/>
    <cellStyle name="Total 4 5 2 5" xfId="31050"/>
    <cellStyle name="Total 4 5 2 5 2" xfId="31051"/>
    <cellStyle name="Total 4 5 2 6" xfId="31052"/>
    <cellStyle name="Total 4 5 2 6 2" xfId="31053"/>
    <cellStyle name="Total 4 5 2 7" xfId="31054"/>
    <cellStyle name="Total 4 5 2 7 2" xfId="31055"/>
    <cellStyle name="Total 4 5 2 8" xfId="31056"/>
    <cellStyle name="Total 4 5 2 8 2" xfId="31057"/>
    <cellStyle name="Total 4 5 2 9" xfId="31058"/>
    <cellStyle name="Total 4 5 2 9 2" xfId="31059"/>
    <cellStyle name="Total 4 5 3" xfId="31060"/>
    <cellStyle name="Total 4 5 3 2" xfId="31061"/>
    <cellStyle name="Total 4 5 3 2 2" xfId="31062"/>
    <cellStyle name="Total 4 5 3 3" xfId="31063"/>
    <cellStyle name="Total 4 5 3 3 2" xfId="31064"/>
    <cellStyle name="Total 4 5 3 4" xfId="31065"/>
    <cellStyle name="Total 4 5 4" xfId="31066"/>
    <cellStyle name="Total 4 5 4 2" xfId="31067"/>
    <cellStyle name="Total 4 5 5" xfId="31068"/>
    <cellStyle name="Total 4 5 5 2" xfId="31069"/>
    <cellStyle name="Total 4 5 6" xfId="31070"/>
    <cellStyle name="Total 4 5 6 2" xfId="31071"/>
    <cellStyle name="Total 4 5 7" xfId="31072"/>
    <cellStyle name="Total 4 5 7 2" xfId="31073"/>
    <cellStyle name="Total 4 5 8" xfId="31074"/>
    <cellStyle name="Total 4 5 9" xfId="31075"/>
    <cellStyle name="Total 4 6" xfId="2173"/>
    <cellStyle name="Total 4 6 10" xfId="31076"/>
    <cellStyle name="Total 4 6 11" xfId="31077"/>
    <cellStyle name="Total 4 6 12" xfId="31078"/>
    <cellStyle name="Total 4 6 13" xfId="31079"/>
    <cellStyle name="Total 4 6 2" xfId="31080"/>
    <cellStyle name="Total 4 6 2 10" xfId="31081"/>
    <cellStyle name="Total 4 6 2 10 2" xfId="31082"/>
    <cellStyle name="Total 4 6 2 11" xfId="31083"/>
    <cellStyle name="Total 4 6 2 11 2" xfId="31084"/>
    <cellStyle name="Total 4 6 2 12" xfId="31085"/>
    <cellStyle name="Total 4 6 2 12 2" xfId="31086"/>
    <cellStyle name="Total 4 6 2 13" xfId="31087"/>
    <cellStyle name="Total 4 6 2 13 2" xfId="31088"/>
    <cellStyle name="Total 4 6 2 14" xfId="31089"/>
    <cellStyle name="Total 4 6 2 14 2" xfId="31090"/>
    <cellStyle name="Total 4 6 2 15" xfId="31091"/>
    <cellStyle name="Total 4 6 2 15 2" xfId="31092"/>
    <cellStyle name="Total 4 6 2 2" xfId="31093"/>
    <cellStyle name="Total 4 6 2 2 2" xfId="31094"/>
    <cellStyle name="Total 4 6 2 3" xfId="31095"/>
    <cellStyle name="Total 4 6 2 3 2" xfId="31096"/>
    <cellStyle name="Total 4 6 2 4" xfId="31097"/>
    <cellStyle name="Total 4 6 2 4 2" xfId="31098"/>
    <cellStyle name="Total 4 6 2 5" xfId="31099"/>
    <cellStyle name="Total 4 6 2 5 2" xfId="31100"/>
    <cellStyle name="Total 4 6 2 6" xfId="31101"/>
    <cellStyle name="Total 4 6 2 6 2" xfId="31102"/>
    <cellStyle name="Total 4 6 2 7" xfId="31103"/>
    <cellStyle name="Total 4 6 2 7 2" xfId="31104"/>
    <cellStyle name="Total 4 6 2 8" xfId="31105"/>
    <cellStyle name="Total 4 6 2 8 2" xfId="31106"/>
    <cellStyle name="Total 4 6 2 9" xfId="31107"/>
    <cellStyle name="Total 4 6 2 9 2" xfId="31108"/>
    <cellStyle name="Total 4 6 3" xfId="31109"/>
    <cellStyle name="Total 4 6 3 2" xfId="31110"/>
    <cellStyle name="Total 4 6 3 2 2" xfId="31111"/>
    <cellStyle name="Total 4 6 3 3" xfId="31112"/>
    <cellStyle name="Total 4 6 3 3 2" xfId="31113"/>
    <cellStyle name="Total 4 6 3 4" xfId="31114"/>
    <cellStyle name="Total 4 6 4" xfId="31115"/>
    <cellStyle name="Total 4 6 4 2" xfId="31116"/>
    <cellStyle name="Total 4 6 5" xfId="31117"/>
    <cellStyle name="Total 4 6 5 2" xfId="31118"/>
    <cellStyle name="Total 4 6 6" xfId="31119"/>
    <cellStyle name="Total 4 6 6 2" xfId="31120"/>
    <cellStyle name="Total 4 6 7" xfId="31121"/>
    <cellStyle name="Total 4 6 7 2" xfId="31122"/>
    <cellStyle name="Total 4 6 8" xfId="31123"/>
    <cellStyle name="Total 4 6 9" xfId="31124"/>
    <cellStyle name="Total 4 7" xfId="2174"/>
    <cellStyle name="Total 4 7 10" xfId="31125"/>
    <cellStyle name="Total 4 7 11" xfId="31126"/>
    <cellStyle name="Total 4 7 12" xfId="31127"/>
    <cellStyle name="Total 4 7 13" xfId="31128"/>
    <cellStyle name="Total 4 7 2" xfId="31129"/>
    <cellStyle name="Total 4 7 2 10" xfId="31130"/>
    <cellStyle name="Total 4 7 2 10 2" xfId="31131"/>
    <cellStyle name="Total 4 7 2 11" xfId="31132"/>
    <cellStyle name="Total 4 7 2 11 2" xfId="31133"/>
    <cellStyle name="Total 4 7 2 12" xfId="31134"/>
    <cellStyle name="Total 4 7 2 12 2" xfId="31135"/>
    <cellStyle name="Total 4 7 2 13" xfId="31136"/>
    <cellStyle name="Total 4 7 2 13 2" xfId="31137"/>
    <cellStyle name="Total 4 7 2 14" xfId="31138"/>
    <cellStyle name="Total 4 7 2 14 2" xfId="31139"/>
    <cellStyle name="Total 4 7 2 15" xfId="31140"/>
    <cellStyle name="Total 4 7 2 15 2" xfId="31141"/>
    <cellStyle name="Total 4 7 2 2" xfId="31142"/>
    <cellStyle name="Total 4 7 2 2 2" xfId="31143"/>
    <cellStyle name="Total 4 7 2 3" xfId="31144"/>
    <cellStyle name="Total 4 7 2 3 2" xfId="31145"/>
    <cellStyle name="Total 4 7 2 4" xfId="31146"/>
    <cellStyle name="Total 4 7 2 4 2" xfId="31147"/>
    <cellStyle name="Total 4 7 2 5" xfId="31148"/>
    <cellStyle name="Total 4 7 2 5 2" xfId="31149"/>
    <cellStyle name="Total 4 7 2 6" xfId="31150"/>
    <cellStyle name="Total 4 7 2 6 2" xfId="31151"/>
    <cellStyle name="Total 4 7 2 7" xfId="31152"/>
    <cellStyle name="Total 4 7 2 7 2" xfId="31153"/>
    <cellStyle name="Total 4 7 2 8" xfId="31154"/>
    <cellStyle name="Total 4 7 2 8 2" xfId="31155"/>
    <cellStyle name="Total 4 7 2 9" xfId="31156"/>
    <cellStyle name="Total 4 7 2 9 2" xfId="31157"/>
    <cellStyle name="Total 4 7 3" xfId="31158"/>
    <cellStyle name="Total 4 7 3 2" xfId="31159"/>
    <cellStyle name="Total 4 7 3 2 2" xfId="31160"/>
    <cellStyle name="Total 4 7 3 3" xfId="31161"/>
    <cellStyle name="Total 4 7 3 3 2" xfId="31162"/>
    <cellStyle name="Total 4 7 3 4" xfId="31163"/>
    <cellStyle name="Total 4 7 4" xfId="31164"/>
    <cellStyle name="Total 4 7 4 2" xfId="31165"/>
    <cellStyle name="Total 4 7 5" xfId="31166"/>
    <cellStyle name="Total 4 7 5 2" xfId="31167"/>
    <cellStyle name="Total 4 7 6" xfId="31168"/>
    <cellStyle name="Total 4 7 6 2" xfId="31169"/>
    <cellStyle name="Total 4 7 7" xfId="31170"/>
    <cellStyle name="Total 4 7 7 2" xfId="31171"/>
    <cellStyle name="Total 4 7 8" xfId="31172"/>
    <cellStyle name="Total 4 7 9" xfId="31173"/>
    <cellStyle name="Total 4 8" xfId="2175"/>
    <cellStyle name="Total 4 8 10" xfId="31174"/>
    <cellStyle name="Total 4 8 11" xfId="31175"/>
    <cellStyle name="Total 4 8 12" xfId="31176"/>
    <cellStyle name="Total 4 8 13" xfId="31177"/>
    <cellStyle name="Total 4 8 2" xfId="31178"/>
    <cellStyle name="Total 4 8 2 10" xfId="31179"/>
    <cellStyle name="Total 4 8 2 10 2" xfId="31180"/>
    <cellStyle name="Total 4 8 2 11" xfId="31181"/>
    <cellStyle name="Total 4 8 2 11 2" xfId="31182"/>
    <cellStyle name="Total 4 8 2 12" xfId="31183"/>
    <cellStyle name="Total 4 8 2 12 2" xfId="31184"/>
    <cellStyle name="Total 4 8 2 13" xfId="31185"/>
    <cellStyle name="Total 4 8 2 13 2" xfId="31186"/>
    <cellStyle name="Total 4 8 2 14" xfId="31187"/>
    <cellStyle name="Total 4 8 2 14 2" xfId="31188"/>
    <cellStyle name="Total 4 8 2 15" xfId="31189"/>
    <cellStyle name="Total 4 8 2 15 2" xfId="31190"/>
    <cellStyle name="Total 4 8 2 2" xfId="31191"/>
    <cellStyle name="Total 4 8 2 2 2" xfId="31192"/>
    <cellStyle name="Total 4 8 2 3" xfId="31193"/>
    <cellStyle name="Total 4 8 2 3 2" xfId="31194"/>
    <cellStyle name="Total 4 8 2 4" xfId="31195"/>
    <cellStyle name="Total 4 8 2 4 2" xfId="31196"/>
    <cellStyle name="Total 4 8 2 5" xfId="31197"/>
    <cellStyle name="Total 4 8 2 5 2" xfId="31198"/>
    <cellStyle name="Total 4 8 2 6" xfId="31199"/>
    <cellStyle name="Total 4 8 2 6 2" xfId="31200"/>
    <cellStyle name="Total 4 8 2 7" xfId="31201"/>
    <cellStyle name="Total 4 8 2 7 2" xfId="31202"/>
    <cellStyle name="Total 4 8 2 8" xfId="31203"/>
    <cellStyle name="Total 4 8 2 8 2" xfId="31204"/>
    <cellStyle name="Total 4 8 2 9" xfId="31205"/>
    <cellStyle name="Total 4 8 2 9 2" xfId="31206"/>
    <cellStyle name="Total 4 8 3" xfId="31207"/>
    <cellStyle name="Total 4 8 3 2" xfId="31208"/>
    <cellStyle name="Total 4 8 3 2 2" xfId="31209"/>
    <cellStyle name="Total 4 8 3 3" xfId="31210"/>
    <cellStyle name="Total 4 8 3 3 2" xfId="31211"/>
    <cellStyle name="Total 4 8 3 4" xfId="31212"/>
    <cellStyle name="Total 4 8 4" xfId="31213"/>
    <cellStyle name="Total 4 8 4 2" xfId="31214"/>
    <cellStyle name="Total 4 8 5" xfId="31215"/>
    <cellStyle name="Total 4 8 5 2" xfId="31216"/>
    <cellStyle name="Total 4 8 6" xfId="31217"/>
    <cellStyle name="Total 4 8 6 2" xfId="31218"/>
    <cellStyle name="Total 4 8 7" xfId="31219"/>
    <cellStyle name="Total 4 8 7 2" xfId="31220"/>
    <cellStyle name="Total 4 8 8" xfId="31221"/>
    <cellStyle name="Total 4 8 9" xfId="31222"/>
    <cellStyle name="Total 4 9" xfId="2176"/>
    <cellStyle name="Total 4 9 10" xfId="31223"/>
    <cellStyle name="Total 4 9 11" xfId="31224"/>
    <cellStyle name="Total 4 9 12" xfId="31225"/>
    <cellStyle name="Total 4 9 13" xfId="31226"/>
    <cellStyle name="Total 4 9 2" xfId="31227"/>
    <cellStyle name="Total 4 9 2 10" xfId="31228"/>
    <cellStyle name="Total 4 9 2 10 2" xfId="31229"/>
    <cellStyle name="Total 4 9 2 11" xfId="31230"/>
    <cellStyle name="Total 4 9 2 11 2" xfId="31231"/>
    <cellStyle name="Total 4 9 2 12" xfId="31232"/>
    <cellStyle name="Total 4 9 2 12 2" xfId="31233"/>
    <cellStyle name="Total 4 9 2 13" xfId="31234"/>
    <cellStyle name="Total 4 9 2 13 2" xfId="31235"/>
    <cellStyle name="Total 4 9 2 14" xfId="31236"/>
    <cellStyle name="Total 4 9 2 14 2" xfId="31237"/>
    <cellStyle name="Total 4 9 2 15" xfId="31238"/>
    <cellStyle name="Total 4 9 2 15 2" xfId="31239"/>
    <cellStyle name="Total 4 9 2 2" xfId="31240"/>
    <cellStyle name="Total 4 9 2 2 2" xfId="31241"/>
    <cellStyle name="Total 4 9 2 3" xfId="31242"/>
    <cellStyle name="Total 4 9 2 3 2" xfId="31243"/>
    <cellStyle name="Total 4 9 2 4" xfId="31244"/>
    <cellStyle name="Total 4 9 2 4 2" xfId="31245"/>
    <cellStyle name="Total 4 9 2 5" xfId="31246"/>
    <cellStyle name="Total 4 9 2 5 2" xfId="31247"/>
    <cellStyle name="Total 4 9 2 6" xfId="31248"/>
    <cellStyle name="Total 4 9 2 6 2" xfId="31249"/>
    <cellStyle name="Total 4 9 2 7" xfId="31250"/>
    <cellStyle name="Total 4 9 2 7 2" xfId="31251"/>
    <cellStyle name="Total 4 9 2 8" xfId="31252"/>
    <cellStyle name="Total 4 9 2 8 2" xfId="31253"/>
    <cellStyle name="Total 4 9 2 9" xfId="31254"/>
    <cellStyle name="Total 4 9 2 9 2" xfId="31255"/>
    <cellStyle name="Total 4 9 3" xfId="31256"/>
    <cellStyle name="Total 4 9 3 2" xfId="31257"/>
    <cellStyle name="Total 4 9 3 2 2" xfId="31258"/>
    <cellStyle name="Total 4 9 3 3" xfId="31259"/>
    <cellStyle name="Total 4 9 3 3 2" xfId="31260"/>
    <cellStyle name="Total 4 9 3 4" xfId="31261"/>
    <cellStyle name="Total 4 9 4" xfId="31262"/>
    <cellStyle name="Total 4 9 4 2" xfId="31263"/>
    <cellStyle name="Total 4 9 5" xfId="31264"/>
    <cellStyle name="Total 4 9 5 2" xfId="31265"/>
    <cellStyle name="Total 4 9 6" xfId="31266"/>
    <cellStyle name="Total 4 9 6 2" xfId="31267"/>
    <cellStyle name="Total 4 9 7" xfId="31268"/>
    <cellStyle name="Total 4 9 7 2" xfId="31269"/>
    <cellStyle name="Total 4 9 8" xfId="31270"/>
    <cellStyle name="Total 4 9 9" xfId="31271"/>
    <cellStyle name="Total 4_Consolidation" xfId="31272"/>
    <cellStyle name="Total 5" xfId="2177"/>
    <cellStyle name="Total 5 10" xfId="31273"/>
    <cellStyle name="Total 5 11" xfId="31274"/>
    <cellStyle name="Total 5 12" xfId="31275"/>
    <cellStyle name="Total 5 13" xfId="31276"/>
    <cellStyle name="Total 5 14" xfId="31277"/>
    <cellStyle name="Total 5 15" xfId="31278"/>
    <cellStyle name="Total 5 2" xfId="2178"/>
    <cellStyle name="Total 5 2 10" xfId="31279"/>
    <cellStyle name="Total 5 2 11" xfId="31280"/>
    <cellStyle name="Total 5 2 12" xfId="31281"/>
    <cellStyle name="Total 5 2 13" xfId="31282"/>
    <cellStyle name="Total 5 2 2" xfId="31283"/>
    <cellStyle name="Total 5 2 2 10" xfId="31284"/>
    <cellStyle name="Total 5 2 2 10 2" xfId="31285"/>
    <cellStyle name="Total 5 2 2 11" xfId="31286"/>
    <cellStyle name="Total 5 2 2 11 2" xfId="31287"/>
    <cellStyle name="Total 5 2 2 12" xfId="31288"/>
    <cellStyle name="Total 5 2 2 12 2" xfId="31289"/>
    <cellStyle name="Total 5 2 2 13" xfId="31290"/>
    <cellStyle name="Total 5 2 2 13 2" xfId="31291"/>
    <cellStyle name="Total 5 2 2 14" xfId="31292"/>
    <cellStyle name="Total 5 2 2 14 2" xfId="31293"/>
    <cellStyle name="Total 5 2 2 15" xfId="31294"/>
    <cellStyle name="Total 5 2 2 15 2" xfId="31295"/>
    <cellStyle name="Total 5 2 2 2" xfId="31296"/>
    <cellStyle name="Total 5 2 2 2 2" xfId="31297"/>
    <cellStyle name="Total 5 2 2 3" xfId="31298"/>
    <cellStyle name="Total 5 2 2 3 2" xfId="31299"/>
    <cellStyle name="Total 5 2 2 4" xfId="31300"/>
    <cellStyle name="Total 5 2 2 4 2" xfId="31301"/>
    <cellStyle name="Total 5 2 2 5" xfId="31302"/>
    <cellStyle name="Total 5 2 2 5 2" xfId="31303"/>
    <cellStyle name="Total 5 2 2 6" xfId="31304"/>
    <cellStyle name="Total 5 2 2 6 2" xfId="31305"/>
    <cellStyle name="Total 5 2 2 7" xfId="31306"/>
    <cellStyle name="Total 5 2 2 7 2" xfId="31307"/>
    <cellStyle name="Total 5 2 2 8" xfId="31308"/>
    <cellStyle name="Total 5 2 2 8 2" xfId="31309"/>
    <cellStyle name="Total 5 2 2 9" xfId="31310"/>
    <cellStyle name="Total 5 2 2 9 2" xfId="31311"/>
    <cellStyle name="Total 5 2 3" xfId="31312"/>
    <cellStyle name="Total 5 2 3 2" xfId="31313"/>
    <cellStyle name="Total 5 2 3 2 2" xfId="31314"/>
    <cellStyle name="Total 5 2 3 3" xfId="31315"/>
    <cellStyle name="Total 5 2 3 3 2" xfId="31316"/>
    <cellStyle name="Total 5 2 3 4" xfId="31317"/>
    <cellStyle name="Total 5 2 4" xfId="31318"/>
    <cellStyle name="Total 5 2 4 2" xfId="31319"/>
    <cellStyle name="Total 5 2 5" xfId="31320"/>
    <cellStyle name="Total 5 2 5 2" xfId="31321"/>
    <cellStyle name="Total 5 2 6" xfId="31322"/>
    <cellStyle name="Total 5 2 6 2" xfId="31323"/>
    <cellStyle name="Total 5 2 7" xfId="31324"/>
    <cellStyle name="Total 5 2 7 2" xfId="31325"/>
    <cellStyle name="Total 5 2 8" xfId="31326"/>
    <cellStyle name="Total 5 2 9" xfId="31327"/>
    <cellStyle name="Total 5 3" xfId="2179"/>
    <cellStyle name="Total 5 3 10" xfId="31328"/>
    <cellStyle name="Total 5 3 11" xfId="31329"/>
    <cellStyle name="Total 5 3 12" xfId="31330"/>
    <cellStyle name="Total 5 3 13" xfId="31331"/>
    <cellStyle name="Total 5 3 2" xfId="31332"/>
    <cellStyle name="Total 5 3 2 10" xfId="31333"/>
    <cellStyle name="Total 5 3 2 10 2" xfId="31334"/>
    <cellStyle name="Total 5 3 2 11" xfId="31335"/>
    <cellStyle name="Total 5 3 2 11 2" xfId="31336"/>
    <cellStyle name="Total 5 3 2 12" xfId="31337"/>
    <cellStyle name="Total 5 3 2 12 2" xfId="31338"/>
    <cellStyle name="Total 5 3 2 13" xfId="31339"/>
    <cellStyle name="Total 5 3 2 13 2" xfId="31340"/>
    <cellStyle name="Total 5 3 2 14" xfId="31341"/>
    <cellStyle name="Total 5 3 2 14 2" xfId="31342"/>
    <cellStyle name="Total 5 3 2 15" xfId="31343"/>
    <cellStyle name="Total 5 3 2 15 2" xfId="31344"/>
    <cellStyle name="Total 5 3 2 2" xfId="31345"/>
    <cellStyle name="Total 5 3 2 2 2" xfId="31346"/>
    <cellStyle name="Total 5 3 2 3" xfId="31347"/>
    <cellStyle name="Total 5 3 2 3 2" xfId="31348"/>
    <cellStyle name="Total 5 3 2 4" xfId="31349"/>
    <cellStyle name="Total 5 3 2 4 2" xfId="31350"/>
    <cellStyle name="Total 5 3 2 5" xfId="31351"/>
    <cellStyle name="Total 5 3 2 5 2" xfId="31352"/>
    <cellStyle name="Total 5 3 2 6" xfId="31353"/>
    <cellStyle name="Total 5 3 2 6 2" xfId="31354"/>
    <cellStyle name="Total 5 3 2 7" xfId="31355"/>
    <cellStyle name="Total 5 3 2 7 2" xfId="31356"/>
    <cellStyle name="Total 5 3 2 8" xfId="31357"/>
    <cellStyle name="Total 5 3 2 8 2" xfId="31358"/>
    <cellStyle name="Total 5 3 2 9" xfId="31359"/>
    <cellStyle name="Total 5 3 2 9 2" xfId="31360"/>
    <cellStyle name="Total 5 3 3" xfId="31361"/>
    <cellStyle name="Total 5 3 3 2" xfId="31362"/>
    <cellStyle name="Total 5 3 3 2 2" xfId="31363"/>
    <cellStyle name="Total 5 3 3 3" xfId="31364"/>
    <cellStyle name="Total 5 3 3 3 2" xfId="31365"/>
    <cellStyle name="Total 5 3 3 4" xfId="31366"/>
    <cellStyle name="Total 5 3 4" xfId="31367"/>
    <cellStyle name="Total 5 3 4 2" xfId="31368"/>
    <cellStyle name="Total 5 3 5" xfId="31369"/>
    <cellStyle name="Total 5 3 5 2" xfId="31370"/>
    <cellStyle name="Total 5 3 6" xfId="31371"/>
    <cellStyle name="Total 5 3 6 2" xfId="31372"/>
    <cellStyle name="Total 5 3 7" xfId="31373"/>
    <cellStyle name="Total 5 3 7 2" xfId="31374"/>
    <cellStyle name="Total 5 3 8" xfId="31375"/>
    <cellStyle name="Total 5 3 9" xfId="31376"/>
    <cellStyle name="Total 5 4" xfId="31377"/>
    <cellStyle name="Total 5 4 10" xfId="31378"/>
    <cellStyle name="Total 5 4 10 2" xfId="31379"/>
    <cellStyle name="Total 5 4 11" xfId="31380"/>
    <cellStyle name="Total 5 4 11 2" xfId="31381"/>
    <cellStyle name="Total 5 4 12" xfId="31382"/>
    <cellStyle name="Total 5 4 12 2" xfId="31383"/>
    <cellStyle name="Total 5 4 13" xfId="31384"/>
    <cellStyle name="Total 5 4 13 2" xfId="31385"/>
    <cellStyle name="Total 5 4 14" xfId="31386"/>
    <cellStyle name="Total 5 4 14 2" xfId="31387"/>
    <cellStyle name="Total 5 4 15" xfId="31388"/>
    <cellStyle name="Total 5 4 15 2" xfId="31389"/>
    <cellStyle name="Total 5 4 2" xfId="31390"/>
    <cellStyle name="Total 5 4 2 2" xfId="31391"/>
    <cellStyle name="Total 5 4 3" xfId="31392"/>
    <cellStyle name="Total 5 4 3 2" xfId="31393"/>
    <cellStyle name="Total 5 4 4" xfId="31394"/>
    <cellStyle name="Total 5 4 4 2" xfId="31395"/>
    <cellStyle name="Total 5 4 5" xfId="31396"/>
    <cellStyle name="Total 5 4 5 2" xfId="31397"/>
    <cellStyle name="Total 5 4 6" xfId="31398"/>
    <cellStyle name="Total 5 4 6 2" xfId="31399"/>
    <cellStyle name="Total 5 4 7" xfId="31400"/>
    <cellStyle name="Total 5 4 7 2" xfId="31401"/>
    <cellStyle name="Total 5 4 8" xfId="31402"/>
    <cellStyle name="Total 5 4 8 2" xfId="31403"/>
    <cellStyle name="Total 5 4 9" xfId="31404"/>
    <cellStyle name="Total 5 4 9 2" xfId="31405"/>
    <cellStyle name="Total 5 5" xfId="31406"/>
    <cellStyle name="Total 5 5 2" xfId="31407"/>
    <cellStyle name="Total 5 5 2 2" xfId="31408"/>
    <cellStyle name="Total 5 5 3" xfId="31409"/>
    <cellStyle name="Total 5 5 3 2" xfId="31410"/>
    <cellStyle name="Total 5 5 4" xfId="31411"/>
    <cellStyle name="Total 5 6" xfId="31412"/>
    <cellStyle name="Total 5 6 2" xfId="31413"/>
    <cellStyle name="Total 5 7" xfId="31414"/>
    <cellStyle name="Total 5 7 2" xfId="31415"/>
    <cellStyle name="Total 5 8" xfId="31416"/>
    <cellStyle name="Total 5 8 2" xfId="31417"/>
    <cellStyle name="Total 5 9" xfId="31418"/>
    <cellStyle name="Total 5 9 2" xfId="31419"/>
    <cellStyle name="Total 5_Consolidation" xfId="31420"/>
    <cellStyle name="Total 6" xfId="2180"/>
    <cellStyle name="Total 6 10" xfId="31421"/>
    <cellStyle name="Total 6 11" xfId="31422"/>
    <cellStyle name="Total 6 12" xfId="31423"/>
    <cellStyle name="Total 6 13" xfId="31424"/>
    <cellStyle name="Total 6 14" xfId="31425"/>
    <cellStyle name="Total 6 15" xfId="31426"/>
    <cellStyle name="Total 6 2" xfId="2181"/>
    <cellStyle name="Total 6 2 10" xfId="31427"/>
    <cellStyle name="Total 6 2 11" xfId="31428"/>
    <cellStyle name="Total 6 2 12" xfId="31429"/>
    <cellStyle name="Total 6 2 13" xfId="31430"/>
    <cellStyle name="Total 6 2 2" xfId="31431"/>
    <cellStyle name="Total 6 2 2 10" xfId="31432"/>
    <cellStyle name="Total 6 2 2 10 2" xfId="31433"/>
    <cellStyle name="Total 6 2 2 11" xfId="31434"/>
    <cellStyle name="Total 6 2 2 11 2" xfId="31435"/>
    <cellStyle name="Total 6 2 2 12" xfId="31436"/>
    <cellStyle name="Total 6 2 2 12 2" xfId="31437"/>
    <cellStyle name="Total 6 2 2 13" xfId="31438"/>
    <cellStyle name="Total 6 2 2 13 2" xfId="31439"/>
    <cellStyle name="Total 6 2 2 14" xfId="31440"/>
    <cellStyle name="Total 6 2 2 14 2" xfId="31441"/>
    <cellStyle name="Total 6 2 2 15" xfId="31442"/>
    <cellStyle name="Total 6 2 2 15 2" xfId="31443"/>
    <cellStyle name="Total 6 2 2 2" xfId="31444"/>
    <cellStyle name="Total 6 2 2 2 2" xfId="31445"/>
    <cellStyle name="Total 6 2 2 3" xfId="31446"/>
    <cellStyle name="Total 6 2 2 3 2" xfId="31447"/>
    <cellStyle name="Total 6 2 2 4" xfId="31448"/>
    <cellStyle name="Total 6 2 2 4 2" xfId="31449"/>
    <cellStyle name="Total 6 2 2 5" xfId="31450"/>
    <cellStyle name="Total 6 2 2 5 2" xfId="31451"/>
    <cellStyle name="Total 6 2 2 6" xfId="31452"/>
    <cellStyle name="Total 6 2 2 6 2" xfId="31453"/>
    <cellStyle name="Total 6 2 2 7" xfId="31454"/>
    <cellStyle name="Total 6 2 2 7 2" xfId="31455"/>
    <cellStyle name="Total 6 2 2 8" xfId="31456"/>
    <cellStyle name="Total 6 2 2 8 2" xfId="31457"/>
    <cellStyle name="Total 6 2 2 9" xfId="31458"/>
    <cellStyle name="Total 6 2 2 9 2" xfId="31459"/>
    <cellStyle name="Total 6 2 3" xfId="31460"/>
    <cellStyle name="Total 6 2 3 2" xfId="31461"/>
    <cellStyle name="Total 6 2 3 2 2" xfId="31462"/>
    <cellStyle name="Total 6 2 3 3" xfId="31463"/>
    <cellStyle name="Total 6 2 3 3 2" xfId="31464"/>
    <cellStyle name="Total 6 2 3 4" xfId="31465"/>
    <cellStyle name="Total 6 2 4" xfId="31466"/>
    <cellStyle name="Total 6 2 4 2" xfId="31467"/>
    <cellStyle name="Total 6 2 5" xfId="31468"/>
    <cellStyle name="Total 6 2 5 2" xfId="31469"/>
    <cellStyle name="Total 6 2 6" xfId="31470"/>
    <cellStyle name="Total 6 2 6 2" xfId="31471"/>
    <cellStyle name="Total 6 2 7" xfId="31472"/>
    <cellStyle name="Total 6 2 7 2" xfId="31473"/>
    <cellStyle name="Total 6 2 8" xfId="31474"/>
    <cellStyle name="Total 6 2 9" xfId="31475"/>
    <cellStyle name="Total 6 3" xfId="2182"/>
    <cellStyle name="Total 6 3 10" xfId="31476"/>
    <cellStyle name="Total 6 3 11" xfId="31477"/>
    <cellStyle name="Total 6 3 12" xfId="31478"/>
    <cellStyle name="Total 6 3 13" xfId="31479"/>
    <cellStyle name="Total 6 3 2" xfId="31480"/>
    <cellStyle name="Total 6 3 2 10" xfId="31481"/>
    <cellStyle name="Total 6 3 2 10 2" xfId="31482"/>
    <cellStyle name="Total 6 3 2 11" xfId="31483"/>
    <cellStyle name="Total 6 3 2 11 2" xfId="31484"/>
    <cellStyle name="Total 6 3 2 12" xfId="31485"/>
    <cellStyle name="Total 6 3 2 12 2" xfId="31486"/>
    <cellStyle name="Total 6 3 2 13" xfId="31487"/>
    <cellStyle name="Total 6 3 2 13 2" xfId="31488"/>
    <cellStyle name="Total 6 3 2 14" xfId="31489"/>
    <cellStyle name="Total 6 3 2 14 2" xfId="31490"/>
    <cellStyle name="Total 6 3 2 15" xfId="31491"/>
    <cellStyle name="Total 6 3 2 15 2" xfId="31492"/>
    <cellStyle name="Total 6 3 2 2" xfId="31493"/>
    <cellStyle name="Total 6 3 2 2 2" xfId="31494"/>
    <cellStyle name="Total 6 3 2 3" xfId="31495"/>
    <cellStyle name="Total 6 3 2 3 2" xfId="31496"/>
    <cellStyle name="Total 6 3 2 4" xfId="31497"/>
    <cellStyle name="Total 6 3 2 4 2" xfId="31498"/>
    <cellStyle name="Total 6 3 2 5" xfId="31499"/>
    <cellStyle name="Total 6 3 2 5 2" xfId="31500"/>
    <cellStyle name="Total 6 3 2 6" xfId="31501"/>
    <cellStyle name="Total 6 3 2 6 2" xfId="31502"/>
    <cellStyle name="Total 6 3 2 7" xfId="31503"/>
    <cellStyle name="Total 6 3 2 7 2" xfId="31504"/>
    <cellStyle name="Total 6 3 2 8" xfId="31505"/>
    <cellStyle name="Total 6 3 2 8 2" xfId="31506"/>
    <cellStyle name="Total 6 3 2 9" xfId="31507"/>
    <cellStyle name="Total 6 3 2 9 2" xfId="31508"/>
    <cellStyle name="Total 6 3 3" xfId="31509"/>
    <cellStyle name="Total 6 3 3 2" xfId="31510"/>
    <cellStyle name="Total 6 3 3 2 2" xfId="31511"/>
    <cellStyle name="Total 6 3 3 3" xfId="31512"/>
    <cellStyle name="Total 6 3 3 3 2" xfId="31513"/>
    <cellStyle name="Total 6 3 3 4" xfId="31514"/>
    <cellStyle name="Total 6 3 4" xfId="31515"/>
    <cellStyle name="Total 6 3 4 2" xfId="31516"/>
    <cellStyle name="Total 6 3 5" xfId="31517"/>
    <cellStyle name="Total 6 3 5 2" xfId="31518"/>
    <cellStyle name="Total 6 3 6" xfId="31519"/>
    <cellStyle name="Total 6 3 6 2" xfId="31520"/>
    <cellStyle name="Total 6 3 7" xfId="31521"/>
    <cellStyle name="Total 6 3 7 2" xfId="31522"/>
    <cellStyle name="Total 6 3 8" xfId="31523"/>
    <cellStyle name="Total 6 3 9" xfId="31524"/>
    <cellStyle name="Total 6 4" xfId="31525"/>
    <cellStyle name="Total 6 4 10" xfId="31526"/>
    <cellStyle name="Total 6 4 10 2" xfId="31527"/>
    <cellStyle name="Total 6 4 11" xfId="31528"/>
    <cellStyle name="Total 6 4 11 2" xfId="31529"/>
    <cellStyle name="Total 6 4 12" xfId="31530"/>
    <cellStyle name="Total 6 4 12 2" xfId="31531"/>
    <cellStyle name="Total 6 4 13" xfId="31532"/>
    <cellStyle name="Total 6 4 13 2" xfId="31533"/>
    <cellStyle name="Total 6 4 14" xfId="31534"/>
    <cellStyle name="Total 6 4 14 2" xfId="31535"/>
    <cellStyle name="Total 6 4 15" xfId="31536"/>
    <cellStyle name="Total 6 4 15 2" xfId="31537"/>
    <cellStyle name="Total 6 4 2" xfId="31538"/>
    <cellStyle name="Total 6 4 2 2" xfId="31539"/>
    <cellStyle name="Total 6 4 3" xfId="31540"/>
    <cellStyle name="Total 6 4 3 2" xfId="31541"/>
    <cellStyle name="Total 6 4 4" xfId="31542"/>
    <cellStyle name="Total 6 4 4 2" xfId="31543"/>
    <cellStyle name="Total 6 4 5" xfId="31544"/>
    <cellStyle name="Total 6 4 5 2" xfId="31545"/>
    <cellStyle name="Total 6 4 6" xfId="31546"/>
    <cellStyle name="Total 6 4 6 2" xfId="31547"/>
    <cellStyle name="Total 6 4 7" xfId="31548"/>
    <cellStyle name="Total 6 4 7 2" xfId="31549"/>
    <cellStyle name="Total 6 4 8" xfId="31550"/>
    <cellStyle name="Total 6 4 8 2" xfId="31551"/>
    <cellStyle name="Total 6 4 9" xfId="31552"/>
    <cellStyle name="Total 6 4 9 2" xfId="31553"/>
    <cellStyle name="Total 6 5" xfId="31554"/>
    <cellStyle name="Total 6 5 2" xfId="31555"/>
    <cellStyle name="Total 6 5 2 2" xfId="31556"/>
    <cellStyle name="Total 6 5 3" xfId="31557"/>
    <cellStyle name="Total 6 5 3 2" xfId="31558"/>
    <cellStyle name="Total 6 5 4" xfId="31559"/>
    <cellStyle name="Total 6 6" xfId="31560"/>
    <cellStyle name="Total 6 6 2" xfId="31561"/>
    <cellStyle name="Total 6 7" xfId="31562"/>
    <cellStyle name="Total 6 7 2" xfId="31563"/>
    <cellStyle name="Total 6 8" xfId="31564"/>
    <cellStyle name="Total 6 8 2" xfId="31565"/>
    <cellStyle name="Total 6 9" xfId="31566"/>
    <cellStyle name="Total 6 9 2" xfId="31567"/>
    <cellStyle name="Total 6_Consolidation" xfId="31568"/>
    <cellStyle name="Total 7" xfId="2183"/>
    <cellStyle name="Total 7 10" xfId="31569"/>
    <cellStyle name="Total 7 11" xfId="31570"/>
    <cellStyle name="Total 7 12" xfId="31571"/>
    <cellStyle name="Total 7 13" xfId="31572"/>
    <cellStyle name="Total 7 14" xfId="31573"/>
    <cellStyle name="Total 7 15" xfId="31574"/>
    <cellStyle name="Total 7 2" xfId="2184"/>
    <cellStyle name="Total 7 2 10" xfId="31575"/>
    <cellStyle name="Total 7 2 11" xfId="31576"/>
    <cellStyle name="Total 7 2 12" xfId="31577"/>
    <cellStyle name="Total 7 2 13" xfId="31578"/>
    <cellStyle name="Total 7 2 2" xfId="31579"/>
    <cellStyle name="Total 7 2 2 10" xfId="31580"/>
    <cellStyle name="Total 7 2 2 10 2" xfId="31581"/>
    <cellStyle name="Total 7 2 2 11" xfId="31582"/>
    <cellStyle name="Total 7 2 2 11 2" xfId="31583"/>
    <cellStyle name="Total 7 2 2 12" xfId="31584"/>
    <cellStyle name="Total 7 2 2 12 2" xfId="31585"/>
    <cellStyle name="Total 7 2 2 13" xfId="31586"/>
    <cellStyle name="Total 7 2 2 13 2" xfId="31587"/>
    <cellStyle name="Total 7 2 2 14" xfId="31588"/>
    <cellStyle name="Total 7 2 2 14 2" xfId="31589"/>
    <cellStyle name="Total 7 2 2 15" xfId="31590"/>
    <cellStyle name="Total 7 2 2 15 2" xfId="31591"/>
    <cellStyle name="Total 7 2 2 2" xfId="31592"/>
    <cellStyle name="Total 7 2 2 2 2" xfId="31593"/>
    <cellStyle name="Total 7 2 2 3" xfId="31594"/>
    <cellStyle name="Total 7 2 2 3 2" xfId="31595"/>
    <cellStyle name="Total 7 2 2 4" xfId="31596"/>
    <cellStyle name="Total 7 2 2 4 2" xfId="31597"/>
    <cellStyle name="Total 7 2 2 5" xfId="31598"/>
    <cellStyle name="Total 7 2 2 5 2" xfId="31599"/>
    <cellStyle name="Total 7 2 2 6" xfId="31600"/>
    <cellStyle name="Total 7 2 2 6 2" xfId="31601"/>
    <cellStyle name="Total 7 2 2 7" xfId="31602"/>
    <cellStyle name="Total 7 2 2 7 2" xfId="31603"/>
    <cellStyle name="Total 7 2 2 8" xfId="31604"/>
    <cellStyle name="Total 7 2 2 8 2" xfId="31605"/>
    <cellStyle name="Total 7 2 2 9" xfId="31606"/>
    <cellStyle name="Total 7 2 2 9 2" xfId="31607"/>
    <cellStyle name="Total 7 2 3" xfId="31608"/>
    <cellStyle name="Total 7 2 3 2" xfId="31609"/>
    <cellStyle name="Total 7 2 3 2 2" xfId="31610"/>
    <cellStyle name="Total 7 2 3 3" xfId="31611"/>
    <cellStyle name="Total 7 2 3 3 2" xfId="31612"/>
    <cellStyle name="Total 7 2 3 4" xfId="31613"/>
    <cellStyle name="Total 7 2 4" xfId="31614"/>
    <cellStyle name="Total 7 2 4 2" xfId="31615"/>
    <cellStyle name="Total 7 2 5" xfId="31616"/>
    <cellStyle name="Total 7 2 5 2" xfId="31617"/>
    <cellStyle name="Total 7 2 6" xfId="31618"/>
    <cellStyle name="Total 7 2 6 2" xfId="31619"/>
    <cellStyle name="Total 7 2 7" xfId="31620"/>
    <cellStyle name="Total 7 2 7 2" xfId="31621"/>
    <cellStyle name="Total 7 2 8" xfId="31622"/>
    <cellStyle name="Total 7 2 9" xfId="31623"/>
    <cellStyle name="Total 7 3" xfId="2185"/>
    <cellStyle name="Total 7 3 10" xfId="31624"/>
    <cellStyle name="Total 7 3 11" xfId="31625"/>
    <cellStyle name="Total 7 3 12" xfId="31626"/>
    <cellStyle name="Total 7 3 13" xfId="31627"/>
    <cellStyle name="Total 7 3 2" xfId="31628"/>
    <cellStyle name="Total 7 3 2 10" xfId="31629"/>
    <cellStyle name="Total 7 3 2 10 2" xfId="31630"/>
    <cellStyle name="Total 7 3 2 11" xfId="31631"/>
    <cellStyle name="Total 7 3 2 11 2" xfId="31632"/>
    <cellStyle name="Total 7 3 2 12" xfId="31633"/>
    <cellStyle name="Total 7 3 2 12 2" xfId="31634"/>
    <cellStyle name="Total 7 3 2 13" xfId="31635"/>
    <cellStyle name="Total 7 3 2 13 2" xfId="31636"/>
    <cellStyle name="Total 7 3 2 14" xfId="31637"/>
    <cellStyle name="Total 7 3 2 14 2" xfId="31638"/>
    <cellStyle name="Total 7 3 2 15" xfId="31639"/>
    <cellStyle name="Total 7 3 2 15 2" xfId="31640"/>
    <cellStyle name="Total 7 3 2 2" xfId="31641"/>
    <cellStyle name="Total 7 3 2 2 2" xfId="31642"/>
    <cellStyle name="Total 7 3 2 3" xfId="31643"/>
    <cellStyle name="Total 7 3 2 3 2" xfId="31644"/>
    <cellStyle name="Total 7 3 2 4" xfId="31645"/>
    <cellStyle name="Total 7 3 2 4 2" xfId="31646"/>
    <cellStyle name="Total 7 3 2 5" xfId="31647"/>
    <cellStyle name="Total 7 3 2 5 2" xfId="31648"/>
    <cellStyle name="Total 7 3 2 6" xfId="31649"/>
    <cellStyle name="Total 7 3 2 6 2" xfId="31650"/>
    <cellStyle name="Total 7 3 2 7" xfId="31651"/>
    <cellStyle name="Total 7 3 2 7 2" xfId="31652"/>
    <cellStyle name="Total 7 3 2 8" xfId="31653"/>
    <cellStyle name="Total 7 3 2 8 2" xfId="31654"/>
    <cellStyle name="Total 7 3 2 9" xfId="31655"/>
    <cellStyle name="Total 7 3 2 9 2" xfId="31656"/>
    <cellStyle name="Total 7 3 3" xfId="31657"/>
    <cellStyle name="Total 7 3 3 2" xfId="31658"/>
    <cellStyle name="Total 7 3 3 2 2" xfId="31659"/>
    <cellStyle name="Total 7 3 3 3" xfId="31660"/>
    <cellStyle name="Total 7 3 3 3 2" xfId="31661"/>
    <cellStyle name="Total 7 3 3 4" xfId="31662"/>
    <cellStyle name="Total 7 3 4" xfId="31663"/>
    <cellStyle name="Total 7 3 4 2" xfId="31664"/>
    <cellStyle name="Total 7 3 5" xfId="31665"/>
    <cellStyle name="Total 7 3 5 2" xfId="31666"/>
    <cellStyle name="Total 7 3 6" xfId="31667"/>
    <cellStyle name="Total 7 3 6 2" xfId="31668"/>
    <cellStyle name="Total 7 3 7" xfId="31669"/>
    <cellStyle name="Total 7 3 7 2" xfId="31670"/>
    <cellStyle name="Total 7 3 8" xfId="31671"/>
    <cellStyle name="Total 7 3 9" xfId="31672"/>
    <cellStyle name="Total 7 4" xfId="31673"/>
    <cellStyle name="Total 7 4 10" xfId="31674"/>
    <cellStyle name="Total 7 4 10 2" xfId="31675"/>
    <cellStyle name="Total 7 4 11" xfId="31676"/>
    <cellStyle name="Total 7 4 11 2" xfId="31677"/>
    <cellStyle name="Total 7 4 12" xfId="31678"/>
    <cellStyle name="Total 7 4 12 2" xfId="31679"/>
    <cellStyle name="Total 7 4 13" xfId="31680"/>
    <cellStyle name="Total 7 4 13 2" xfId="31681"/>
    <cellStyle name="Total 7 4 14" xfId="31682"/>
    <cellStyle name="Total 7 4 14 2" xfId="31683"/>
    <cellStyle name="Total 7 4 15" xfId="31684"/>
    <cellStyle name="Total 7 4 15 2" xfId="31685"/>
    <cellStyle name="Total 7 4 2" xfId="31686"/>
    <cellStyle name="Total 7 4 2 2" xfId="31687"/>
    <cellStyle name="Total 7 4 3" xfId="31688"/>
    <cellStyle name="Total 7 4 3 2" xfId="31689"/>
    <cellStyle name="Total 7 4 4" xfId="31690"/>
    <cellStyle name="Total 7 4 4 2" xfId="31691"/>
    <cellStyle name="Total 7 4 5" xfId="31692"/>
    <cellStyle name="Total 7 4 5 2" xfId="31693"/>
    <cellStyle name="Total 7 4 6" xfId="31694"/>
    <cellStyle name="Total 7 4 6 2" xfId="31695"/>
    <cellStyle name="Total 7 4 7" xfId="31696"/>
    <cellStyle name="Total 7 4 7 2" xfId="31697"/>
    <cellStyle name="Total 7 4 8" xfId="31698"/>
    <cellStyle name="Total 7 4 8 2" xfId="31699"/>
    <cellStyle name="Total 7 4 9" xfId="31700"/>
    <cellStyle name="Total 7 4 9 2" xfId="31701"/>
    <cellStyle name="Total 7 5" xfId="31702"/>
    <cellStyle name="Total 7 5 2" xfId="31703"/>
    <cellStyle name="Total 7 5 2 2" xfId="31704"/>
    <cellStyle name="Total 7 5 3" xfId="31705"/>
    <cellStyle name="Total 7 5 3 2" xfId="31706"/>
    <cellStyle name="Total 7 5 4" xfId="31707"/>
    <cellStyle name="Total 7 6" xfId="31708"/>
    <cellStyle name="Total 7 6 2" xfId="31709"/>
    <cellStyle name="Total 7 7" xfId="31710"/>
    <cellStyle name="Total 7 7 2" xfId="31711"/>
    <cellStyle name="Total 7 8" xfId="31712"/>
    <cellStyle name="Total 7 8 2" xfId="31713"/>
    <cellStyle name="Total 7 9" xfId="31714"/>
    <cellStyle name="Total 7 9 2" xfId="31715"/>
    <cellStyle name="Total 7_Consolidation" xfId="31716"/>
    <cellStyle name="Total 8" xfId="2186"/>
    <cellStyle name="Total 8 10" xfId="31717"/>
    <cellStyle name="Total 8 11" xfId="31718"/>
    <cellStyle name="Total 8 12" xfId="31719"/>
    <cellStyle name="Total 8 13" xfId="31720"/>
    <cellStyle name="Total 8 14" xfId="31721"/>
    <cellStyle name="Total 8 15" xfId="31722"/>
    <cellStyle name="Total 8 2" xfId="2187"/>
    <cellStyle name="Total 8 2 10" xfId="31723"/>
    <cellStyle name="Total 8 2 11" xfId="31724"/>
    <cellStyle name="Total 8 2 12" xfId="31725"/>
    <cellStyle name="Total 8 2 13" xfId="31726"/>
    <cellStyle name="Total 8 2 2" xfId="31727"/>
    <cellStyle name="Total 8 2 2 10" xfId="31728"/>
    <cellStyle name="Total 8 2 2 10 2" xfId="31729"/>
    <cellStyle name="Total 8 2 2 11" xfId="31730"/>
    <cellStyle name="Total 8 2 2 11 2" xfId="31731"/>
    <cellStyle name="Total 8 2 2 12" xfId="31732"/>
    <cellStyle name="Total 8 2 2 12 2" xfId="31733"/>
    <cellStyle name="Total 8 2 2 13" xfId="31734"/>
    <cellStyle name="Total 8 2 2 13 2" xfId="31735"/>
    <cellStyle name="Total 8 2 2 14" xfId="31736"/>
    <cellStyle name="Total 8 2 2 14 2" xfId="31737"/>
    <cellStyle name="Total 8 2 2 15" xfId="31738"/>
    <cellStyle name="Total 8 2 2 15 2" xfId="31739"/>
    <cellStyle name="Total 8 2 2 2" xfId="31740"/>
    <cellStyle name="Total 8 2 2 2 2" xfId="31741"/>
    <cellStyle name="Total 8 2 2 3" xfId="31742"/>
    <cellStyle name="Total 8 2 2 3 2" xfId="31743"/>
    <cellStyle name="Total 8 2 2 4" xfId="31744"/>
    <cellStyle name="Total 8 2 2 4 2" xfId="31745"/>
    <cellStyle name="Total 8 2 2 5" xfId="31746"/>
    <cellStyle name="Total 8 2 2 5 2" xfId="31747"/>
    <cellStyle name="Total 8 2 2 6" xfId="31748"/>
    <cellStyle name="Total 8 2 2 6 2" xfId="31749"/>
    <cellStyle name="Total 8 2 2 7" xfId="31750"/>
    <cellStyle name="Total 8 2 2 7 2" xfId="31751"/>
    <cellStyle name="Total 8 2 2 8" xfId="31752"/>
    <cellStyle name="Total 8 2 2 8 2" xfId="31753"/>
    <cellStyle name="Total 8 2 2 9" xfId="31754"/>
    <cellStyle name="Total 8 2 2 9 2" xfId="31755"/>
    <cellStyle name="Total 8 2 3" xfId="31756"/>
    <cellStyle name="Total 8 2 3 2" xfId="31757"/>
    <cellStyle name="Total 8 2 3 2 2" xfId="31758"/>
    <cellStyle name="Total 8 2 3 3" xfId="31759"/>
    <cellStyle name="Total 8 2 3 3 2" xfId="31760"/>
    <cellStyle name="Total 8 2 3 4" xfId="31761"/>
    <cellStyle name="Total 8 2 4" xfId="31762"/>
    <cellStyle name="Total 8 2 4 2" xfId="31763"/>
    <cellStyle name="Total 8 2 5" xfId="31764"/>
    <cellStyle name="Total 8 2 5 2" xfId="31765"/>
    <cellStyle name="Total 8 2 6" xfId="31766"/>
    <cellStyle name="Total 8 2 6 2" xfId="31767"/>
    <cellStyle name="Total 8 2 7" xfId="31768"/>
    <cellStyle name="Total 8 2 7 2" xfId="31769"/>
    <cellStyle name="Total 8 2 8" xfId="31770"/>
    <cellStyle name="Total 8 2 9" xfId="31771"/>
    <cellStyle name="Total 8 3" xfId="2188"/>
    <cellStyle name="Total 8 3 10" xfId="31772"/>
    <cellStyle name="Total 8 3 11" xfId="31773"/>
    <cellStyle name="Total 8 3 12" xfId="31774"/>
    <cellStyle name="Total 8 3 13" xfId="31775"/>
    <cellStyle name="Total 8 3 2" xfId="31776"/>
    <cellStyle name="Total 8 3 2 10" xfId="31777"/>
    <cellStyle name="Total 8 3 2 10 2" xfId="31778"/>
    <cellStyle name="Total 8 3 2 11" xfId="31779"/>
    <cellStyle name="Total 8 3 2 11 2" xfId="31780"/>
    <cellStyle name="Total 8 3 2 12" xfId="31781"/>
    <cellStyle name="Total 8 3 2 12 2" xfId="31782"/>
    <cellStyle name="Total 8 3 2 13" xfId="31783"/>
    <cellStyle name="Total 8 3 2 13 2" xfId="31784"/>
    <cellStyle name="Total 8 3 2 14" xfId="31785"/>
    <cellStyle name="Total 8 3 2 14 2" xfId="31786"/>
    <cellStyle name="Total 8 3 2 15" xfId="31787"/>
    <cellStyle name="Total 8 3 2 15 2" xfId="31788"/>
    <cellStyle name="Total 8 3 2 2" xfId="31789"/>
    <cellStyle name="Total 8 3 2 2 2" xfId="31790"/>
    <cellStyle name="Total 8 3 2 3" xfId="31791"/>
    <cellStyle name="Total 8 3 2 3 2" xfId="31792"/>
    <cellStyle name="Total 8 3 2 4" xfId="31793"/>
    <cellStyle name="Total 8 3 2 4 2" xfId="31794"/>
    <cellStyle name="Total 8 3 2 5" xfId="31795"/>
    <cellStyle name="Total 8 3 2 5 2" xfId="31796"/>
    <cellStyle name="Total 8 3 2 6" xfId="31797"/>
    <cellStyle name="Total 8 3 2 6 2" xfId="31798"/>
    <cellStyle name="Total 8 3 2 7" xfId="31799"/>
    <cellStyle name="Total 8 3 2 7 2" xfId="31800"/>
    <cellStyle name="Total 8 3 2 8" xfId="31801"/>
    <cellStyle name="Total 8 3 2 8 2" xfId="31802"/>
    <cellStyle name="Total 8 3 2 9" xfId="31803"/>
    <cellStyle name="Total 8 3 2 9 2" xfId="31804"/>
    <cellStyle name="Total 8 3 3" xfId="31805"/>
    <cellStyle name="Total 8 3 3 2" xfId="31806"/>
    <cellStyle name="Total 8 3 3 2 2" xfId="31807"/>
    <cellStyle name="Total 8 3 3 3" xfId="31808"/>
    <cellStyle name="Total 8 3 3 3 2" xfId="31809"/>
    <cellStyle name="Total 8 3 3 4" xfId="31810"/>
    <cellStyle name="Total 8 3 4" xfId="31811"/>
    <cellStyle name="Total 8 3 4 2" xfId="31812"/>
    <cellStyle name="Total 8 3 5" xfId="31813"/>
    <cellStyle name="Total 8 3 5 2" xfId="31814"/>
    <cellStyle name="Total 8 3 6" xfId="31815"/>
    <cellStyle name="Total 8 3 6 2" xfId="31816"/>
    <cellStyle name="Total 8 3 7" xfId="31817"/>
    <cellStyle name="Total 8 3 7 2" xfId="31818"/>
    <cellStyle name="Total 8 3 8" xfId="31819"/>
    <cellStyle name="Total 8 3 9" xfId="31820"/>
    <cellStyle name="Total 8 4" xfId="31821"/>
    <cellStyle name="Total 8 4 10" xfId="31822"/>
    <cellStyle name="Total 8 4 10 2" xfId="31823"/>
    <cellStyle name="Total 8 4 11" xfId="31824"/>
    <cellStyle name="Total 8 4 11 2" xfId="31825"/>
    <cellStyle name="Total 8 4 12" xfId="31826"/>
    <cellStyle name="Total 8 4 12 2" xfId="31827"/>
    <cellStyle name="Total 8 4 13" xfId="31828"/>
    <cellStyle name="Total 8 4 13 2" xfId="31829"/>
    <cellStyle name="Total 8 4 14" xfId="31830"/>
    <cellStyle name="Total 8 4 14 2" xfId="31831"/>
    <cellStyle name="Total 8 4 15" xfId="31832"/>
    <cellStyle name="Total 8 4 15 2" xfId="31833"/>
    <cellStyle name="Total 8 4 2" xfId="31834"/>
    <cellStyle name="Total 8 4 2 2" xfId="31835"/>
    <cellStyle name="Total 8 4 3" xfId="31836"/>
    <cellStyle name="Total 8 4 3 2" xfId="31837"/>
    <cellStyle name="Total 8 4 4" xfId="31838"/>
    <cellStyle name="Total 8 4 4 2" xfId="31839"/>
    <cellStyle name="Total 8 4 5" xfId="31840"/>
    <cellStyle name="Total 8 4 5 2" xfId="31841"/>
    <cellStyle name="Total 8 4 6" xfId="31842"/>
    <cellStyle name="Total 8 4 6 2" xfId="31843"/>
    <cellStyle name="Total 8 4 7" xfId="31844"/>
    <cellStyle name="Total 8 4 7 2" xfId="31845"/>
    <cellStyle name="Total 8 4 8" xfId="31846"/>
    <cellStyle name="Total 8 4 8 2" xfId="31847"/>
    <cellStyle name="Total 8 4 9" xfId="31848"/>
    <cellStyle name="Total 8 4 9 2" xfId="31849"/>
    <cellStyle name="Total 8 5" xfId="31850"/>
    <cellStyle name="Total 8 5 2" xfId="31851"/>
    <cellStyle name="Total 8 5 2 2" xfId="31852"/>
    <cellStyle name="Total 8 5 3" xfId="31853"/>
    <cellStyle name="Total 8 5 3 2" xfId="31854"/>
    <cellStyle name="Total 8 5 4" xfId="31855"/>
    <cellStyle name="Total 8 6" xfId="31856"/>
    <cellStyle name="Total 8 6 2" xfId="31857"/>
    <cellStyle name="Total 8 7" xfId="31858"/>
    <cellStyle name="Total 8 7 2" xfId="31859"/>
    <cellStyle name="Total 8 8" xfId="31860"/>
    <cellStyle name="Total 8 8 2" xfId="31861"/>
    <cellStyle name="Total 8 9" xfId="31862"/>
    <cellStyle name="Total 8 9 2" xfId="31863"/>
    <cellStyle name="Total 8_Consolidation" xfId="31864"/>
    <cellStyle name="Total 9" xfId="2189"/>
    <cellStyle name="Total 9 10" xfId="31865"/>
    <cellStyle name="Total 9 11" xfId="31866"/>
    <cellStyle name="Total 9 12" xfId="31867"/>
    <cellStyle name="Total 9 13" xfId="31868"/>
    <cellStyle name="Total 9 14" xfId="31869"/>
    <cellStyle name="Total 9 15" xfId="31870"/>
    <cellStyle name="Total 9 2" xfId="2190"/>
    <cellStyle name="Total 9 2 10" xfId="31871"/>
    <cellStyle name="Total 9 2 11" xfId="31872"/>
    <cellStyle name="Total 9 2 12" xfId="31873"/>
    <cellStyle name="Total 9 2 13" xfId="31874"/>
    <cellStyle name="Total 9 2 2" xfId="31875"/>
    <cellStyle name="Total 9 2 2 10" xfId="31876"/>
    <cellStyle name="Total 9 2 2 10 2" xfId="31877"/>
    <cellStyle name="Total 9 2 2 11" xfId="31878"/>
    <cellStyle name="Total 9 2 2 11 2" xfId="31879"/>
    <cellStyle name="Total 9 2 2 12" xfId="31880"/>
    <cellStyle name="Total 9 2 2 12 2" xfId="31881"/>
    <cellStyle name="Total 9 2 2 13" xfId="31882"/>
    <cellStyle name="Total 9 2 2 13 2" xfId="31883"/>
    <cellStyle name="Total 9 2 2 14" xfId="31884"/>
    <cellStyle name="Total 9 2 2 14 2" xfId="31885"/>
    <cellStyle name="Total 9 2 2 15" xfId="31886"/>
    <cellStyle name="Total 9 2 2 15 2" xfId="31887"/>
    <cellStyle name="Total 9 2 2 2" xfId="31888"/>
    <cellStyle name="Total 9 2 2 2 2" xfId="31889"/>
    <cellStyle name="Total 9 2 2 3" xfId="31890"/>
    <cellStyle name="Total 9 2 2 3 2" xfId="31891"/>
    <cellStyle name="Total 9 2 2 4" xfId="31892"/>
    <cellStyle name="Total 9 2 2 4 2" xfId="31893"/>
    <cellStyle name="Total 9 2 2 5" xfId="31894"/>
    <cellStyle name="Total 9 2 2 5 2" xfId="31895"/>
    <cellStyle name="Total 9 2 2 6" xfId="31896"/>
    <cellStyle name="Total 9 2 2 6 2" xfId="31897"/>
    <cellStyle name="Total 9 2 2 7" xfId="31898"/>
    <cellStyle name="Total 9 2 2 7 2" xfId="31899"/>
    <cellStyle name="Total 9 2 2 8" xfId="31900"/>
    <cellStyle name="Total 9 2 2 8 2" xfId="31901"/>
    <cellStyle name="Total 9 2 2 9" xfId="31902"/>
    <cellStyle name="Total 9 2 2 9 2" xfId="31903"/>
    <cellStyle name="Total 9 2 3" xfId="31904"/>
    <cellStyle name="Total 9 2 3 2" xfId="31905"/>
    <cellStyle name="Total 9 2 3 2 2" xfId="31906"/>
    <cellStyle name="Total 9 2 3 3" xfId="31907"/>
    <cellStyle name="Total 9 2 3 3 2" xfId="31908"/>
    <cellStyle name="Total 9 2 3 4" xfId="31909"/>
    <cellStyle name="Total 9 2 4" xfId="31910"/>
    <cellStyle name="Total 9 2 4 2" xfId="31911"/>
    <cellStyle name="Total 9 2 5" xfId="31912"/>
    <cellStyle name="Total 9 2 5 2" xfId="31913"/>
    <cellStyle name="Total 9 2 6" xfId="31914"/>
    <cellStyle name="Total 9 2 6 2" xfId="31915"/>
    <cellStyle name="Total 9 2 7" xfId="31916"/>
    <cellStyle name="Total 9 2 7 2" xfId="31917"/>
    <cellStyle name="Total 9 2 8" xfId="31918"/>
    <cellStyle name="Total 9 2 9" xfId="31919"/>
    <cellStyle name="Total 9 3" xfId="2191"/>
    <cellStyle name="Total 9 3 10" xfId="31920"/>
    <cellStyle name="Total 9 3 11" xfId="31921"/>
    <cellStyle name="Total 9 3 12" xfId="31922"/>
    <cellStyle name="Total 9 3 13" xfId="31923"/>
    <cellStyle name="Total 9 3 2" xfId="31924"/>
    <cellStyle name="Total 9 3 2 10" xfId="31925"/>
    <cellStyle name="Total 9 3 2 10 2" xfId="31926"/>
    <cellStyle name="Total 9 3 2 11" xfId="31927"/>
    <cellStyle name="Total 9 3 2 11 2" xfId="31928"/>
    <cellStyle name="Total 9 3 2 12" xfId="31929"/>
    <cellStyle name="Total 9 3 2 12 2" xfId="31930"/>
    <cellStyle name="Total 9 3 2 13" xfId="31931"/>
    <cellStyle name="Total 9 3 2 13 2" xfId="31932"/>
    <cellStyle name="Total 9 3 2 14" xfId="31933"/>
    <cellStyle name="Total 9 3 2 14 2" xfId="31934"/>
    <cellStyle name="Total 9 3 2 15" xfId="31935"/>
    <cellStyle name="Total 9 3 2 15 2" xfId="31936"/>
    <cellStyle name="Total 9 3 2 2" xfId="31937"/>
    <cellStyle name="Total 9 3 2 2 2" xfId="31938"/>
    <cellStyle name="Total 9 3 2 3" xfId="31939"/>
    <cellStyle name="Total 9 3 2 3 2" xfId="31940"/>
    <cellStyle name="Total 9 3 2 4" xfId="31941"/>
    <cellStyle name="Total 9 3 2 4 2" xfId="31942"/>
    <cellStyle name="Total 9 3 2 5" xfId="31943"/>
    <cellStyle name="Total 9 3 2 5 2" xfId="31944"/>
    <cellStyle name="Total 9 3 2 6" xfId="31945"/>
    <cellStyle name="Total 9 3 2 6 2" xfId="31946"/>
    <cellStyle name="Total 9 3 2 7" xfId="31947"/>
    <cellStyle name="Total 9 3 2 7 2" xfId="31948"/>
    <cellStyle name="Total 9 3 2 8" xfId="31949"/>
    <cellStyle name="Total 9 3 2 8 2" xfId="31950"/>
    <cellStyle name="Total 9 3 2 9" xfId="31951"/>
    <cellStyle name="Total 9 3 2 9 2" xfId="31952"/>
    <cellStyle name="Total 9 3 3" xfId="31953"/>
    <cellStyle name="Total 9 3 3 2" xfId="31954"/>
    <cellStyle name="Total 9 3 3 2 2" xfId="31955"/>
    <cellStyle name="Total 9 3 3 3" xfId="31956"/>
    <cellStyle name="Total 9 3 3 3 2" xfId="31957"/>
    <cellStyle name="Total 9 3 3 4" xfId="31958"/>
    <cellStyle name="Total 9 3 4" xfId="31959"/>
    <cellStyle name="Total 9 3 4 2" xfId="31960"/>
    <cellStyle name="Total 9 3 5" xfId="31961"/>
    <cellStyle name="Total 9 3 5 2" xfId="31962"/>
    <cellStyle name="Total 9 3 6" xfId="31963"/>
    <cellStyle name="Total 9 3 6 2" xfId="31964"/>
    <cellStyle name="Total 9 3 7" xfId="31965"/>
    <cellStyle name="Total 9 3 7 2" xfId="31966"/>
    <cellStyle name="Total 9 3 8" xfId="31967"/>
    <cellStyle name="Total 9 3 9" xfId="31968"/>
    <cellStyle name="Total 9 4" xfId="31969"/>
    <cellStyle name="Total 9 4 10" xfId="31970"/>
    <cellStyle name="Total 9 4 10 2" xfId="31971"/>
    <cellStyle name="Total 9 4 11" xfId="31972"/>
    <cellStyle name="Total 9 4 11 2" xfId="31973"/>
    <cellStyle name="Total 9 4 12" xfId="31974"/>
    <cellStyle name="Total 9 4 12 2" xfId="31975"/>
    <cellStyle name="Total 9 4 13" xfId="31976"/>
    <cellStyle name="Total 9 4 13 2" xfId="31977"/>
    <cellStyle name="Total 9 4 14" xfId="31978"/>
    <cellStyle name="Total 9 4 14 2" xfId="31979"/>
    <cellStyle name="Total 9 4 15" xfId="31980"/>
    <cellStyle name="Total 9 4 15 2" xfId="31981"/>
    <cellStyle name="Total 9 4 2" xfId="31982"/>
    <cellStyle name="Total 9 4 2 2" xfId="31983"/>
    <cellStyle name="Total 9 4 3" xfId="31984"/>
    <cellStyle name="Total 9 4 3 2" xfId="31985"/>
    <cellStyle name="Total 9 4 4" xfId="31986"/>
    <cellStyle name="Total 9 4 4 2" xfId="31987"/>
    <cellStyle name="Total 9 4 5" xfId="31988"/>
    <cellStyle name="Total 9 4 5 2" xfId="31989"/>
    <cellStyle name="Total 9 4 6" xfId="31990"/>
    <cellStyle name="Total 9 4 6 2" xfId="31991"/>
    <cellStyle name="Total 9 4 7" xfId="31992"/>
    <cellStyle name="Total 9 4 7 2" xfId="31993"/>
    <cellStyle name="Total 9 4 8" xfId="31994"/>
    <cellStyle name="Total 9 4 8 2" xfId="31995"/>
    <cellStyle name="Total 9 4 9" xfId="31996"/>
    <cellStyle name="Total 9 4 9 2" xfId="31997"/>
    <cellStyle name="Total 9 5" xfId="31998"/>
    <cellStyle name="Total 9 5 2" xfId="31999"/>
    <cellStyle name="Total 9 5 2 2" xfId="32000"/>
    <cellStyle name="Total 9 5 3" xfId="32001"/>
    <cellStyle name="Total 9 5 3 2" xfId="32002"/>
    <cellStyle name="Total 9 5 4" xfId="32003"/>
    <cellStyle name="Total 9 6" xfId="32004"/>
    <cellStyle name="Total 9 6 2" xfId="32005"/>
    <cellStyle name="Total 9 7" xfId="32006"/>
    <cellStyle name="Total 9 7 2" xfId="32007"/>
    <cellStyle name="Total 9 8" xfId="32008"/>
    <cellStyle name="Total 9 8 2" xfId="32009"/>
    <cellStyle name="Total 9 9" xfId="32010"/>
    <cellStyle name="Total 9 9 2" xfId="32011"/>
    <cellStyle name="Total 9_Consolidation" xfId="32012"/>
    <cellStyle name="Tusental (0)_pldt" xfId="32013"/>
    <cellStyle name="Tusental_pldt" xfId="32014"/>
    <cellStyle name="Valuta (0)_pldt" xfId="32015"/>
    <cellStyle name="Valuta_pldt" xfId="32016"/>
    <cellStyle name="Warning Text 10" xfId="2192"/>
    <cellStyle name="Warning Text 10 2" xfId="2193"/>
    <cellStyle name="Warning Text 10 2 2" xfId="32017"/>
    <cellStyle name="Warning Text 10 3" xfId="2194"/>
    <cellStyle name="Warning Text 10 3 2" xfId="32018"/>
    <cellStyle name="Warning Text 10 4" xfId="32019"/>
    <cellStyle name="Warning Text 10_Consolidation" xfId="32020"/>
    <cellStyle name="Warning Text 11" xfId="2195"/>
    <cellStyle name="Warning Text 11 2" xfId="32021"/>
    <cellStyle name="Warning Text 12" xfId="2196"/>
    <cellStyle name="Warning Text 12 2" xfId="32022"/>
    <cellStyle name="Warning Text 13" xfId="32023"/>
    <cellStyle name="Warning Text 2" xfId="2197"/>
    <cellStyle name="Warning Text 2 10" xfId="32024"/>
    <cellStyle name="Warning Text 2 2" xfId="2198"/>
    <cellStyle name="Warning Text 2 2 2" xfId="32025"/>
    <cellStyle name="Warning Text 2 3" xfId="2199"/>
    <cellStyle name="Warning Text 2 3 2" xfId="32026"/>
    <cellStyle name="Warning Text 2 4" xfId="2200"/>
    <cellStyle name="Warning Text 2 4 2" xfId="32027"/>
    <cellStyle name="Warning Text 2 5" xfId="2201"/>
    <cellStyle name="Warning Text 2 5 2" xfId="32028"/>
    <cellStyle name="Warning Text 2 6" xfId="2202"/>
    <cellStyle name="Warning Text 2 6 2" xfId="32029"/>
    <cellStyle name="Warning Text 2 7" xfId="2203"/>
    <cellStyle name="Warning Text 2 7 2" xfId="32030"/>
    <cellStyle name="Warning Text 2 8" xfId="2204"/>
    <cellStyle name="Warning Text 2 8 2" xfId="32031"/>
    <cellStyle name="Warning Text 2 9" xfId="2205"/>
    <cellStyle name="Warning Text 2 9 2" xfId="32032"/>
    <cellStyle name="Warning Text 2_Consolidation" xfId="32033"/>
    <cellStyle name="Warning Text 3" xfId="2206"/>
    <cellStyle name="Warning Text 3 10" xfId="32034"/>
    <cellStyle name="Warning Text 3 2" xfId="2207"/>
    <cellStyle name="Warning Text 3 2 2" xfId="32035"/>
    <cellStyle name="Warning Text 3 3" xfId="2208"/>
    <cellStyle name="Warning Text 3 3 2" xfId="32036"/>
    <cellStyle name="Warning Text 3 4" xfId="2209"/>
    <cellStyle name="Warning Text 3 4 2" xfId="32037"/>
    <cellStyle name="Warning Text 3 5" xfId="2210"/>
    <cellStyle name="Warning Text 3 5 2" xfId="32038"/>
    <cellStyle name="Warning Text 3 6" xfId="2211"/>
    <cellStyle name="Warning Text 3 6 2" xfId="32039"/>
    <cellStyle name="Warning Text 3 7" xfId="2212"/>
    <cellStyle name="Warning Text 3 7 2" xfId="32040"/>
    <cellStyle name="Warning Text 3 8" xfId="2213"/>
    <cellStyle name="Warning Text 3 8 2" xfId="32041"/>
    <cellStyle name="Warning Text 3 9" xfId="2214"/>
    <cellStyle name="Warning Text 3 9 2" xfId="32042"/>
    <cellStyle name="Warning Text 3_Consolidation" xfId="32043"/>
    <cellStyle name="Warning Text 4" xfId="2215"/>
    <cellStyle name="Warning Text 4 10" xfId="32044"/>
    <cellStyle name="Warning Text 4 2" xfId="2216"/>
    <cellStyle name="Warning Text 4 2 2" xfId="32045"/>
    <cellStyle name="Warning Text 4 3" xfId="2217"/>
    <cellStyle name="Warning Text 4 3 2" xfId="32046"/>
    <cellStyle name="Warning Text 4 4" xfId="2218"/>
    <cellStyle name="Warning Text 4 4 2" xfId="32047"/>
    <cellStyle name="Warning Text 4 5" xfId="2219"/>
    <cellStyle name="Warning Text 4 5 2" xfId="32048"/>
    <cellStyle name="Warning Text 4 6" xfId="2220"/>
    <cellStyle name="Warning Text 4 6 2" xfId="32049"/>
    <cellStyle name="Warning Text 4 7" xfId="2221"/>
    <cellStyle name="Warning Text 4 7 2" xfId="32050"/>
    <cellStyle name="Warning Text 4 8" xfId="2222"/>
    <cellStyle name="Warning Text 4 8 2" xfId="32051"/>
    <cellStyle name="Warning Text 4 9" xfId="2223"/>
    <cellStyle name="Warning Text 4 9 2" xfId="32052"/>
    <cellStyle name="Warning Text 4_Consolidation" xfId="32053"/>
    <cellStyle name="Warning Text 5" xfId="2224"/>
    <cellStyle name="Warning Text 5 2" xfId="2225"/>
    <cellStyle name="Warning Text 5 2 2" xfId="32054"/>
    <cellStyle name="Warning Text 5 3" xfId="2226"/>
    <cellStyle name="Warning Text 5 3 2" xfId="32055"/>
    <cellStyle name="Warning Text 5 4" xfId="32056"/>
    <cellStyle name="Warning Text 5_Consolidation" xfId="32057"/>
    <cellStyle name="Warning Text 6" xfId="2227"/>
    <cellStyle name="Warning Text 6 2" xfId="2228"/>
    <cellStyle name="Warning Text 6 2 2" xfId="32058"/>
    <cellStyle name="Warning Text 6 3" xfId="2229"/>
    <cellStyle name="Warning Text 6 3 2" xfId="32059"/>
    <cellStyle name="Warning Text 6 4" xfId="32060"/>
    <cellStyle name="Warning Text 6_Consolidation" xfId="32061"/>
    <cellStyle name="Warning Text 7" xfId="2230"/>
    <cellStyle name="Warning Text 7 2" xfId="2231"/>
    <cellStyle name="Warning Text 7 2 2" xfId="32062"/>
    <cellStyle name="Warning Text 7 3" xfId="2232"/>
    <cellStyle name="Warning Text 7 3 2" xfId="32063"/>
    <cellStyle name="Warning Text 7 4" xfId="32064"/>
    <cellStyle name="Warning Text 7_Consolidation" xfId="32065"/>
    <cellStyle name="Warning Text 8" xfId="2233"/>
    <cellStyle name="Warning Text 8 2" xfId="2234"/>
    <cellStyle name="Warning Text 8 2 2" xfId="32066"/>
    <cellStyle name="Warning Text 8 3" xfId="2235"/>
    <cellStyle name="Warning Text 8 3 2" xfId="32067"/>
    <cellStyle name="Warning Text 8 4" xfId="32068"/>
    <cellStyle name="Warning Text 8_Consolidation" xfId="32069"/>
    <cellStyle name="Warning Text 9" xfId="2236"/>
    <cellStyle name="Warning Text 9 2" xfId="2237"/>
    <cellStyle name="Warning Text 9 2 2" xfId="32070"/>
    <cellStyle name="Warning Text 9 3" xfId="2238"/>
    <cellStyle name="Warning Text 9 3 2" xfId="32071"/>
    <cellStyle name="Warning Text 9 4" xfId="32072"/>
    <cellStyle name="Warning Text 9_Consolidation" xfId="32073"/>
  </cellStyles>
  <dxfs count="1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OTAX\DEOEstablish\Downloads\WORKING\ITR-TEMP-17-18-FI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MYS5019DTP-05\Downloads\Tax%20Section%20annex\1-GST_March_Final_2018-19_Format_annexu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dmin.4\Downloads\Tax%20Section%20annex\1-GST_March_Final_2018-19_Format_annexu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ch%20Final%20Accounts/Accounts%20FY-2019-20/March%20Final%20TB%20,%20Dep,%20Annex/Tax%20Section%20annex/1-GST_March_Final_2018-19_Format_annexu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ghu\2018-19\MF%202018-19\ANNEXURES%20MF-2019\GST-2018-19\GST\2018-19\GST%20RECONSIL\DEOEstablish\Downloads\WORKING\ITR-TEMP-17-18-FIRM.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rch%20Final%20Accounts/Accounts%20FY-2019-20/March%20Final%20TB%20,%20Dep,%20Annex/Revenue%20Section%20Annexures/23.01.2019_March_Final_Annexures_formates__FY2018-19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nandM/Downloads/Users/Assist-AC/Downloads/MF_Annexures_2016_blank_format_Revenue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9 C"/>
      <sheetName val="3CB"/>
      <sheetName val="3 CD"/>
      <sheetName val="3 CD-ANNEX-1"/>
      <sheetName val="TDS TABLE"/>
      <sheetName val="TCS TABLE"/>
      <sheetName val="BASIC INFO"/>
      <sheetName val="TB"/>
      <sheetName val="tblist"/>
      <sheetName val="anex"/>
      <sheetName val="COMPUT"/>
      <sheetName val="BSHEET"/>
      <sheetName val="P&amp;L"/>
      <sheetName val="CAPT&amp;CUR"/>
      <sheetName val="FIXED &amp; IT DEP"/>
      <sheetName val="ACCOPY"/>
      <sheetName val="SUNDRY CREDIT &amp; DEB"/>
      <sheetName val="ADD-DETAILS-1"/>
      <sheetName val="ADD-DETAILS-2"/>
      <sheetName val="BSHEET-ITR"/>
      <sheetName val="P&amp;L-ITR"/>
      <sheetName val="Sheet1"/>
      <sheetName val="Ref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D11">
            <v>0</v>
          </cell>
          <cell r="F11">
            <v>0</v>
          </cell>
        </row>
        <row r="22">
          <cell r="C22">
            <v>0</v>
          </cell>
          <cell r="E22">
            <v>0</v>
          </cell>
        </row>
        <row r="27">
          <cell r="D27">
            <v>0</v>
          </cell>
          <cell r="F27">
            <v>0</v>
          </cell>
        </row>
        <row r="51">
          <cell r="D51">
            <v>0</v>
          </cell>
          <cell r="F5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Annexure-1&amp;2"/>
      <sheetName val="GST Annexure-3&amp;4"/>
      <sheetName val="GST Annexure-5&amp;6"/>
      <sheetName val="GST Annexure-7"/>
      <sheetName val="GST Annexure-8"/>
      <sheetName val="GST Annexure-9"/>
      <sheetName val="GST Annexure-10"/>
      <sheetName val="GST Annexure-11"/>
      <sheetName val="GST B2B"/>
      <sheetName val="GST B2CL"/>
      <sheetName val="GST B2CS"/>
      <sheetName val="GST CDNR"/>
      <sheetName val="GST EXEMP"/>
      <sheetName val="GST HSN"/>
      <sheetName val="GST DOC"/>
      <sheetName val="Ref codes"/>
      <sheetName val="GST Tax &amp;Non Taxable Anne-1to 3"/>
      <sheetName val="GST 62 Series Break-up Details"/>
      <sheetName val="62.917 Anne Break Up Details"/>
      <sheetName val="Job work Annex-1 Sent to Repair"/>
      <sheetName val="Job Annex-2 Return from Repair"/>
      <sheetName val="Instructions"/>
      <sheetName val="GST DCW Works Anne-1&amp;2"/>
    </sheetNames>
    <sheetDataSet>
      <sheetData sheetId="0">
        <row r="4">
          <cell r="B4" t="str">
            <v>IM Section</v>
          </cell>
        </row>
      </sheetData>
      <sheetData sheetId="1"/>
      <sheetData sheetId="2"/>
      <sheetData sheetId="3"/>
      <sheetData sheetId="4"/>
      <sheetData sheetId="5"/>
      <sheetData sheetId="6"/>
      <sheetData sheetId="7"/>
      <sheetData sheetId="8">
        <row r="5">
          <cell r="J5">
            <v>0</v>
          </cell>
        </row>
      </sheetData>
      <sheetData sheetId="9">
        <row r="5">
          <cell r="J5">
            <v>0</v>
          </cell>
        </row>
      </sheetData>
      <sheetData sheetId="10">
        <row r="5">
          <cell r="I5">
            <v>0</v>
          </cell>
        </row>
      </sheetData>
      <sheetData sheetId="11"/>
      <sheetData sheetId="12"/>
      <sheetData sheetId="13"/>
      <sheetData sheetId="14"/>
      <sheetData sheetId="15">
        <row r="5">
          <cell r="B5" t="str">
            <v>IM Section</v>
          </cell>
          <cell r="L5" t="str">
            <v>ARF(Application registration fee)</v>
          </cell>
        </row>
        <row r="6">
          <cell r="B6" t="str">
            <v>Purchase Section</v>
          </cell>
          <cell r="L6" t="str">
            <v>ARF(FOR HT/LT/Temporary Application)</v>
          </cell>
        </row>
        <row r="7">
          <cell r="B7" t="str">
            <v>Finance section</v>
          </cell>
          <cell r="L7" t="str">
            <v>Supervision Charges(SERVICE  CONNECTION)</v>
          </cell>
        </row>
        <row r="8">
          <cell r="B8" t="str">
            <v>EBC Section</v>
          </cell>
          <cell r="L8" t="str">
            <v>10% Supervision Charges (SELF EXECUTION /DCW/EST COST)</v>
          </cell>
        </row>
        <row r="9">
          <cell r="B9" t="str">
            <v>Zonal Office</v>
          </cell>
          <cell r="L9" t="str">
            <v>DC(Development Charges)</v>
          </cell>
        </row>
        <row r="10">
          <cell r="B10" t="str">
            <v>Mysore Circle</v>
          </cell>
          <cell r="L10" t="str">
            <v>ADC(Additional Development Charges)</v>
          </cell>
        </row>
        <row r="11">
          <cell r="B11" t="str">
            <v>NR Mohalla Division</v>
          </cell>
          <cell r="L11" t="str">
            <v>DCW-Deposit Contribution Works(GOVT)</v>
          </cell>
        </row>
        <row r="12">
          <cell r="B12" t="str">
            <v>VV Mohalla Division</v>
          </cell>
          <cell r="L12" t="str">
            <v>DCW-Deposit Contribution Works(OTHERS)</v>
          </cell>
        </row>
        <row r="13">
          <cell r="B13" t="str">
            <v>Nanjungud Division</v>
          </cell>
          <cell r="L13" t="str">
            <v>SLC(Service Line Charges)</v>
          </cell>
        </row>
        <row r="14">
          <cell r="B14" t="str">
            <v>Hunsur Division</v>
          </cell>
          <cell r="L14" t="str">
            <v>ASLC(Charges for alternation/ Shifting of Service Line Charges)</v>
          </cell>
        </row>
        <row r="15">
          <cell r="B15" t="str">
            <v>K R Nagar Division</v>
          </cell>
          <cell r="L15" t="str">
            <v>Delay payment Charges from consumer</v>
          </cell>
        </row>
        <row r="16">
          <cell r="B16" t="str">
            <v>Chamarajanagara-Kodagu Circle</v>
          </cell>
          <cell r="L16" t="str">
            <v>Re-sealing Charges of  Broken Meters</v>
          </cell>
        </row>
        <row r="17">
          <cell r="B17" t="str">
            <v>Chamarajanagara Division</v>
          </cell>
          <cell r="L17" t="str">
            <v>Replacement of Broken Meter Charges</v>
          </cell>
        </row>
        <row r="18">
          <cell r="B18" t="str">
            <v>Kollegal Division</v>
          </cell>
          <cell r="L18" t="str">
            <v>Changes of Meter</v>
          </cell>
        </row>
        <row r="19">
          <cell r="B19" t="str">
            <v>Madikeri Division</v>
          </cell>
          <cell r="L19" t="str">
            <v>Cost of meter box/ panel</v>
          </cell>
        </row>
        <row r="20">
          <cell r="B20" t="str">
            <v>Mandya Circle</v>
          </cell>
          <cell r="L20" t="str">
            <v>HT/LT Meter Testing Charges</v>
          </cell>
        </row>
        <row r="21">
          <cell r="B21" t="str">
            <v>Mandya Division</v>
          </cell>
          <cell r="L21" t="str">
            <v>Testing of Installation FEE</v>
          </cell>
        </row>
        <row r="22">
          <cell r="B22" t="str">
            <v>Maddur Division</v>
          </cell>
          <cell r="L22" t="str">
            <v>CT Testing FEE</v>
          </cell>
        </row>
        <row r="23">
          <cell r="B23" t="str">
            <v>Pandavapura Division</v>
          </cell>
          <cell r="L23" t="str">
            <v>MCC(Meter Calibration Charges)</v>
          </cell>
        </row>
        <row r="24">
          <cell r="B24" t="str">
            <v>K.R.Pete Division</v>
          </cell>
          <cell r="L24" t="str">
            <v>Meter Reading charges</v>
          </cell>
        </row>
        <row r="25">
          <cell r="B25" t="str">
            <v>Nagamangala Division</v>
          </cell>
          <cell r="L25" t="str">
            <v>Duplicate Bill Charges</v>
          </cell>
        </row>
        <row r="26">
          <cell r="B26" t="str">
            <v>Hassan Circle</v>
          </cell>
          <cell r="L26" t="str">
            <v xml:space="preserve">Inspection of Installations </v>
          </cell>
        </row>
        <row r="27">
          <cell r="B27" t="str">
            <v>Hassan Division</v>
          </cell>
          <cell r="L27" t="str">
            <v>Issue of NOC</v>
          </cell>
        </row>
        <row r="28">
          <cell r="B28" t="str">
            <v>Sakaleshpura Division</v>
          </cell>
          <cell r="L28" t="str">
            <v>Tariff change Fees</v>
          </cell>
        </row>
        <row r="29">
          <cell r="B29" t="str">
            <v>Channarayapatna Division</v>
          </cell>
          <cell r="L29" t="str">
            <v>Name Transfer/Transfer of Application  Fees</v>
          </cell>
        </row>
        <row r="30">
          <cell r="B30" t="str">
            <v>Holenarasipura Division</v>
          </cell>
          <cell r="L30" t="str">
            <v xml:space="preserve">Additional load Fees </v>
          </cell>
        </row>
        <row r="31">
          <cell r="B31" t="str">
            <v>Arasikere Division</v>
          </cell>
          <cell r="L31" t="str">
            <v xml:space="preserve">Load Reduction Fees </v>
          </cell>
        </row>
        <row r="32">
          <cell r="L32" t="str">
            <v>Ledger Abstract/Extract Fees(Revenue)</v>
          </cell>
        </row>
        <row r="33">
          <cell r="L33" t="str">
            <v>Vendor Approval Fees</v>
          </cell>
        </row>
        <row r="34">
          <cell r="L34" t="str">
            <v xml:space="preserve">Tender Application Fees </v>
          </cell>
        </row>
        <row r="35">
          <cell r="L35" t="str">
            <v>D&amp;R fees</v>
          </cell>
        </row>
        <row r="36">
          <cell r="L36" t="str">
            <v>Rent Received from lend-out of CESC Property.</v>
          </cell>
        </row>
        <row r="37">
          <cell r="L37" t="str">
            <v>Rental from others</v>
          </cell>
        </row>
        <row r="38">
          <cell r="L38" t="str">
            <v xml:space="preserve">Transformer Rent </v>
          </cell>
        </row>
        <row r="39">
          <cell r="L39" t="str">
            <v>Augmentation Charges</v>
          </cell>
        </row>
        <row r="40">
          <cell r="L40" t="str">
            <v>Cheque dishonor fees</v>
          </cell>
        </row>
        <row r="41">
          <cell r="L41" t="str">
            <v>PF PENALTY(Power Factor penalty)</v>
          </cell>
        </row>
        <row r="42">
          <cell r="L42" t="str">
            <v>Penalty recovered from Suppliers Bill</v>
          </cell>
        </row>
        <row r="43">
          <cell r="L43" t="str">
            <v>Rebates collected for In time payment of energy purchase bills dues</v>
          </cell>
        </row>
        <row r="44">
          <cell r="L44" t="str">
            <v>Miscellaneous revenue transfered after 3 years(ISD/MSD/ASD/ETC)</v>
          </cell>
        </row>
        <row r="45">
          <cell r="L45" t="str">
            <v>IP PENALTY (Regularise Unauthorised IPSet)</v>
          </cell>
        </row>
        <row r="46">
          <cell r="L46" t="str">
            <v>Stale Cheque (above 3 yrs)</v>
          </cell>
        </row>
        <row r="47">
          <cell r="L47" t="str">
            <v>Other Miscellaneous reciepts income from trading</v>
          </cell>
        </row>
        <row r="48">
          <cell r="L48" t="str">
            <v>Replacement of asset during Gaurentee period</v>
          </cell>
        </row>
        <row r="49">
          <cell r="L49" t="str">
            <v>Meter Reading charges</v>
          </cell>
        </row>
        <row r="50">
          <cell r="L50" t="str">
            <v>SRTPV Registration Fee</v>
          </cell>
        </row>
        <row r="51">
          <cell r="L51" t="str">
            <v>SRTPV Facilitation Fee</v>
          </cell>
        </row>
        <row r="52">
          <cell r="L52" t="str">
            <v>MBC(Meter Burnt Out Cost )</v>
          </cell>
        </row>
        <row r="53">
          <cell r="L53" t="str">
            <v>Meter shifting charges</v>
          </cell>
        </row>
        <row r="54">
          <cell r="L54" t="str">
            <v>Transformer Testing</v>
          </cell>
        </row>
        <row r="55">
          <cell r="L55" t="str">
            <v>One time Maintainence cost</v>
          </cell>
        </row>
        <row r="56">
          <cell r="L56" t="str">
            <v>Dish TV cable Charges</v>
          </cell>
        </row>
        <row r="57">
          <cell r="L57" t="str">
            <v xml:space="preserve">Articles of cement, of concrete or of artificial stone, whether or not reinforced </v>
          </cell>
        </row>
        <row r="58">
          <cell r="L58" t="str">
            <v>Goods sold under the barter system</v>
          </cell>
        </row>
        <row r="59">
          <cell r="L59" t="str">
            <v>Liquidated Damages</v>
          </cell>
        </row>
        <row r="60">
          <cell r="B60" t="str">
            <v>Services</v>
          </cell>
          <cell r="L60" t="str">
            <v>Lamp installation charges</v>
          </cell>
        </row>
        <row r="61">
          <cell r="B61" t="str">
            <v>Goods</v>
          </cell>
          <cell r="L61" t="str">
            <v>Departmental Exam Fees</v>
          </cell>
        </row>
        <row r="62">
          <cell r="L62" t="str">
            <v>Waste &amp; Scrap of Iron &amp; Steel</v>
          </cell>
        </row>
        <row r="63">
          <cell r="L63" t="str">
            <v>Waste &amp; Scrap of Plastic</v>
          </cell>
        </row>
        <row r="64">
          <cell r="B64">
            <v>2.5000000000000001E-2</v>
          </cell>
          <cell r="L64" t="str">
            <v>Waste &amp; Scrap of Wood</v>
          </cell>
        </row>
        <row r="65">
          <cell r="B65">
            <v>0.06</v>
          </cell>
          <cell r="L65" t="str">
            <v>Waste &amp; Scrap of News Paper &amp; Periodicals</v>
          </cell>
        </row>
        <row r="66">
          <cell r="B66">
            <v>0.09</v>
          </cell>
          <cell r="L66" t="str">
            <v>Waste &amp; Scrap of Transformer</v>
          </cell>
        </row>
        <row r="67">
          <cell r="B67">
            <v>0.14000000000000001</v>
          </cell>
          <cell r="L67" t="str">
            <v>Waste &amp; Scrap of Ferous Metal</v>
          </cell>
        </row>
        <row r="68">
          <cell r="B68">
            <v>0.05</v>
          </cell>
          <cell r="L68" t="str">
            <v>Waste &amp; Scrap of Electric Wires &amp; Cables (Sheethed caber)</v>
          </cell>
        </row>
        <row r="69">
          <cell r="B69">
            <v>0.12</v>
          </cell>
          <cell r="L69" t="str">
            <v>Waste &amp; Scrap of Copper Wires &amp; Cables</v>
          </cell>
        </row>
        <row r="70">
          <cell r="B70">
            <v>0.18</v>
          </cell>
          <cell r="L70" t="str">
            <v>Waste &amp; Scrap of Eleetric Aluminium Wires</v>
          </cell>
        </row>
        <row r="71">
          <cell r="B71">
            <v>0.28000000000000003</v>
          </cell>
          <cell r="L71" t="str">
            <v>Waste &amp; Scrap of Transformer Oil</v>
          </cell>
        </row>
        <row r="72">
          <cell r="L72" t="str">
            <v>With 100 kVA Oil Cooled Transformer</v>
          </cell>
        </row>
        <row r="73">
          <cell r="L73" t="str">
            <v>With 250 kVA Oil Cooled Transformer</v>
          </cell>
        </row>
        <row r="74">
          <cell r="L74" t="str">
            <v>With 500 kVA Oil Cooled Transformer</v>
          </cell>
        </row>
        <row r="75">
          <cell r="L75" t="str">
            <v>With 750 kVA Oil Cooled Transformer</v>
          </cell>
        </row>
        <row r="76">
          <cell r="L76" t="str">
            <v>With 990 kVA Oil Cooled Transformer</v>
          </cell>
        </row>
        <row r="77">
          <cell r="L77" t="str">
            <v>With 100 kVA Dry Type Transformer</v>
          </cell>
        </row>
        <row r="78">
          <cell r="L78" t="str">
            <v>With 250 kVA Dry Type Transformer</v>
          </cell>
        </row>
        <row r="79">
          <cell r="L79" t="str">
            <v>With 500 kVA Dry Type Transformer</v>
          </cell>
        </row>
        <row r="80">
          <cell r="L80" t="str">
            <v>With 750 kVA Dry Type Transformer</v>
          </cell>
        </row>
        <row r="81">
          <cell r="L81" t="str">
            <v>With 990 kVA Dry Type Transformer</v>
          </cell>
        </row>
        <row r="82">
          <cell r="L82" t="str">
            <v>Copper wound Oil Cooled Distribution Transformer 500 kVA</v>
          </cell>
        </row>
        <row r="83">
          <cell r="L83" t="str">
            <v>Copper wound Oil Cooled Distribution Transformer 750 kVA</v>
          </cell>
        </row>
        <row r="84">
          <cell r="L84" t="str">
            <v>Copper wound Oil Cooled Distribution Transformer 990 kVA</v>
          </cell>
        </row>
        <row r="85">
          <cell r="L85" t="str">
            <v>Copper wound Oil Cooled Distribution Transformer LT ACB 2000A</v>
          </cell>
        </row>
        <row r="86">
          <cell r="L86" t="str">
            <v>Copper wound Oil Cooled Distribution Transformer MCCB 400A</v>
          </cell>
        </row>
        <row r="87">
          <cell r="L87" t="str">
            <v>Copper Wire</v>
          </cell>
        </row>
        <row r="88">
          <cell r="L88" t="str">
            <v>Released Copper winding released from failed distribution transformers</v>
          </cell>
        </row>
        <row r="89">
          <cell r="L89" t="str">
            <v>Copper Conductor</v>
          </cell>
        </row>
        <row r="90">
          <cell r="L90" t="str">
            <v>Copper Ingots</v>
          </cell>
        </row>
        <row r="91">
          <cell r="L91" t="str">
            <v>Copper Cable with Leads</v>
          </cell>
        </row>
        <row r="92">
          <cell r="L92" t="str">
            <v>Aluminium</v>
          </cell>
        </row>
        <row r="93">
          <cell r="L93" t="str">
            <v>Aluminium wire in pieces</v>
          </cell>
        </row>
        <row r="94">
          <cell r="L94" t="str">
            <v>ACSR Conductor in Rings/Coils</v>
          </cell>
        </row>
        <row r="95">
          <cell r="L95" t="str">
            <v>Released Aluminium winding released from failed distribution transformers</v>
          </cell>
        </row>
        <row r="96">
          <cell r="L96" t="str">
            <v>Scrap HT/LT Aluminium Winding</v>
          </cell>
        </row>
        <row r="97">
          <cell r="L97" t="str">
            <v>ACSR Conductor</v>
          </cell>
        </row>
        <row r="98">
          <cell r="L98" t="str">
            <v>Almaininium UG cable</v>
          </cell>
        </row>
        <row r="99">
          <cell r="L99" t="str">
            <v>Scrap Al Released From UG Cable</v>
          </cell>
        </row>
        <row r="100">
          <cell r="L100" t="str">
            <v>Iron Items-a) SM Rail Pole, I beam</v>
          </cell>
        </row>
        <row r="101">
          <cell r="L101" t="str">
            <v>Iron Items-b) Ladder Pole, Tower Parts, Tubular Poles</v>
          </cell>
        </row>
        <row r="102">
          <cell r="L102" t="str">
            <v>Iron Items-c) Cross arms,Claraps etc</v>
          </cell>
        </row>
        <row r="103">
          <cell r="L103" t="str">
            <v>Iron Items-d) Released steel from RCC Poles (Skeleton rods)</v>
          </cell>
        </row>
        <row r="104">
          <cell r="L104" t="str">
            <v>Iron Items-e) Barbed/Ground wire/Zinc sheet etc</v>
          </cell>
        </row>
        <row r="105">
          <cell r="L105" t="str">
            <v>Iron Items-Transformer Empty tanks of different capacity</v>
          </cell>
        </row>
        <row r="106">
          <cell r="L106" t="str">
            <v>Iron Items-Transformer Empty tanks of different capacity</v>
          </cell>
        </row>
        <row r="107">
          <cell r="L107" t="str">
            <v>Iron Items-Scrap DOS with Insulators</v>
          </cell>
        </row>
        <row r="108">
          <cell r="L108" t="str">
            <v>Iron Items-Broken Steel Furniture</v>
          </cell>
        </row>
        <row r="109">
          <cell r="L109" t="str">
            <v>Iron Items-Brass</v>
          </cell>
        </row>
        <row r="110">
          <cell r="L110" t="str">
            <v>Iron Items-Baliga Poles</v>
          </cell>
        </row>
        <row r="111">
          <cell r="L111" t="str">
            <v>Scrap Wooden Furniture</v>
          </cell>
        </row>
        <row r="112">
          <cell r="L112" t="str">
            <v>Iron Items-Empty Barrel of 210 Litres Capacity - Good</v>
          </cell>
        </row>
        <row r="113">
          <cell r="L113" t="str">
            <v>Iron Items-Empty Barrel of 210 Litres Capacity - Bad</v>
          </cell>
        </row>
        <row r="114">
          <cell r="L114" t="str">
            <v>Iron Items-Lead</v>
          </cell>
        </row>
        <row r="115">
          <cell r="L115" t="str">
            <v>Iron Items-HT Metering Cubicle, Distribution Boxes, Feeder Puller Boxes etc</v>
          </cell>
        </row>
        <row r="116">
          <cell r="L116" t="str">
            <v>Iron Items-Energv Meters (Electro Meal) Single Phase</v>
          </cell>
        </row>
        <row r="117">
          <cell r="L117" t="str">
            <v>Iron Items-Energy Meters (Electro Mech) 3 Phase</v>
          </cell>
        </row>
        <row r="118">
          <cell r="L118" t="str">
            <v>Iron Items-Single/3 Phase Electronic Meters</v>
          </cell>
        </row>
        <row r="119">
          <cell r="L119" t="str">
            <v>Iron Items-CTs &amp; PTs</v>
          </cell>
        </row>
        <row r="120">
          <cell r="L120" t="str">
            <v>Scrap Distribution Transformer of Aluminium Winding (without oil) 15 kVA</v>
          </cell>
        </row>
        <row r="121">
          <cell r="L121" t="str">
            <v>Scrap Distribution Transformer of Aluminium Winding (without oil) 25 kVA</v>
          </cell>
        </row>
        <row r="122">
          <cell r="L122" t="str">
            <v>Scrap Distribution Transformer of Aluminium Winding (without oil) 63 kVA</v>
          </cell>
        </row>
        <row r="123">
          <cell r="L123" t="str">
            <v>Scrap Distribution Transformer of Aluminium Winding (without oil) 100 kVA</v>
          </cell>
        </row>
        <row r="124">
          <cell r="L124" t="str">
            <v>Scrap Distribution Transformer of Aluminium Winding (without oil) 200 kVA</v>
          </cell>
        </row>
        <row r="125">
          <cell r="L125" t="str">
            <v>Scrap Distribution Transformer of Aluminium Winding (without oil) 250 kVA</v>
          </cell>
        </row>
        <row r="126">
          <cell r="L126" t="str">
            <v>Scrap Distribution Transformer of Aluminium Winding (without oil) 300 kVA</v>
          </cell>
        </row>
        <row r="127">
          <cell r="L127" t="str">
            <v>Scrap Distribution Transformer of Aluminium Winding (without oil) 500 kVA</v>
          </cell>
        </row>
        <row r="128">
          <cell r="L128" t="str">
            <v>Scrap Distribution Transformer of Copper Winding ( without oil) 15 kVA</v>
          </cell>
        </row>
        <row r="129">
          <cell r="L129" t="str">
            <v>Scrap Distribution Transformer of Copper Winding ( without oil) 25 kVA</v>
          </cell>
        </row>
        <row r="130">
          <cell r="L130" t="str">
            <v>Scrap Distribution Transformer of Copper Winding ( without oil) 50 kVA</v>
          </cell>
        </row>
        <row r="131">
          <cell r="L131" t="str">
            <v>Scrap Distribution Transformer of Copper Winding ( without oil) 63 kVA</v>
          </cell>
        </row>
        <row r="132">
          <cell r="L132" t="str">
            <v>Scrap Distribution Transformer of Copper Winding ( without oil) 100 kVA</v>
          </cell>
        </row>
        <row r="133">
          <cell r="L133" t="str">
            <v>Scrap Distribution Transformer of Copper Winding ( without oil) 200 kVA</v>
          </cell>
        </row>
        <row r="134">
          <cell r="L134" t="str">
            <v>Scrap Distribution Transformer of Copper Winding ( without oil) 250 kVA</v>
          </cell>
        </row>
        <row r="135">
          <cell r="L135" t="str">
            <v>Scrap Distribution Transformer of Copper Winding ( without oil) 300 kVA</v>
          </cell>
        </row>
        <row r="136">
          <cell r="L136" t="str">
            <v>Scrap Distribution Transformer of Copper Winding ( without oil) 500 kVA</v>
          </cell>
        </row>
        <row r="137">
          <cell r="L137" t="str">
            <v>Scrap Distribution Transformer of Copper Winding ( without oil) 5 MVA</v>
          </cell>
        </row>
        <row r="138">
          <cell r="L138" t="str">
            <v>Scrap CSP 11kV Distribution Transformer 15 kVA</v>
          </cell>
        </row>
        <row r="139">
          <cell r="L139" t="str">
            <v>Scrap CSP 11kV Distribution Transformer 25 kVA</v>
          </cell>
        </row>
        <row r="140">
          <cell r="L140" t="str">
            <v>Scrap CSP 11kV Distribution Transformer 63 kVA</v>
          </cell>
        </row>
        <row r="141">
          <cell r="L141" t="str">
            <v>Scrap Wooden Reels In good condition</v>
          </cell>
        </row>
        <row r="142">
          <cell r="L142" t="str">
            <v>Empty Wooden Reel Deteriorated and with iron Rods</v>
          </cell>
        </row>
        <row r="143">
          <cell r="L143" t="str">
            <v>Scrap Aluminium Lead Wire</v>
          </cell>
        </row>
        <row r="144">
          <cell r="L144" t="str">
            <v>Scrap RMU with/without breaker(rusted &amp; borken panles)MEI Make borken panles)MEI Make</v>
          </cell>
        </row>
        <row r="145">
          <cell r="L145" t="str">
            <v>Scrap RMU with/without breaker(rusted &amp; borken panles)MEI Make</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Annexure-1&amp;2"/>
      <sheetName val="GST Annexure-3&amp;4"/>
      <sheetName val="GST Annexure-5&amp;6"/>
      <sheetName val="GST Annexure-7"/>
      <sheetName val="GST Annexure-8"/>
      <sheetName val="GST Annexure-9"/>
      <sheetName val="GST Annexure-10"/>
      <sheetName val="GST Annexure-11"/>
      <sheetName val="GST B2B"/>
      <sheetName val="GST B2CL"/>
      <sheetName val="GST B2CS"/>
      <sheetName val="GST CDNR"/>
      <sheetName val="GST EXEMP"/>
      <sheetName val="GST HSN"/>
      <sheetName val="GST DOC"/>
      <sheetName val="Ref codes"/>
      <sheetName val="GST Tax &amp;Non Taxable Anne-1to 3"/>
      <sheetName val="GST 62 Series Break-up Details"/>
      <sheetName val="62.917 Anne Break Up Details"/>
      <sheetName val="Job work Annex-1 Sent to Repair"/>
      <sheetName val="Job Annex-2 Return from Repair"/>
      <sheetName val="Instructions"/>
      <sheetName val="GST DCW Works Anne-1&amp;2"/>
    </sheetNames>
    <sheetDataSet>
      <sheetData sheetId="0">
        <row r="4">
          <cell r="B4" t="str">
            <v>IM Section</v>
          </cell>
        </row>
      </sheetData>
      <sheetData sheetId="1"/>
      <sheetData sheetId="2"/>
      <sheetData sheetId="3"/>
      <sheetData sheetId="4"/>
      <sheetData sheetId="5"/>
      <sheetData sheetId="6"/>
      <sheetData sheetId="7"/>
      <sheetData sheetId="8">
        <row r="5">
          <cell r="J5">
            <v>0</v>
          </cell>
        </row>
      </sheetData>
      <sheetData sheetId="9">
        <row r="5">
          <cell r="J5">
            <v>0</v>
          </cell>
        </row>
      </sheetData>
      <sheetData sheetId="10">
        <row r="5">
          <cell r="I5">
            <v>0</v>
          </cell>
        </row>
      </sheetData>
      <sheetData sheetId="11"/>
      <sheetData sheetId="12"/>
      <sheetData sheetId="13"/>
      <sheetData sheetId="14"/>
      <sheetData sheetId="15">
        <row r="5">
          <cell r="B5" t="str">
            <v>IM Section</v>
          </cell>
          <cell r="L5" t="str">
            <v>ARF(Application registration fee)</v>
          </cell>
        </row>
        <row r="6">
          <cell r="B6" t="str">
            <v>Purchase Section</v>
          </cell>
          <cell r="L6" t="str">
            <v>ARF(FOR HT/LT/Temporary Application)</v>
          </cell>
        </row>
        <row r="7">
          <cell r="B7" t="str">
            <v>Finance section</v>
          </cell>
          <cell r="L7" t="str">
            <v>Supervision Charges(SERVICE  CONNECTION)</v>
          </cell>
        </row>
        <row r="8">
          <cell r="B8" t="str">
            <v>EBC Section</v>
          </cell>
          <cell r="L8" t="str">
            <v>10% Supervision Charges (SELF EXECUTION /DCW/EST COST)</v>
          </cell>
        </row>
        <row r="9">
          <cell r="B9" t="str">
            <v>Zonal Office</v>
          </cell>
          <cell r="L9" t="str">
            <v>DC(Development Charges)</v>
          </cell>
        </row>
        <row r="10">
          <cell r="B10" t="str">
            <v>Mysore Circle</v>
          </cell>
          <cell r="L10" t="str">
            <v>ADC(Additional Development Charges)</v>
          </cell>
        </row>
        <row r="11">
          <cell r="B11" t="str">
            <v>NR Mohalla Division</v>
          </cell>
          <cell r="L11" t="str">
            <v>DCW-Deposit Contribution Works(GOVT)</v>
          </cell>
        </row>
        <row r="12">
          <cell r="B12" t="str">
            <v>VV Mohalla Division</v>
          </cell>
          <cell r="L12" t="str">
            <v>DCW-Deposit Contribution Works(OTHERS)</v>
          </cell>
        </row>
        <row r="13">
          <cell r="B13" t="str">
            <v>Nanjungud Division</v>
          </cell>
          <cell r="L13" t="str">
            <v>SLC(Service Line Charges)</v>
          </cell>
        </row>
        <row r="14">
          <cell r="B14" t="str">
            <v>Hunsur Division</v>
          </cell>
          <cell r="L14" t="str">
            <v>ASLC(Charges for alternation/ Shifting of Service Line Charges)</v>
          </cell>
        </row>
        <row r="15">
          <cell r="B15" t="str">
            <v>K R Nagar Division</v>
          </cell>
          <cell r="L15" t="str">
            <v>Delay payment Charges from consumer</v>
          </cell>
        </row>
        <row r="16">
          <cell r="B16" t="str">
            <v>Chamarajanagara-Kodagu Circle</v>
          </cell>
          <cell r="L16" t="str">
            <v>Re-sealing Charges of  Broken Meters</v>
          </cell>
        </row>
        <row r="17">
          <cell r="B17" t="str">
            <v>Chamarajanagara Division</v>
          </cell>
          <cell r="L17" t="str">
            <v>Replacement of Broken Meter Charges</v>
          </cell>
        </row>
        <row r="18">
          <cell r="B18" t="str">
            <v>Kollegal Division</v>
          </cell>
          <cell r="L18" t="str">
            <v>Changes of Meter</v>
          </cell>
        </row>
        <row r="19">
          <cell r="B19" t="str">
            <v>Madikeri Division</v>
          </cell>
          <cell r="L19" t="str">
            <v>Cost of meter box/ panel</v>
          </cell>
        </row>
        <row r="20">
          <cell r="B20" t="str">
            <v>Mandya Circle</v>
          </cell>
          <cell r="L20" t="str">
            <v>HT/LT Meter Testing Charges</v>
          </cell>
        </row>
        <row r="21">
          <cell r="B21" t="str">
            <v>Mandya Division</v>
          </cell>
          <cell r="L21" t="str">
            <v>Testing of Installation FEE</v>
          </cell>
        </row>
        <row r="22">
          <cell r="B22" t="str">
            <v>Maddur Division</v>
          </cell>
          <cell r="L22" t="str">
            <v>CT Testing FEE</v>
          </cell>
        </row>
        <row r="23">
          <cell r="B23" t="str">
            <v>Pandavapura Division</v>
          </cell>
          <cell r="L23" t="str">
            <v>MCC(Meter Calibration Charges)</v>
          </cell>
        </row>
        <row r="24">
          <cell r="B24" t="str">
            <v>K.R.Pete Division</v>
          </cell>
          <cell r="L24" t="str">
            <v>Meter Reading charges</v>
          </cell>
        </row>
        <row r="25">
          <cell r="B25" t="str">
            <v>Nagamangala Division</v>
          </cell>
          <cell r="L25" t="str">
            <v>Duplicate Bill Charges</v>
          </cell>
        </row>
        <row r="26">
          <cell r="B26" t="str">
            <v>Hassan Circle</v>
          </cell>
          <cell r="L26" t="str">
            <v xml:space="preserve">Inspection of Installations </v>
          </cell>
        </row>
        <row r="27">
          <cell r="B27" t="str">
            <v>Hassan Division</v>
          </cell>
          <cell r="L27" t="str">
            <v>Issue of NOC</v>
          </cell>
        </row>
        <row r="28">
          <cell r="B28" t="str">
            <v>Sakaleshpura Division</v>
          </cell>
          <cell r="L28" t="str">
            <v>Tariff change Fees</v>
          </cell>
        </row>
        <row r="29">
          <cell r="B29" t="str">
            <v>Channarayapatna Division</v>
          </cell>
          <cell r="L29" t="str">
            <v>Name Transfer/Transfer of Application  Fees</v>
          </cell>
        </row>
        <row r="30">
          <cell r="B30" t="str">
            <v>Holenarasipura Division</v>
          </cell>
          <cell r="L30" t="str">
            <v xml:space="preserve">Additional load Fees </v>
          </cell>
        </row>
        <row r="31">
          <cell r="B31" t="str">
            <v>Arasikere Division</v>
          </cell>
          <cell r="L31" t="str">
            <v xml:space="preserve">Load Reduction Fees </v>
          </cell>
        </row>
        <row r="32">
          <cell r="L32" t="str">
            <v>Ledger Abstract/Extract Fees(Revenue)</v>
          </cell>
        </row>
        <row r="33">
          <cell r="L33" t="str">
            <v>Vendor Approval Fees</v>
          </cell>
        </row>
        <row r="34">
          <cell r="L34" t="str">
            <v xml:space="preserve">Tender Application Fees </v>
          </cell>
        </row>
        <row r="35">
          <cell r="L35" t="str">
            <v>D&amp;R fees</v>
          </cell>
        </row>
        <row r="36">
          <cell r="L36" t="str">
            <v>Rent Received from lend-out of CESC Property.</v>
          </cell>
        </row>
        <row r="37">
          <cell r="L37" t="str">
            <v>Rental from others</v>
          </cell>
        </row>
        <row r="38">
          <cell r="L38" t="str">
            <v xml:space="preserve">Transformer Rent </v>
          </cell>
        </row>
        <row r="39">
          <cell r="L39" t="str">
            <v>Augmentation Charges</v>
          </cell>
        </row>
        <row r="40">
          <cell r="L40" t="str">
            <v>Cheque dishonor fees</v>
          </cell>
        </row>
        <row r="41">
          <cell r="L41" t="str">
            <v>PF PENALTY(Power Factor penalty)</v>
          </cell>
        </row>
        <row r="42">
          <cell r="L42" t="str">
            <v>Penalty recovered from Suppliers Bill</v>
          </cell>
        </row>
        <row r="43">
          <cell r="L43" t="str">
            <v>Rebates collected for In time payment of energy purchase bills dues</v>
          </cell>
        </row>
        <row r="44">
          <cell r="L44" t="str">
            <v>Miscellaneous revenue transfered after 3 years(ISD/MSD/ASD/ETC)</v>
          </cell>
        </row>
        <row r="45">
          <cell r="L45" t="str">
            <v>IP PENALTY (Regularise Unauthorised IPSet)</v>
          </cell>
        </row>
        <row r="46">
          <cell r="L46" t="str">
            <v>Stale Cheque (above 3 yrs)</v>
          </cell>
        </row>
        <row r="47">
          <cell r="L47" t="str">
            <v>Other Miscellaneous reciepts income from trading</v>
          </cell>
        </row>
        <row r="48">
          <cell r="L48" t="str">
            <v>Replacement of asset during Gaurentee period</v>
          </cell>
        </row>
        <row r="49">
          <cell r="L49" t="str">
            <v>Meter Reading charges</v>
          </cell>
        </row>
        <row r="50">
          <cell r="L50" t="str">
            <v>SRTPV Registration Fee</v>
          </cell>
        </row>
        <row r="51">
          <cell r="L51" t="str">
            <v>SRTPV Facilitation Fee</v>
          </cell>
        </row>
        <row r="52">
          <cell r="L52" t="str">
            <v>MBC(Meter Burnt Out Cost )</v>
          </cell>
        </row>
        <row r="53">
          <cell r="L53" t="str">
            <v>Meter shifting charges</v>
          </cell>
        </row>
        <row r="54">
          <cell r="L54" t="str">
            <v>Transformer Testing</v>
          </cell>
        </row>
        <row r="55">
          <cell r="L55" t="str">
            <v>One time Maintainence cost</v>
          </cell>
        </row>
        <row r="56">
          <cell r="L56" t="str">
            <v>Dish TV cable Charges</v>
          </cell>
        </row>
        <row r="57">
          <cell r="L57" t="str">
            <v xml:space="preserve">Articles of cement, of concrete or of artificial stone, whether or not reinforced </v>
          </cell>
        </row>
        <row r="58">
          <cell r="L58" t="str">
            <v>Goods sold under the barter system</v>
          </cell>
        </row>
        <row r="59">
          <cell r="L59" t="str">
            <v>Liquidated Damages</v>
          </cell>
        </row>
        <row r="60">
          <cell r="B60" t="str">
            <v>Services</v>
          </cell>
          <cell r="L60" t="str">
            <v>Lamp installation charges</v>
          </cell>
        </row>
        <row r="61">
          <cell r="B61" t="str">
            <v>Goods</v>
          </cell>
          <cell r="L61" t="str">
            <v>Departmental Exam Fees</v>
          </cell>
        </row>
        <row r="62">
          <cell r="L62" t="str">
            <v>Waste &amp; Scrap of Iron &amp; Steel</v>
          </cell>
        </row>
        <row r="63">
          <cell r="L63" t="str">
            <v>Waste &amp; Scrap of Plastic</v>
          </cell>
        </row>
        <row r="64">
          <cell r="B64">
            <v>2.5000000000000001E-2</v>
          </cell>
          <cell r="L64" t="str">
            <v>Waste &amp; Scrap of Wood</v>
          </cell>
        </row>
        <row r="65">
          <cell r="B65">
            <v>0.06</v>
          </cell>
          <cell r="L65" t="str">
            <v>Waste &amp; Scrap of News Paper &amp; Periodicals</v>
          </cell>
        </row>
        <row r="66">
          <cell r="B66">
            <v>0.09</v>
          </cell>
          <cell r="L66" t="str">
            <v>Waste &amp; Scrap of Transformer</v>
          </cell>
        </row>
        <row r="67">
          <cell r="B67">
            <v>0.14000000000000001</v>
          </cell>
          <cell r="L67" t="str">
            <v>Waste &amp; Scrap of Ferous Metal</v>
          </cell>
        </row>
        <row r="68">
          <cell r="B68">
            <v>0.05</v>
          </cell>
          <cell r="L68" t="str">
            <v>Waste &amp; Scrap of Electric Wires &amp; Cables (Sheethed caber)</v>
          </cell>
        </row>
        <row r="69">
          <cell r="B69">
            <v>0.12</v>
          </cell>
          <cell r="L69" t="str">
            <v>Waste &amp; Scrap of Copper Wires &amp; Cables</v>
          </cell>
        </row>
        <row r="70">
          <cell r="B70">
            <v>0.18</v>
          </cell>
          <cell r="L70" t="str">
            <v>Waste &amp; Scrap of Eleetric Aluminium Wires</v>
          </cell>
        </row>
        <row r="71">
          <cell r="B71">
            <v>0.28000000000000003</v>
          </cell>
          <cell r="L71" t="str">
            <v>Waste &amp; Scrap of Transformer Oil</v>
          </cell>
        </row>
        <row r="72">
          <cell r="L72" t="str">
            <v>With 100 kVA Oil Cooled Transformer</v>
          </cell>
        </row>
        <row r="73">
          <cell r="L73" t="str">
            <v>With 250 kVA Oil Cooled Transformer</v>
          </cell>
        </row>
        <row r="74">
          <cell r="L74" t="str">
            <v>With 500 kVA Oil Cooled Transformer</v>
          </cell>
        </row>
        <row r="75">
          <cell r="L75" t="str">
            <v>With 750 kVA Oil Cooled Transformer</v>
          </cell>
        </row>
        <row r="76">
          <cell r="L76" t="str">
            <v>With 990 kVA Oil Cooled Transformer</v>
          </cell>
        </row>
        <row r="77">
          <cell r="L77" t="str">
            <v>With 100 kVA Dry Type Transformer</v>
          </cell>
        </row>
        <row r="78">
          <cell r="L78" t="str">
            <v>With 250 kVA Dry Type Transformer</v>
          </cell>
        </row>
        <row r="79">
          <cell r="L79" t="str">
            <v>With 500 kVA Dry Type Transformer</v>
          </cell>
        </row>
        <row r="80">
          <cell r="L80" t="str">
            <v>With 750 kVA Dry Type Transformer</v>
          </cell>
        </row>
        <row r="81">
          <cell r="L81" t="str">
            <v>With 990 kVA Dry Type Transformer</v>
          </cell>
        </row>
        <row r="82">
          <cell r="L82" t="str">
            <v>Copper wound Oil Cooled Distribution Transformer 500 kVA</v>
          </cell>
        </row>
        <row r="83">
          <cell r="L83" t="str">
            <v>Copper wound Oil Cooled Distribution Transformer 750 kVA</v>
          </cell>
        </row>
        <row r="84">
          <cell r="L84" t="str">
            <v>Copper wound Oil Cooled Distribution Transformer 990 kVA</v>
          </cell>
        </row>
        <row r="85">
          <cell r="L85" t="str">
            <v>Copper wound Oil Cooled Distribution Transformer LT ACB 2000A</v>
          </cell>
        </row>
        <row r="86">
          <cell r="L86" t="str">
            <v>Copper wound Oil Cooled Distribution Transformer MCCB 400A</v>
          </cell>
        </row>
        <row r="87">
          <cell r="L87" t="str">
            <v>Copper Wire</v>
          </cell>
        </row>
        <row r="88">
          <cell r="L88" t="str">
            <v>Released Copper winding released from failed distribution transformers</v>
          </cell>
        </row>
        <row r="89">
          <cell r="L89" t="str">
            <v>Copper Conductor</v>
          </cell>
        </row>
        <row r="90">
          <cell r="L90" t="str">
            <v>Copper Ingots</v>
          </cell>
        </row>
        <row r="91">
          <cell r="L91" t="str">
            <v>Copper Cable with Leads</v>
          </cell>
        </row>
        <row r="92">
          <cell r="L92" t="str">
            <v>Aluminium</v>
          </cell>
        </row>
        <row r="93">
          <cell r="L93" t="str">
            <v>Aluminium wire in pieces</v>
          </cell>
        </row>
        <row r="94">
          <cell r="L94" t="str">
            <v>ACSR Conductor in Rings/Coils</v>
          </cell>
        </row>
        <row r="95">
          <cell r="L95" t="str">
            <v>Released Aluminium winding released from failed distribution transformers</v>
          </cell>
        </row>
        <row r="96">
          <cell r="L96" t="str">
            <v>Scrap HT/LT Aluminium Winding</v>
          </cell>
        </row>
        <row r="97">
          <cell r="L97" t="str">
            <v>ACSR Conductor</v>
          </cell>
        </row>
        <row r="98">
          <cell r="L98" t="str">
            <v>Almaininium UG cable</v>
          </cell>
        </row>
        <row r="99">
          <cell r="L99" t="str">
            <v>Scrap Al Released From UG Cable</v>
          </cell>
        </row>
        <row r="100">
          <cell r="L100" t="str">
            <v>Iron Items-a) SM Rail Pole, I beam</v>
          </cell>
        </row>
        <row r="101">
          <cell r="L101" t="str">
            <v>Iron Items-b) Ladder Pole, Tower Parts, Tubular Poles</v>
          </cell>
        </row>
        <row r="102">
          <cell r="L102" t="str">
            <v>Iron Items-c) Cross arms,Claraps etc</v>
          </cell>
        </row>
        <row r="103">
          <cell r="L103" t="str">
            <v>Iron Items-d) Released steel from RCC Poles (Skeleton rods)</v>
          </cell>
        </row>
        <row r="104">
          <cell r="L104" t="str">
            <v>Iron Items-e) Barbed/Ground wire/Zinc sheet etc</v>
          </cell>
        </row>
        <row r="105">
          <cell r="L105" t="str">
            <v>Iron Items-Transformer Empty tanks of different capacity</v>
          </cell>
        </row>
        <row r="106">
          <cell r="L106" t="str">
            <v>Iron Items-Transformer Empty tanks of different capacity</v>
          </cell>
        </row>
        <row r="107">
          <cell r="L107" t="str">
            <v>Iron Items-Scrap DOS with Insulators</v>
          </cell>
        </row>
        <row r="108">
          <cell r="L108" t="str">
            <v>Iron Items-Broken Steel Furniture</v>
          </cell>
        </row>
        <row r="109">
          <cell r="L109" t="str">
            <v>Iron Items-Brass</v>
          </cell>
        </row>
        <row r="110">
          <cell r="L110" t="str">
            <v>Iron Items-Baliga Poles</v>
          </cell>
        </row>
        <row r="111">
          <cell r="L111" t="str">
            <v>Scrap Wooden Furniture</v>
          </cell>
        </row>
        <row r="112">
          <cell r="L112" t="str">
            <v>Iron Items-Empty Barrel of 210 Litres Capacity - Good</v>
          </cell>
        </row>
        <row r="113">
          <cell r="L113" t="str">
            <v>Iron Items-Empty Barrel of 210 Litres Capacity - Bad</v>
          </cell>
        </row>
        <row r="114">
          <cell r="L114" t="str">
            <v>Iron Items-Lead</v>
          </cell>
        </row>
        <row r="115">
          <cell r="L115" t="str">
            <v>Iron Items-HT Metering Cubicle, Distribution Boxes, Feeder Puller Boxes etc</v>
          </cell>
        </row>
        <row r="116">
          <cell r="L116" t="str">
            <v>Iron Items-Energv Meters (Electro Meal) Single Phase</v>
          </cell>
        </row>
        <row r="117">
          <cell r="L117" t="str">
            <v>Iron Items-Energy Meters (Electro Mech) 3 Phase</v>
          </cell>
        </row>
        <row r="118">
          <cell r="L118" t="str">
            <v>Iron Items-Single/3 Phase Electronic Meters</v>
          </cell>
        </row>
        <row r="119">
          <cell r="L119" t="str">
            <v>Iron Items-CTs &amp; PTs</v>
          </cell>
        </row>
        <row r="120">
          <cell r="L120" t="str">
            <v>Scrap Distribution Transformer of Aluminium Winding (without oil) 15 kVA</v>
          </cell>
        </row>
        <row r="121">
          <cell r="L121" t="str">
            <v>Scrap Distribution Transformer of Aluminium Winding (without oil) 25 kVA</v>
          </cell>
        </row>
        <row r="122">
          <cell r="L122" t="str">
            <v>Scrap Distribution Transformer of Aluminium Winding (without oil) 63 kVA</v>
          </cell>
        </row>
        <row r="123">
          <cell r="L123" t="str">
            <v>Scrap Distribution Transformer of Aluminium Winding (without oil) 100 kVA</v>
          </cell>
        </row>
        <row r="124">
          <cell r="L124" t="str">
            <v>Scrap Distribution Transformer of Aluminium Winding (without oil) 200 kVA</v>
          </cell>
        </row>
        <row r="125">
          <cell r="L125" t="str">
            <v>Scrap Distribution Transformer of Aluminium Winding (without oil) 250 kVA</v>
          </cell>
        </row>
        <row r="126">
          <cell r="L126" t="str">
            <v>Scrap Distribution Transformer of Aluminium Winding (without oil) 300 kVA</v>
          </cell>
        </row>
        <row r="127">
          <cell r="L127" t="str">
            <v>Scrap Distribution Transformer of Aluminium Winding (without oil) 500 kVA</v>
          </cell>
        </row>
        <row r="128">
          <cell r="L128" t="str">
            <v>Scrap Distribution Transformer of Copper Winding ( without oil) 15 kVA</v>
          </cell>
        </row>
        <row r="129">
          <cell r="L129" t="str">
            <v>Scrap Distribution Transformer of Copper Winding ( without oil) 25 kVA</v>
          </cell>
        </row>
        <row r="130">
          <cell r="L130" t="str">
            <v>Scrap Distribution Transformer of Copper Winding ( without oil) 50 kVA</v>
          </cell>
        </row>
        <row r="131">
          <cell r="L131" t="str">
            <v>Scrap Distribution Transformer of Copper Winding ( without oil) 63 kVA</v>
          </cell>
        </row>
        <row r="132">
          <cell r="L132" t="str">
            <v>Scrap Distribution Transformer of Copper Winding ( without oil) 100 kVA</v>
          </cell>
        </row>
        <row r="133">
          <cell r="L133" t="str">
            <v>Scrap Distribution Transformer of Copper Winding ( without oil) 200 kVA</v>
          </cell>
        </row>
        <row r="134">
          <cell r="L134" t="str">
            <v>Scrap Distribution Transformer of Copper Winding ( without oil) 250 kVA</v>
          </cell>
        </row>
        <row r="135">
          <cell r="L135" t="str">
            <v>Scrap Distribution Transformer of Copper Winding ( without oil) 300 kVA</v>
          </cell>
        </row>
        <row r="136">
          <cell r="L136" t="str">
            <v>Scrap Distribution Transformer of Copper Winding ( without oil) 500 kVA</v>
          </cell>
        </row>
        <row r="137">
          <cell r="L137" t="str">
            <v>Scrap Distribution Transformer of Copper Winding ( without oil) 5 MVA</v>
          </cell>
        </row>
        <row r="138">
          <cell r="L138" t="str">
            <v>Scrap CSP 11kV Distribution Transformer 15 kVA</v>
          </cell>
        </row>
        <row r="139">
          <cell r="L139" t="str">
            <v>Scrap CSP 11kV Distribution Transformer 25 kVA</v>
          </cell>
        </row>
        <row r="140">
          <cell r="L140" t="str">
            <v>Scrap CSP 11kV Distribution Transformer 63 kVA</v>
          </cell>
        </row>
        <row r="141">
          <cell r="L141" t="str">
            <v>Scrap Wooden Reels In good condition</v>
          </cell>
        </row>
        <row r="142">
          <cell r="L142" t="str">
            <v>Empty Wooden Reel Deteriorated and with iron Rods</v>
          </cell>
        </row>
        <row r="143">
          <cell r="L143" t="str">
            <v>Scrap Aluminium Lead Wire</v>
          </cell>
        </row>
        <row r="144">
          <cell r="L144" t="str">
            <v>Scrap RMU with/without breaker(rusted &amp; borken panles)MEI Make borken panles)MEI Make</v>
          </cell>
        </row>
        <row r="145">
          <cell r="L145" t="str">
            <v>Scrap RMU with/without breaker(rusted &amp; borken panles)MEI Make</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T Annexure-1&amp;2"/>
      <sheetName val="GST Annexure-3&amp;4"/>
      <sheetName val="GST Annexure-5&amp;6"/>
      <sheetName val="GST Annexure-7"/>
      <sheetName val="GST Annexure-8"/>
      <sheetName val="GST Annexure-9"/>
      <sheetName val="GST Annexure-10"/>
      <sheetName val="GST Annexure-11"/>
      <sheetName val="GST B2B"/>
      <sheetName val="GST B2CL"/>
      <sheetName val="GST B2CS"/>
      <sheetName val="GST CDNR"/>
      <sheetName val="GST EXEMP"/>
      <sheetName val="GST HSN"/>
      <sheetName val="GST DOC"/>
      <sheetName val="Ref codes"/>
      <sheetName val="GST Tax &amp;Non Taxable Anne-1to 3"/>
      <sheetName val="GST 62 Series Break-up Details"/>
      <sheetName val="62.917 Anne Break Up Details"/>
      <sheetName val="Job work Annex-1 Sent to Repair"/>
      <sheetName val="Job Annex-2 Return from Repair"/>
      <sheetName val="Instructions"/>
      <sheetName val="GST DCW Works Anne-1&amp;2"/>
    </sheetNames>
    <sheetDataSet>
      <sheetData sheetId="0">
        <row r="4">
          <cell r="B4" t="str">
            <v>IM Section</v>
          </cell>
        </row>
      </sheetData>
      <sheetData sheetId="1"/>
      <sheetData sheetId="2"/>
      <sheetData sheetId="3"/>
      <sheetData sheetId="4"/>
      <sheetData sheetId="5"/>
      <sheetData sheetId="6"/>
      <sheetData sheetId="7"/>
      <sheetData sheetId="8">
        <row r="5">
          <cell r="J5">
            <v>0</v>
          </cell>
        </row>
      </sheetData>
      <sheetData sheetId="9">
        <row r="5">
          <cell r="J5">
            <v>0</v>
          </cell>
        </row>
      </sheetData>
      <sheetData sheetId="10">
        <row r="5">
          <cell r="I5">
            <v>0</v>
          </cell>
        </row>
      </sheetData>
      <sheetData sheetId="11"/>
      <sheetData sheetId="12"/>
      <sheetData sheetId="13"/>
      <sheetData sheetId="14"/>
      <sheetData sheetId="15">
        <row r="5">
          <cell r="B5" t="str">
            <v>IM Section</v>
          </cell>
          <cell r="L5" t="str">
            <v>ARF(Application registration fee)</v>
          </cell>
        </row>
        <row r="6">
          <cell r="B6" t="str">
            <v>Purchase Section</v>
          </cell>
          <cell r="L6" t="str">
            <v>ARF(FOR HT/LT/Temporary Application)</v>
          </cell>
        </row>
        <row r="7">
          <cell r="B7" t="str">
            <v>Finance section</v>
          </cell>
          <cell r="L7" t="str">
            <v>Supervision Charges(SERVICE  CONNECTION)</v>
          </cell>
        </row>
        <row r="8">
          <cell r="B8" t="str">
            <v>EBC Section</v>
          </cell>
          <cell r="L8" t="str">
            <v>10% Supervision Charges (SELF EXECUTION /DCW/EST COST)</v>
          </cell>
        </row>
        <row r="9">
          <cell r="B9" t="str">
            <v>Zonal Office</v>
          </cell>
          <cell r="L9" t="str">
            <v>DC(Development Charges)</v>
          </cell>
        </row>
        <row r="10">
          <cell r="B10" t="str">
            <v>Mysore Circle</v>
          </cell>
          <cell r="L10" t="str">
            <v>ADC(Additional Development Charges)</v>
          </cell>
        </row>
        <row r="11">
          <cell r="B11" t="str">
            <v>NR Mohalla Division</v>
          </cell>
          <cell r="L11" t="str">
            <v>DCW-Deposit Contribution Works(GOVT)</v>
          </cell>
        </row>
        <row r="12">
          <cell r="B12" t="str">
            <v>VV Mohalla Division</v>
          </cell>
          <cell r="L12" t="str">
            <v>DCW-Deposit Contribution Works(OTHERS)</v>
          </cell>
        </row>
        <row r="13">
          <cell r="B13" t="str">
            <v>Nanjungud Division</v>
          </cell>
          <cell r="L13" t="str">
            <v>SLC(Service Line Charges)</v>
          </cell>
        </row>
        <row r="14">
          <cell r="B14" t="str">
            <v>Hunsur Division</v>
          </cell>
          <cell r="L14" t="str">
            <v>ASLC(Charges for alternation/ Shifting of Service Line Charges)</v>
          </cell>
        </row>
        <row r="15">
          <cell r="B15" t="str">
            <v>K R Nagar Division</v>
          </cell>
          <cell r="L15" t="str">
            <v>Delay payment Charges from consumer</v>
          </cell>
        </row>
        <row r="16">
          <cell r="B16" t="str">
            <v>Chamarajanagara-Kodagu Circle</v>
          </cell>
          <cell r="L16" t="str">
            <v>Re-sealing Charges of  Broken Meters</v>
          </cell>
        </row>
        <row r="17">
          <cell r="B17" t="str">
            <v>Chamarajanagara Division</v>
          </cell>
          <cell r="L17" t="str">
            <v>Replacement of Broken Meter Charges</v>
          </cell>
        </row>
        <row r="18">
          <cell r="B18" t="str">
            <v>Kollegal Division</v>
          </cell>
          <cell r="L18" t="str">
            <v>Changes of Meter</v>
          </cell>
        </row>
        <row r="19">
          <cell r="B19" t="str">
            <v>Madikeri Division</v>
          </cell>
          <cell r="L19" t="str">
            <v>Cost of meter box/ panel</v>
          </cell>
        </row>
        <row r="20">
          <cell r="B20" t="str">
            <v>Mandya Circle</v>
          </cell>
          <cell r="L20" t="str">
            <v>HT/LT Meter Testing Charges</v>
          </cell>
        </row>
        <row r="21">
          <cell r="B21" t="str">
            <v>Mandya Division</v>
          </cell>
          <cell r="L21" t="str">
            <v>Testing of Installation FEE</v>
          </cell>
        </row>
        <row r="22">
          <cell r="B22" t="str">
            <v>Maddur Division</v>
          </cell>
          <cell r="L22" t="str">
            <v>CT Testing FEE</v>
          </cell>
        </row>
        <row r="23">
          <cell r="B23" t="str">
            <v>Pandavapura Division</v>
          </cell>
          <cell r="L23" t="str">
            <v>MCC(Meter Calibration Charges)</v>
          </cell>
        </row>
        <row r="24">
          <cell r="B24" t="str">
            <v>K.R.Pete Division</v>
          </cell>
          <cell r="L24" t="str">
            <v>Meter Reading charges</v>
          </cell>
        </row>
        <row r="25">
          <cell r="B25" t="str">
            <v>Nagamangala Division</v>
          </cell>
          <cell r="L25" t="str">
            <v>Duplicate Bill Charges</v>
          </cell>
        </row>
        <row r="26">
          <cell r="B26" t="str">
            <v>Hassan Circle</v>
          </cell>
          <cell r="L26" t="str">
            <v xml:space="preserve">Inspection of Installations </v>
          </cell>
        </row>
        <row r="27">
          <cell r="B27" t="str">
            <v>Hassan Division</v>
          </cell>
          <cell r="L27" t="str">
            <v>Issue of NOC</v>
          </cell>
        </row>
        <row r="28">
          <cell r="B28" t="str">
            <v>Sakaleshpura Division</v>
          </cell>
          <cell r="L28" t="str">
            <v>Tariff change Fees</v>
          </cell>
        </row>
        <row r="29">
          <cell r="B29" t="str">
            <v>Channarayapatna Division</v>
          </cell>
          <cell r="L29" t="str">
            <v>Name Transfer/Transfer of Application  Fees</v>
          </cell>
        </row>
        <row r="30">
          <cell r="B30" t="str">
            <v>Holenarasipura Division</v>
          </cell>
          <cell r="L30" t="str">
            <v xml:space="preserve">Additional load Fees </v>
          </cell>
        </row>
        <row r="31">
          <cell r="B31" t="str">
            <v>Arasikere Division</v>
          </cell>
          <cell r="L31" t="str">
            <v xml:space="preserve">Load Reduction Fees </v>
          </cell>
        </row>
        <row r="32">
          <cell r="L32" t="str">
            <v>Ledger Abstract/Extract Fees(Revenue)</v>
          </cell>
        </row>
        <row r="33">
          <cell r="L33" t="str">
            <v>Vendor Approval Fees</v>
          </cell>
        </row>
        <row r="34">
          <cell r="L34" t="str">
            <v xml:space="preserve">Tender Application Fees </v>
          </cell>
        </row>
        <row r="35">
          <cell r="L35" t="str">
            <v>D&amp;R fees</v>
          </cell>
        </row>
        <row r="36">
          <cell r="L36" t="str">
            <v>Rent Received from lend-out of CESC Property.</v>
          </cell>
        </row>
        <row r="37">
          <cell r="L37" t="str">
            <v>Rental from others</v>
          </cell>
        </row>
        <row r="38">
          <cell r="L38" t="str">
            <v xml:space="preserve">Transformer Rent </v>
          </cell>
        </row>
        <row r="39">
          <cell r="L39" t="str">
            <v>Augmentation Charges</v>
          </cell>
        </row>
        <row r="40">
          <cell r="L40" t="str">
            <v>Cheque dishonor fees</v>
          </cell>
        </row>
        <row r="41">
          <cell r="L41" t="str">
            <v>PF PENALTY(Power Factor penalty)</v>
          </cell>
        </row>
        <row r="42">
          <cell r="L42" t="str">
            <v>Penalty recovered from Suppliers Bill</v>
          </cell>
        </row>
        <row r="43">
          <cell r="L43" t="str">
            <v>Rebates collected for In time payment of energy purchase bills dues</v>
          </cell>
        </row>
        <row r="44">
          <cell r="L44" t="str">
            <v>Miscellaneous revenue transfered after 3 years(ISD/MSD/ASD/ETC)</v>
          </cell>
        </row>
        <row r="45">
          <cell r="L45" t="str">
            <v>IP PENALTY (Regularise Unauthorised IPSet)</v>
          </cell>
        </row>
        <row r="46">
          <cell r="L46" t="str">
            <v>Stale Cheque (above 3 yrs)</v>
          </cell>
        </row>
        <row r="47">
          <cell r="L47" t="str">
            <v>Other Miscellaneous reciepts income from trading</v>
          </cell>
        </row>
        <row r="48">
          <cell r="L48" t="str">
            <v>Replacement of asset during Gaurentee period</v>
          </cell>
        </row>
        <row r="49">
          <cell r="L49" t="str">
            <v>Meter Reading charges</v>
          </cell>
        </row>
        <row r="50">
          <cell r="L50" t="str">
            <v>SRTPV Registration Fee</v>
          </cell>
        </row>
        <row r="51">
          <cell r="L51" t="str">
            <v>SRTPV Facilitation Fee</v>
          </cell>
        </row>
        <row r="52">
          <cell r="L52" t="str">
            <v>MBC(Meter Burnt Out Cost )</v>
          </cell>
        </row>
        <row r="53">
          <cell r="L53" t="str">
            <v>Meter shifting charges</v>
          </cell>
        </row>
        <row r="54">
          <cell r="L54" t="str">
            <v>Transformer Testing</v>
          </cell>
        </row>
        <row r="55">
          <cell r="L55" t="str">
            <v>One time Maintainence cost</v>
          </cell>
        </row>
        <row r="56">
          <cell r="L56" t="str">
            <v>Dish TV cable Charges</v>
          </cell>
        </row>
        <row r="57">
          <cell r="L57" t="str">
            <v xml:space="preserve">Articles of cement, of concrete or of artificial stone, whether or not reinforced </v>
          </cell>
        </row>
        <row r="58">
          <cell r="L58" t="str">
            <v>Goods sold under the barter system</v>
          </cell>
        </row>
        <row r="59">
          <cell r="L59" t="str">
            <v>Liquidated Damages</v>
          </cell>
        </row>
        <row r="60">
          <cell r="B60" t="str">
            <v>Services</v>
          </cell>
          <cell r="L60" t="str">
            <v>Lamp installation charges</v>
          </cell>
        </row>
        <row r="61">
          <cell r="B61" t="str">
            <v>Goods</v>
          </cell>
          <cell r="L61" t="str">
            <v>Departmental Exam Fees</v>
          </cell>
        </row>
        <row r="62">
          <cell r="L62" t="str">
            <v>Waste &amp; Scrap of Iron &amp; Steel</v>
          </cell>
        </row>
        <row r="63">
          <cell r="L63" t="str">
            <v>Waste &amp; Scrap of Plastic</v>
          </cell>
        </row>
        <row r="64">
          <cell r="B64">
            <v>2.5000000000000001E-2</v>
          </cell>
          <cell r="L64" t="str">
            <v>Waste &amp; Scrap of Wood</v>
          </cell>
        </row>
        <row r="65">
          <cell r="B65">
            <v>0.06</v>
          </cell>
          <cell r="L65" t="str">
            <v>Waste &amp; Scrap of News Paper &amp; Periodicals</v>
          </cell>
        </row>
        <row r="66">
          <cell r="B66">
            <v>0.09</v>
          </cell>
          <cell r="L66" t="str">
            <v>Waste &amp; Scrap of Transformer</v>
          </cell>
        </row>
        <row r="67">
          <cell r="B67">
            <v>0.14000000000000001</v>
          </cell>
          <cell r="L67" t="str">
            <v>Waste &amp; Scrap of Ferous Metal</v>
          </cell>
        </row>
        <row r="68">
          <cell r="B68">
            <v>0.05</v>
          </cell>
          <cell r="L68" t="str">
            <v>Waste &amp; Scrap of Electric Wires &amp; Cables (Sheethed caber)</v>
          </cell>
        </row>
        <row r="69">
          <cell r="B69">
            <v>0.12</v>
          </cell>
          <cell r="L69" t="str">
            <v>Waste &amp; Scrap of Copper Wires &amp; Cables</v>
          </cell>
        </row>
        <row r="70">
          <cell r="B70">
            <v>0.18</v>
          </cell>
          <cell r="L70" t="str">
            <v>Waste &amp; Scrap of Eleetric Aluminium Wires</v>
          </cell>
        </row>
        <row r="71">
          <cell r="B71">
            <v>0.28000000000000003</v>
          </cell>
          <cell r="L71" t="str">
            <v>Waste &amp; Scrap of Transformer Oil</v>
          </cell>
        </row>
        <row r="72">
          <cell r="L72" t="str">
            <v>With 100 kVA Oil Cooled Transformer</v>
          </cell>
        </row>
        <row r="73">
          <cell r="L73" t="str">
            <v>With 250 kVA Oil Cooled Transformer</v>
          </cell>
        </row>
        <row r="74">
          <cell r="L74" t="str">
            <v>With 500 kVA Oil Cooled Transformer</v>
          </cell>
        </row>
        <row r="75">
          <cell r="L75" t="str">
            <v>With 750 kVA Oil Cooled Transformer</v>
          </cell>
        </row>
        <row r="76">
          <cell r="L76" t="str">
            <v>With 990 kVA Oil Cooled Transformer</v>
          </cell>
        </row>
        <row r="77">
          <cell r="L77" t="str">
            <v>With 100 kVA Dry Type Transformer</v>
          </cell>
        </row>
        <row r="78">
          <cell r="L78" t="str">
            <v>With 250 kVA Dry Type Transformer</v>
          </cell>
        </row>
        <row r="79">
          <cell r="L79" t="str">
            <v>With 500 kVA Dry Type Transformer</v>
          </cell>
        </row>
        <row r="80">
          <cell r="L80" t="str">
            <v>With 750 kVA Dry Type Transformer</v>
          </cell>
        </row>
        <row r="81">
          <cell r="L81" t="str">
            <v>With 990 kVA Dry Type Transformer</v>
          </cell>
        </row>
        <row r="82">
          <cell r="L82" t="str">
            <v>Copper wound Oil Cooled Distribution Transformer 500 kVA</v>
          </cell>
        </row>
        <row r="83">
          <cell r="L83" t="str">
            <v>Copper wound Oil Cooled Distribution Transformer 750 kVA</v>
          </cell>
        </row>
        <row r="84">
          <cell r="L84" t="str">
            <v>Copper wound Oil Cooled Distribution Transformer 990 kVA</v>
          </cell>
        </row>
        <row r="85">
          <cell r="L85" t="str">
            <v>Copper wound Oil Cooled Distribution Transformer LT ACB 2000A</v>
          </cell>
        </row>
        <row r="86">
          <cell r="L86" t="str">
            <v>Copper wound Oil Cooled Distribution Transformer MCCB 400A</v>
          </cell>
        </row>
        <row r="87">
          <cell r="L87" t="str">
            <v>Copper Wire</v>
          </cell>
        </row>
        <row r="88">
          <cell r="L88" t="str">
            <v>Released Copper winding released from failed distribution transformers</v>
          </cell>
        </row>
        <row r="89">
          <cell r="L89" t="str">
            <v>Copper Conductor</v>
          </cell>
        </row>
        <row r="90">
          <cell r="L90" t="str">
            <v>Copper Ingots</v>
          </cell>
        </row>
        <row r="91">
          <cell r="L91" t="str">
            <v>Copper Cable with Leads</v>
          </cell>
        </row>
        <row r="92">
          <cell r="L92" t="str">
            <v>Aluminium</v>
          </cell>
        </row>
        <row r="93">
          <cell r="L93" t="str">
            <v>Aluminium wire in pieces</v>
          </cell>
        </row>
        <row r="94">
          <cell r="L94" t="str">
            <v>ACSR Conductor in Rings/Coils</v>
          </cell>
        </row>
        <row r="95">
          <cell r="L95" t="str">
            <v>Released Aluminium winding released from failed distribution transformers</v>
          </cell>
        </row>
        <row r="96">
          <cell r="L96" t="str">
            <v>Scrap HT/LT Aluminium Winding</v>
          </cell>
        </row>
        <row r="97">
          <cell r="L97" t="str">
            <v>ACSR Conductor</v>
          </cell>
        </row>
        <row r="98">
          <cell r="L98" t="str">
            <v>Almaininium UG cable</v>
          </cell>
        </row>
        <row r="99">
          <cell r="L99" t="str">
            <v>Scrap Al Released From UG Cable</v>
          </cell>
        </row>
        <row r="100">
          <cell r="L100" t="str">
            <v>Iron Items-a) SM Rail Pole, I beam</v>
          </cell>
        </row>
        <row r="101">
          <cell r="L101" t="str">
            <v>Iron Items-b) Ladder Pole, Tower Parts, Tubular Poles</v>
          </cell>
        </row>
        <row r="102">
          <cell r="L102" t="str">
            <v>Iron Items-c) Cross arms,Claraps etc</v>
          </cell>
        </row>
        <row r="103">
          <cell r="L103" t="str">
            <v>Iron Items-d) Released steel from RCC Poles (Skeleton rods)</v>
          </cell>
        </row>
        <row r="104">
          <cell r="L104" t="str">
            <v>Iron Items-e) Barbed/Ground wire/Zinc sheet etc</v>
          </cell>
        </row>
        <row r="105">
          <cell r="L105" t="str">
            <v>Iron Items-Transformer Empty tanks of different capacity</v>
          </cell>
        </row>
        <row r="106">
          <cell r="L106" t="str">
            <v>Iron Items-Transformer Empty tanks of different capacity</v>
          </cell>
        </row>
        <row r="107">
          <cell r="L107" t="str">
            <v>Iron Items-Scrap DOS with Insulators</v>
          </cell>
        </row>
        <row r="108">
          <cell r="L108" t="str">
            <v>Iron Items-Broken Steel Furniture</v>
          </cell>
        </row>
        <row r="109">
          <cell r="L109" t="str">
            <v>Iron Items-Brass</v>
          </cell>
        </row>
        <row r="110">
          <cell r="L110" t="str">
            <v>Iron Items-Baliga Poles</v>
          </cell>
        </row>
        <row r="111">
          <cell r="L111" t="str">
            <v>Scrap Wooden Furniture</v>
          </cell>
        </row>
        <row r="112">
          <cell r="L112" t="str">
            <v>Iron Items-Empty Barrel of 210 Litres Capacity - Good</v>
          </cell>
        </row>
        <row r="113">
          <cell r="L113" t="str">
            <v>Iron Items-Empty Barrel of 210 Litres Capacity - Bad</v>
          </cell>
        </row>
        <row r="114">
          <cell r="L114" t="str">
            <v>Iron Items-Lead</v>
          </cell>
        </row>
        <row r="115">
          <cell r="L115" t="str">
            <v>Iron Items-HT Metering Cubicle, Distribution Boxes, Feeder Puller Boxes etc</v>
          </cell>
        </row>
        <row r="116">
          <cell r="L116" t="str">
            <v>Iron Items-Energv Meters (Electro Meal) Single Phase</v>
          </cell>
        </row>
        <row r="117">
          <cell r="L117" t="str">
            <v>Iron Items-Energy Meters (Electro Mech) 3 Phase</v>
          </cell>
        </row>
        <row r="118">
          <cell r="L118" t="str">
            <v>Iron Items-Single/3 Phase Electronic Meters</v>
          </cell>
        </row>
        <row r="119">
          <cell r="L119" t="str">
            <v>Iron Items-CTs &amp; PTs</v>
          </cell>
        </row>
        <row r="120">
          <cell r="L120" t="str">
            <v>Scrap Distribution Transformer of Aluminium Winding (without oil) 15 kVA</v>
          </cell>
        </row>
        <row r="121">
          <cell r="L121" t="str">
            <v>Scrap Distribution Transformer of Aluminium Winding (without oil) 25 kVA</v>
          </cell>
        </row>
        <row r="122">
          <cell r="L122" t="str">
            <v>Scrap Distribution Transformer of Aluminium Winding (without oil) 63 kVA</v>
          </cell>
        </row>
        <row r="123">
          <cell r="L123" t="str">
            <v>Scrap Distribution Transformer of Aluminium Winding (without oil) 100 kVA</v>
          </cell>
        </row>
        <row r="124">
          <cell r="L124" t="str">
            <v>Scrap Distribution Transformer of Aluminium Winding (without oil) 200 kVA</v>
          </cell>
        </row>
        <row r="125">
          <cell r="L125" t="str">
            <v>Scrap Distribution Transformer of Aluminium Winding (without oil) 250 kVA</v>
          </cell>
        </row>
        <row r="126">
          <cell r="L126" t="str">
            <v>Scrap Distribution Transformer of Aluminium Winding (without oil) 300 kVA</v>
          </cell>
        </row>
        <row r="127">
          <cell r="L127" t="str">
            <v>Scrap Distribution Transformer of Aluminium Winding (without oil) 500 kVA</v>
          </cell>
        </row>
        <row r="128">
          <cell r="L128" t="str">
            <v>Scrap Distribution Transformer of Copper Winding ( without oil) 15 kVA</v>
          </cell>
        </row>
        <row r="129">
          <cell r="L129" t="str">
            <v>Scrap Distribution Transformer of Copper Winding ( without oil) 25 kVA</v>
          </cell>
        </row>
        <row r="130">
          <cell r="L130" t="str">
            <v>Scrap Distribution Transformer of Copper Winding ( without oil) 50 kVA</v>
          </cell>
        </row>
        <row r="131">
          <cell r="L131" t="str">
            <v>Scrap Distribution Transformer of Copper Winding ( without oil) 63 kVA</v>
          </cell>
        </row>
        <row r="132">
          <cell r="L132" t="str">
            <v>Scrap Distribution Transformer of Copper Winding ( without oil) 100 kVA</v>
          </cell>
        </row>
        <row r="133">
          <cell r="L133" t="str">
            <v>Scrap Distribution Transformer of Copper Winding ( without oil) 200 kVA</v>
          </cell>
        </row>
        <row r="134">
          <cell r="L134" t="str">
            <v>Scrap Distribution Transformer of Copper Winding ( without oil) 250 kVA</v>
          </cell>
        </row>
        <row r="135">
          <cell r="L135" t="str">
            <v>Scrap Distribution Transformer of Copper Winding ( without oil) 300 kVA</v>
          </cell>
        </row>
        <row r="136">
          <cell r="L136" t="str">
            <v>Scrap Distribution Transformer of Copper Winding ( without oil) 500 kVA</v>
          </cell>
        </row>
        <row r="137">
          <cell r="L137" t="str">
            <v>Scrap Distribution Transformer of Copper Winding ( without oil) 5 MVA</v>
          </cell>
        </row>
        <row r="138">
          <cell r="L138" t="str">
            <v>Scrap CSP 11kV Distribution Transformer 15 kVA</v>
          </cell>
        </row>
        <row r="139">
          <cell r="L139" t="str">
            <v>Scrap CSP 11kV Distribution Transformer 25 kVA</v>
          </cell>
        </row>
        <row r="140">
          <cell r="L140" t="str">
            <v>Scrap CSP 11kV Distribution Transformer 63 kVA</v>
          </cell>
        </row>
        <row r="141">
          <cell r="L141" t="str">
            <v>Scrap Wooden Reels In good condition</v>
          </cell>
        </row>
        <row r="142">
          <cell r="L142" t="str">
            <v>Empty Wooden Reel Deteriorated and with iron Rods</v>
          </cell>
        </row>
        <row r="143">
          <cell r="L143" t="str">
            <v>Scrap Aluminium Lead Wire</v>
          </cell>
        </row>
        <row r="144">
          <cell r="L144" t="str">
            <v>Scrap RMU with/without breaker(rusted &amp; borken panles)MEI Make borken panles)MEI Make</v>
          </cell>
        </row>
        <row r="145">
          <cell r="L145" t="str">
            <v>Scrap RMU with/without breaker(rusted &amp; borken panles)MEI Make</v>
          </cell>
        </row>
      </sheetData>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9 C"/>
      <sheetName val="3CB"/>
      <sheetName val="3 CD"/>
      <sheetName val="3 CD-ANNEX-1"/>
      <sheetName val="TDS TABLE"/>
      <sheetName val="TCS TABLE"/>
      <sheetName val="BASIC INFO"/>
      <sheetName val="TB"/>
      <sheetName val="tblist"/>
      <sheetName val="anex"/>
      <sheetName val="COMPUT"/>
      <sheetName val="BSHEET"/>
      <sheetName val="P&amp;L"/>
      <sheetName val="CAPT&amp;CUR"/>
      <sheetName val="FIXED &amp; IT DEP"/>
      <sheetName val="ACCOPY"/>
      <sheetName val="SUNDRY CREDIT &amp; DEB"/>
      <sheetName val="ADD-DETAILS-1"/>
      <sheetName val="ADD-DETAILS-2"/>
      <sheetName val="BSHEET-ITR"/>
      <sheetName val="P&amp;L-ITR"/>
      <sheetName val="Sheet1"/>
      <sheetName val="Ref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57">
          <cell r="E57">
            <v>0</v>
          </cell>
        </row>
      </sheetData>
      <sheetData sheetId="12">
        <row r="11">
          <cell r="D1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1"/>
      <sheetName val="Annex-1 Cor Offc Format"/>
      <sheetName val="1 A-Part I ongoing"/>
      <sheetName val="Annexure 1 B"/>
      <sheetName val="Annexure 1C"/>
      <sheetName val="Annex-2"/>
      <sheetName val="Annx 2A"/>
      <sheetName val="Annx 3"/>
      <sheetName val="Schedule-6 "/>
      <sheetName val="Annx 4"/>
      <sheetName val="Annx 5"/>
      <sheetName val="Annx 6"/>
      <sheetName val="Annx 7a"/>
      <sheetName val="Annx 7b"/>
      <sheetName val="Annx 7c"/>
      <sheetName val="Annx 7d"/>
      <sheetName val="Annx 7e"/>
      <sheetName val="Annx 7f"/>
      <sheetName val="Annx 7g"/>
      <sheetName val="Annx-7H"/>
      <sheetName val="Annx7I"/>
      <sheetName val="Annx-8"/>
      <sheetName val="Annx 9"/>
      <sheetName val="Annx 10"/>
      <sheetName val="Annx 10a"/>
      <sheetName val="Annx 10b"/>
      <sheetName val="Annx 10 c"/>
      <sheetName val="Annx 10 D"/>
      <sheetName val="Anx-10 e,  Casual Labours "/>
      <sheetName val="Anx-10 f,  Deputation "/>
      <sheetName val="Anx-10 g, NDCPS "/>
      <sheetName val="Anx- 10 h,  Prior period 83.5"/>
      <sheetName val="Anx- 10 i, P &amp; G details"/>
      <sheetName val="Anx-10 j,  NDCPS details.."/>
      <sheetName val="Anx-10 k ndcps "/>
      <sheetName val="Anx-10 L  P&amp;G"/>
      <sheetName val="Annx 11"/>
      <sheetName val="Annx 11a"/>
      <sheetName val="Annx 12"/>
      <sheetName val="Anx-13 DCB"/>
      <sheetName val="Annx 13a"/>
      <sheetName val="Annx 13 b"/>
      <sheetName val="Annx 13 c"/>
      <sheetName val="Annx 14a"/>
      <sheetName val="Annx 14b"/>
      <sheetName val="Annx 15a"/>
      <sheetName val="Annx 15bI&amp;II"/>
      <sheetName val="Annex 15 c "/>
      <sheetName val="Annex 15 c (i)"/>
      <sheetName val="Annex 15 c (ii)"/>
      <sheetName val="Annex-16"/>
      <sheetName val="Annx 17"/>
      <sheetName val="Annex 17 (i)"/>
      <sheetName val="Annx 17a"/>
      <sheetName val="Annex 17b"/>
      <sheetName val="Annx 18"/>
      <sheetName val="Annx 19"/>
      <sheetName val="Annx 19-A"/>
      <sheetName val="Annx 19-B"/>
      <sheetName val="Annx 19-c"/>
      <sheetName val="Annx 21"/>
      <sheetName val="Annx 21a"/>
      <sheetName val="Annx 22"/>
      <sheetName val="Annx 22 ABCD"/>
      <sheetName val="Annx 23"/>
      <sheetName val="Annx 23a"/>
      <sheetName val="Annx 23b"/>
      <sheetName val="Annx 23b 2 sbi"/>
      <sheetName val="Annx 23b 3 canara"/>
      <sheetName val="Annx 23b 4 syndicate"/>
      <sheetName val="Annx 23b 5 Vijaya Bank"/>
      <sheetName val="Annx 23b 6 Corp Bank"/>
      <sheetName val="Annx 23B 7 IDBI"/>
      <sheetName val="Annx 23 b8 AXIS BANK"/>
      <sheetName val="Annx 23 B9  ICICI "/>
      <sheetName val="annx 23c 2 sbi"/>
      <sheetName val="annx 23c 3 canara"/>
      <sheetName val="annx 23c 4 syndicate"/>
      <sheetName val="annx 23c 5 Vijaya"/>
      <sheetName val="annx 23c 6 Mobile &amp; Net paymen "/>
      <sheetName val="annx 23c 7 Cash on hand &amp; Chequ"/>
      <sheetName val="Annx 25"/>
      <sheetName val="Annx 27"/>
      <sheetName val="Annx 28"/>
      <sheetName val="Annx 28A"/>
      <sheetName val="Annx 29"/>
      <sheetName val="Annx 30"/>
      <sheetName val="Annx 30a"/>
      <sheetName val="Annx 31"/>
      <sheetName val="Annx 32 A"/>
      <sheetName val="Annx 32 B"/>
      <sheetName val="Annx 32 C"/>
      <sheetName val="Annx 32 D"/>
      <sheetName val="Annx 32 E"/>
      <sheetName val="Annx 33"/>
      <sheetName val="Annx 34"/>
      <sheetName val="Annex 35a(ii) FL ABST"/>
      <sheetName val="Annex 35a(iv) OL ABST"/>
      <sheetName val="Appendix G"/>
      <sheetName val="HT DCB"/>
      <sheetName val="Solar Rebate"/>
      <sheetName val="Solar Roof Top"/>
      <sheetName val="Govt Dept Dues"/>
      <sheetName val="Cash Allocation"/>
      <sheetName val="Annx 35"/>
      <sheetName val="Annx 35A"/>
      <sheetName val="Annex 35a(i)FL DCB"/>
      <sheetName val="Annex 35 a(iii) OL DCB"/>
      <sheetName val="Anne-36"/>
      <sheetName val="Anne-37"/>
      <sheetName val="Anne-37(a)"/>
      <sheetName val="Acturial valuationEmployee Data"/>
      <sheetName val="Annex-37(b)"/>
      <sheetName val="Anne-38"/>
      <sheetName val="Anne-39"/>
      <sheetName val="Anne-40 a"/>
      <sheetName val="Anne-40 b"/>
      <sheetName val="Anne-40 c"/>
      <sheetName val="Anne-40 d"/>
      <sheetName val="Anne-41"/>
      <sheetName val="Anne-42"/>
      <sheetName val="Annexure-42A"/>
      <sheetName val="Appendix a"/>
      <sheetName val="Appendix b(1)"/>
      <sheetName val="Appendix b (2)"/>
      <sheetName val="Appendix b (3)"/>
      <sheetName val="Appendix b (4)"/>
      <sheetName val="Appendix b (5)"/>
      <sheetName val="Appendix b (6)"/>
      <sheetName val="Appendix b (7)"/>
      <sheetName val="Appendix b (8)"/>
      <sheetName val="Appendix C"/>
      <sheetName val="Appendix D"/>
      <sheetName val="Appendix E"/>
      <sheetName val="Appendix F"/>
      <sheetName val="Appendix H"/>
      <sheetName val="Appendix I"/>
      <sheetName val="Appendix J"/>
      <sheetName val="Appendix K"/>
      <sheetName val="Appendix  M"/>
      <sheetName val="ASC"/>
      <sheetName val="Open Access consumer DCB"/>
      <sheetName val="Captive consumption DCB"/>
      <sheetName val="24Q"/>
      <sheetName val="26Q"/>
      <sheetName val="TDS INCOME"/>
      <sheetName val="Service Tax Abstract"/>
      <sheetName val="Outward Annex-1"/>
      <sheetName val="Outward Annex-2"/>
      <sheetName val="Outward Annex-3"/>
      <sheetName val="Outward Annex-4"/>
      <sheetName val="OUTWARD GST  Abstract"/>
      <sheetName val="INWARD Annexure-1"/>
      <sheetName val="INWARD Annexure-2"/>
      <sheetName val="INWARD Annexure-3"/>
      <sheetName val="INWARD Annexure-4"/>
      <sheetName val="INWARD Annexure-5"/>
      <sheetName val="INWARD Annexure-6"/>
      <sheetName val="INWARD Annexure-7"/>
      <sheetName val="INWARD Annexure-8"/>
      <sheetName val="INWARD Annexure-9"/>
      <sheetName val="INWARD Abstract"/>
      <sheetName val="Compounding Fee"/>
      <sheetName val="NJY PHASE-1 Inst"/>
      <sheetName val="NJY PHASE-2 Inst"/>
      <sheetName val="RGGVY 12th Plan Inst"/>
      <sheetName val="RAPDRP Inst"/>
      <sheetName val="CBR"/>
      <sheetName val="Proj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row r="6">
          <cell r="A6">
            <v>1</v>
          </cell>
          <cell r="B6" t="str">
            <v>LT 1- 0-40 units</v>
          </cell>
        </row>
        <row r="7">
          <cell r="A7">
            <v>2</v>
          </cell>
          <cell r="B7" t="str">
            <v>LT 1 - above 40 units</v>
          </cell>
        </row>
        <row r="8">
          <cell r="A8">
            <v>3</v>
          </cell>
          <cell r="B8" t="str">
            <v xml:space="preserve">LT- 2A(i) </v>
          </cell>
        </row>
        <row r="9">
          <cell r="A9">
            <v>4</v>
          </cell>
          <cell r="B9" t="str">
            <v>LT- 2A(i)(FL)</v>
          </cell>
        </row>
        <row r="10">
          <cell r="A10">
            <v>5</v>
          </cell>
          <cell r="B10" t="str">
            <v xml:space="preserve">LT- 2A(ii) </v>
          </cell>
        </row>
        <row r="11">
          <cell r="A11">
            <v>6</v>
          </cell>
          <cell r="B11" t="str">
            <v>LT- 2A(ii)(FL)</v>
          </cell>
        </row>
        <row r="12">
          <cell r="A12">
            <v>7</v>
          </cell>
          <cell r="B12" t="str">
            <v xml:space="preserve">LT- 2B (i) </v>
          </cell>
        </row>
        <row r="13">
          <cell r="A13">
            <v>8</v>
          </cell>
          <cell r="B13" t="str">
            <v xml:space="preserve">LT- 2B(ii) </v>
          </cell>
        </row>
        <row r="14">
          <cell r="A14">
            <v>9</v>
          </cell>
          <cell r="B14" t="str">
            <v>LT 3(i)</v>
          </cell>
        </row>
        <row r="15">
          <cell r="A15">
            <v>10</v>
          </cell>
          <cell r="B15" t="str">
            <v>LT 3(i)(OL)</v>
          </cell>
        </row>
        <row r="16">
          <cell r="A16">
            <v>11</v>
          </cell>
          <cell r="B16" t="str">
            <v>LT 3(ii)</v>
          </cell>
        </row>
        <row r="17">
          <cell r="A17">
            <v>12</v>
          </cell>
          <cell r="B17" t="str">
            <v>LT 3(ii)(OL)</v>
          </cell>
        </row>
        <row r="18">
          <cell r="A18">
            <v>13</v>
          </cell>
          <cell r="B18" t="str">
            <v>Auxiliary Units</v>
          </cell>
        </row>
        <row r="19">
          <cell r="A19">
            <v>14</v>
          </cell>
          <cell r="B19" t="str">
            <v>LT4(a)</v>
          </cell>
        </row>
        <row r="20">
          <cell r="A20">
            <v>15</v>
          </cell>
          <cell r="B20" t="str">
            <v>LT 4B</v>
          </cell>
        </row>
        <row r="21">
          <cell r="A21">
            <v>16</v>
          </cell>
          <cell r="B21" t="str">
            <v>LT 4C(i)</v>
          </cell>
        </row>
        <row r="22">
          <cell r="A22">
            <v>17</v>
          </cell>
          <cell r="B22" t="str">
            <v>LT 4C(ii)</v>
          </cell>
        </row>
        <row r="23">
          <cell r="A23">
            <v>18</v>
          </cell>
          <cell r="B23" t="str">
            <v>LT 5A(i)</v>
          </cell>
        </row>
        <row r="24">
          <cell r="A24">
            <v>19</v>
          </cell>
          <cell r="B24" t="str">
            <v>LT 5A(ii)</v>
          </cell>
        </row>
        <row r="25">
          <cell r="A25">
            <v>20</v>
          </cell>
          <cell r="B25" t="str">
            <v>LT 5A(iii)</v>
          </cell>
        </row>
        <row r="26">
          <cell r="A26">
            <v>21</v>
          </cell>
          <cell r="B26" t="str">
            <v>LT 5A(iv)</v>
          </cell>
        </row>
        <row r="27">
          <cell r="A27">
            <v>22</v>
          </cell>
          <cell r="B27" t="str">
            <v>LT 5B(i)</v>
          </cell>
        </row>
        <row r="28">
          <cell r="A28">
            <v>23</v>
          </cell>
          <cell r="B28" t="str">
            <v>LT 5B(ii)</v>
          </cell>
        </row>
        <row r="29">
          <cell r="A29">
            <v>24</v>
          </cell>
          <cell r="B29" t="str">
            <v>LT 5B(iii)</v>
          </cell>
        </row>
        <row r="30">
          <cell r="A30">
            <v>25</v>
          </cell>
          <cell r="B30" t="str">
            <v>LT 5B(iv)</v>
          </cell>
        </row>
        <row r="31">
          <cell r="A31">
            <v>26</v>
          </cell>
          <cell r="B31" t="str">
            <v>LT 6A (CMC/TMC/TP)</v>
          </cell>
        </row>
        <row r="32">
          <cell r="A32">
            <v>27</v>
          </cell>
          <cell r="B32" t="str">
            <v>LT 6A (GP)</v>
          </cell>
        </row>
        <row r="33">
          <cell r="A33">
            <v>28</v>
          </cell>
          <cell r="B33" t="str">
            <v>LT 6A (Others)</v>
          </cell>
        </row>
        <row r="34">
          <cell r="A34">
            <v>29</v>
          </cell>
          <cell r="B34" t="str">
            <v>LT 6B (CMC/TMC/TP)</v>
          </cell>
        </row>
        <row r="35">
          <cell r="A35">
            <v>30</v>
          </cell>
          <cell r="B35" t="str">
            <v>LT 6B (GP)</v>
          </cell>
        </row>
        <row r="36">
          <cell r="A36">
            <v>31</v>
          </cell>
          <cell r="B36" t="str">
            <v>LT 6B (Others)</v>
          </cell>
        </row>
        <row r="37">
          <cell r="A37">
            <v>32</v>
          </cell>
          <cell r="B37" t="str">
            <v>LT 7A</v>
          </cell>
        </row>
        <row r="38">
          <cell r="A38">
            <v>33</v>
          </cell>
          <cell r="B38" t="str">
            <v>LT 7B</v>
          </cell>
        </row>
        <row r="42">
          <cell r="A42">
            <v>1</v>
          </cell>
          <cell r="B42" t="str">
            <v>HT-1</v>
          </cell>
        </row>
        <row r="43">
          <cell r="A43">
            <v>2</v>
          </cell>
          <cell r="B43" t="str">
            <v>HT-1</v>
          </cell>
        </row>
        <row r="44">
          <cell r="A44">
            <v>3</v>
          </cell>
          <cell r="B44" t="str">
            <v>HT - 2A</v>
          </cell>
        </row>
        <row r="45">
          <cell r="A45">
            <v>4</v>
          </cell>
          <cell r="B45" t="str">
            <v>HT - 2A</v>
          </cell>
        </row>
        <row r="46">
          <cell r="A46">
            <v>5</v>
          </cell>
          <cell r="B46" t="str">
            <v>HT - 2B</v>
          </cell>
        </row>
        <row r="47">
          <cell r="A47">
            <v>6</v>
          </cell>
          <cell r="B47" t="str">
            <v>HT -2C(i)</v>
          </cell>
        </row>
        <row r="48">
          <cell r="A48">
            <v>7</v>
          </cell>
          <cell r="B48" t="str">
            <v>HT -2C(ii)</v>
          </cell>
        </row>
        <row r="49">
          <cell r="A49">
            <v>8</v>
          </cell>
          <cell r="B49" t="str">
            <v>HT -3A</v>
          </cell>
        </row>
        <row r="50">
          <cell r="A50">
            <v>9</v>
          </cell>
          <cell r="B50" t="str">
            <v>HT -3A</v>
          </cell>
        </row>
        <row r="51">
          <cell r="A51">
            <v>10</v>
          </cell>
          <cell r="B51" t="str">
            <v>HT -3B</v>
          </cell>
        </row>
        <row r="52">
          <cell r="A52">
            <v>11</v>
          </cell>
          <cell r="B52" t="str">
            <v>HT -4</v>
          </cell>
        </row>
        <row r="53">
          <cell r="A53">
            <v>12</v>
          </cell>
          <cell r="B53" t="str">
            <v>HT -5</v>
          </cell>
        </row>
        <row r="54">
          <cell r="A54">
            <v>13</v>
          </cell>
          <cell r="B54" t="str">
            <v>Cross Subsidy</v>
          </cell>
        </row>
        <row r="55">
          <cell r="A55">
            <v>14</v>
          </cell>
          <cell r="B55" t="str">
            <v>Addl Cross Subsidy</v>
          </cell>
        </row>
      </sheetData>
      <sheetData sheetId="40" refreshError="1">
        <row r="69">
          <cell r="L69">
            <v>0</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x-13 DCB"/>
      <sheetName val="Annx 13a"/>
      <sheetName val="Annx 14A"/>
      <sheetName val="Annx 14b"/>
      <sheetName val="Annx 15a"/>
      <sheetName val="Annx 15bI&amp;II"/>
      <sheetName val="Annx 15 c"/>
      <sheetName val="Annx15 c i"/>
      <sheetName val="Annx15 c ii"/>
      <sheetName val="Annex-16"/>
      <sheetName val="Annx 17"/>
      <sheetName val="Annx-(17(i)"/>
      <sheetName val="Annx 17a"/>
      <sheetName val="Annx 18"/>
      <sheetName val="Annx-24A"/>
      <sheetName val="Annx-24B"/>
      <sheetName val="Annx-35i (FL DCB)"/>
      <sheetName val="Annx-35ii (FL Abst)"/>
      <sheetName val="Annx-35Ai (OL DCB)"/>
      <sheetName val="Annx-35Aii (OL Abst)"/>
      <sheetName val="EHT DCB"/>
      <sheetName val="ASC"/>
      <sheetName val="Open Access consumer"/>
    </sheetNames>
    <sheetDataSet>
      <sheetData sheetId="0" refreshError="1">
        <row r="18">
          <cell r="B18" t="str">
            <v>LT4(a)</v>
          </cell>
        </row>
        <row r="19">
          <cell r="B19" t="str">
            <v>LT 4B</v>
          </cell>
        </row>
        <row r="20">
          <cell r="B20" t="str">
            <v>LT 4C(i)</v>
          </cell>
        </row>
        <row r="21">
          <cell r="B21" t="str">
            <v>LT 4C(ii)</v>
          </cell>
        </row>
        <row r="22">
          <cell r="B22" t="str">
            <v>LT 5A(i)</v>
          </cell>
        </row>
        <row r="23">
          <cell r="B23" t="str">
            <v>LT 5A(ii)</v>
          </cell>
        </row>
        <row r="24">
          <cell r="B24" t="str">
            <v>LT 5A(iii)</v>
          </cell>
        </row>
        <row r="25">
          <cell r="B25" t="str">
            <v>LT 5A(iv)</v>
          </cell>
        </row>
        <row r="26">
          <cell r="B26" t="str">
            <v>LT 5B(i)</v>
          </cell>
        </row>
        <row r="27">
          <cell r="B27" t="str">
            <v>LT 5B(ii)</v>
          </cell>
        </row>
        <row r="28">
          <cell r="B28" t="str">
            <v>LT 5B(iii)</v>
          </cell>
        </row>
        <row r="29">
          <cell r="B29" t="str">
            <v>LT 5B(iv)</v>
          </cell>
        </row>
        <row r="32">
          <cell r="B32" t="str">
            <v>LT 7A</v>
          </cell>
        </row>
        <row r="33">
          <cell r="B33" t="str">
            <v>LT 7B</v>
          </cell>
        </row>
        <row r="38">
          <cell r="B38" t="str">
            <v>HT - 2A</v>
          </cell>
        </row>
        <row r="39">
          <cell r="B39" t="str">
            <v>HT - 2B</v>
          </cell>
        </row>
        <row r="40">
          <cell r="B40" t="str">
            <v>HT -2C(i)</v>
          </cell>
        </row>
        <row r="41">
          <cell r="B41" t="str">
            <v>HT -2C(ii)</v>
          </cell>
        </row>
        <row r="42">
          <cell r="B42" t="str">
            <v>HT -3A</v>
          </cell>
        </row>
        <row r="43">
          <cell r="B43" t="str">
            <v>HT -3B</v>
          </cell>
        </row>
        <row r="44">
          <cell r="B44" t="str">
            <v>HT -4</v>
          </cell>
        </row>
        <row r="45">
          <cell r="B45" t="str">
            <v>HT -5</v>
          </cell>
        </row>
      </sheetData>
      <sheetData sheetId="1" refreshError="1"/>
      <sheetData sheetId="2" refreshError="1"/>
      <sheetData sheetId="3" refreshError="1"/>
      <sheetData sheetId="4" refreshError="1"/>
      <sheetData sheetId="5" refreshError="1">
        <row r="86">
          <cell r="E86">
            <v>0</v>
          </cell>
          <cell r="H86">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J97"/>
  <sheetViews>
    <sheetView zoomScale="85" zoomScaleNormal="85" workbookViewId="0">
      <pane xSplit="2" ySplit="6" topLeftCell="C7" activePane="bottomRight" state="frozen"/>
      <selection activeCell="AH32" sqref="AH32"/>
      <selection pane="topRight" activeCell="AH32" sqref="AH32"/>
      <selection pane="bottomLeft" activeCell="AH32" sqref="AH32"/>
      <selection pane="bottomRight" activeCell="D26" sqref="D26"/>
    </sheetView>
  </sheetViews>
  <sheetFormatPr defaultRowHeight="15"/>
  <cols>
    <col min="1" max="1" width="16.28515625" style="600" customWidth="1"/>
    <col min="2" max="2" width="21.85546875" style="600" customWidth="1"/>
    <col min="3" max="6" width="18.140625" style="601" customWidth="1"/>
    <col min="7" max="7" width="21.140625" style="602" customWidth="1"/>
    <col min="8" max="8" width="14.5703125" style="600" customWidth="1"/>
    <col min="9" max="9" width="21.140625" style="602" customWidth="1"/>
    <col min="10" max="10" width="14.5703125" style="600" customWidth="1"/>
    <col min="11" max="11" width="21.140625" style="602" customWidth="1"/>
    <col min="12" max="12" width="14.5703125" style="600" customWidth="1"/>
    <col min="13" max="13" width="21.140625" style="602" customWidth="1"/>
    <col min="14" max="14" width="14.5703125" style="600" customWidth="1"/>
    <col min="15" max="15" width="21.140625" style="602" customWidth="1"/>
    <col min="16" max="16" width="12.7109375" style="600" bestFit="1" customWidth="1"/>
    <col min="17" max="17" width="21.140625" style="602" customWidth="1"/>
    <col min="18" max="18" width="11.28515625" style="600" customWidth="1"/>
    <col min="19" max="19" width="21.140625" style="602" customWidth="1"/>
    <col min="20" max="20" width="14.7109375" style="600" customWidth="1"/>
    <col min="21" max="21" width="21.140625" style="602" customWidth="1"/>
    <col min="22" max="22" width="14.7109375" style="600" customWidth="1"/>
    <col min="23" max="23" width="21.140625" style="602" customWidth="1"/>
    <col min="24" max="24" width="14.7109375" style="600" customWidth="1"/>
    <col min="25" max="25" width="21.140625" style="602" customWidth="1"/>
    <col min="26" max="26" width="14.7109375" style="600" customWidth="1"/>
    <col min="27" max="27" width="21.140625" style="602" customWidth="1"/>
    <col min="28" max="28" width="16.7109375" style="600" bestFit="1" customWidth="1"/>
    <col min="29" max="29" width="13.85546875" style="600" customWidth="1"/>
    <col min="30" max="31" width="12.7109375" style="600" bestFit="1" customWidth="1"/>
    <col min="32" max="32" width="16.5703125" style="600" bestFit="1" customWidth="1"/>
    <col min="33" max="33" width="21.140625" style="602" customWidth="1"/>
    <col min="34" max="34" width="12.140625" style="600" customWidth="1"/>
    <col min="35" max="35" width="21.140625" style="602" customWidth="1"/>
    <col min="36" max="36" width="12.140625" style="600" customWidth="1"/>
    <col min="37" max="37" width="21.140625" style="602" customWidth="1"/>
    <col min="38" max="38" width="12.140625" style="600" customWidth="1"/>
    <col min="39" max="39" width="21.140625" style="602" customWidth="1"/>
    <col min="40" max="40" width="12.140625" style="600" customWidth="1"/>
    <col min="41" max="41" width="21.7109375" style="602" customWidth="1"/>
    <col min="42" max="42" width="14.28515625" style="600" customWidth="1"/>
    <col min="43" max="43" width="21.140625" style="602" customWidth="1"/>
    <col min="44" max="44" width="12.140625" style="600" customWidth="1"/>
    <col min="45" max="45" width="21.140625" style="602" customWidth="1"/>
    <col min="46" max="46" width="13.85546875" style="600" bestFit="1" customWidth="1"/>
    <col min="47" max="47" width="21.140625" style="602" customWidth="1"/>
    <col min="48" max="48" width="14" style="600" customWidth="1"/>
    <col min="49" max="49" width="21.140625" style="602" customWidth="1"/>
    <col min="50" max="50" width="16" style="600" customWidth="1"/>
    <col min="51" max="51" width="21.140625" style="602" customWidth="1"/>
    <col min="52" max="52" width="12.140625" style="600" customWidth="1"/>
    <col min="53" max="53" width="21.140625" style="602" customWidth="1"/>
    <col min="54" max="54" width="13.7109375" style="600" bestFit="1" customWidth="1"/>
    <col min="55" max="55" width="21.140625" style="602" customWidth="1"/>
    <col min="56" max="56" width="14" style="600" customWidth="1"/>
    <col min="57" max="57" width="21.140625" style="602" customWidth="1"/>
    <col min="58" max="58" width="16" style="600" customWidth="1"/>
    <col min="59" max="59" width="21.140625" style="602" customWidth="1"/>
    <col min="60" max="60" width="12.140625" style="600" customWidth="1"/>
    <col min="61" max="61" width="21.140625" style="602" customWidth="1"/>
    <col min="62" max="62" width="13.7109375" style="600" bestFit="1" customWidth="1"/>
    <col min="63" max="63" width="21.140625" style="602" customWidth="1"/>
    <col min="64" max="64" width="23.42578125" style="600" customWidth="1"/>
    <col min="65" max="65" width="21.140625" style="602" customWidth="1"/>
    <col min="66" max="66" width="23.42578125" style="600" customWidth="1"/>
    <col min="67" max="67" width="21.140625" style="602" customWidth="1"/>
    <col min="68" max="68" width="7.28515625" style="644" customWidth="1"/>
    <col min="69" max="69" width="23.42578125" style="600" customWidth="1"/>
    <col min="70" max="70" width="21.140625" style="602" customWidth="1"/>
    <col min="71" max="71" width="23.42578125" style="600" customWidth="1"/>
    <col min="72" max="72" width="21.140625" style="602" customWidth="1"/>
    <col min="73" max="73" width="23.42578125" style="600" customWidth="1"/>
    <col min="74" max="74" width="21.140625" style="602" customWidth="1"/>
    <col min="75" max="75" width="23.42578125" style="600" customWidth="1"/>
    <col min="76" max="76" width="21.140625" style="602" customWidth="1"/>
    <col min="77" max="77" width="23.42578125" style="600" customWidth="1"/>
    <col min="78" max="78" width="21.140625" style="602" customWidth="1"/>
    <col min="79" max="79" width="23.42578125" style="600" customWidth="1"/>
    <col min="80" max="80" width="21.140625" style="602" customWidth="1"/>
    <col min="81" max="81" width="23.42578125" style="600" customWidth="1"/>
    <col min="82" max="82" width="21.140625" style="602" customWidth="1"/>
    <col min="83" max="83" width="23.42578125" style="600" customWidth="1"/>
    <col min="84" max="84" width="21.140625" style="602" customWidth="1"/>
    <col min="85" max="85" width="23.42578125" style="600" customWidth="1"/>
    <col min="86" max="86" width="21.140625" style="602" customWidth="1"/>
    <col min="87" max="87" width="23.42578125" style="600" customWidth="1"/>
    <col min="88" max="88" width="21.140625" style="602" customWidth="1"/>
    <col min="89" max="89" width="23.42578125" style="600" customWidth="1"/>
    <col min="90" max="90" width="21.140625" style="602" customWidth="1"/>
    <col min="91" max="91" width="23.42578125" style="600" customWidth="1"/>
    <col min="92" max="92" width="21.140625" style="602" customWidth="1"/>
    <col min="93" max="93" width="23.42578125" style="600" customWidth="1"/>
    <col min="94" max="94" width="21.140625" style="602" customWidth="1"/>
    <col min="95" max="95" width="23.42578125" style="600" customWidth="1"/>
    <col min="96" max="96" width="21.140625" style="602" customWidth="1"/>
    <col min="97" max="97" width="23.42578125" style="600" customWidth="1"/>
    <col min="98" max="98" width="21.140625" style="602" customWidth="1"/>
    <col min="99" max="99" width="23.42578125" style="600" customWidth="1"/>
    <col min="100" max="100" width="21.140625" style="602" customWidth="1"/>
    <col min="101" max="101" width="23.42578125" style="600" customWidth="1"/>
    <col min="102" max="102" width="21.140625" style="602" customWidth="1"/>
    <col min="103" max="103" width="23.42578125" style="600" customWidth="1"/>
    <col min="104" max="104" width="21.140625" style="602" customWidth="1"/>
    <col min="105" max="114" width="9.140625" style="600"/>
    <col min="115" max="16384" width="9.140625" style="603"/>
  </cols>
  <sheetData>
    <row r="1" spans="1:114" s="598" customFormat="1" ht="34.5" customHeight="1">
      <c r="A1" s="594" t="s">
        <v>843</v>
      </c>
      <c r="B1" s="595"/>
      <c r="C1" s="595"/>
      <c r="D1" s="595"/>
      <c r="E1" s="595"/>
      <c r="F1" s="595"/>
      <c r="G1" s="596"/>
      <c r="H1" s="595"/>
      <c r="I1" s="596"/>
      <c r="J1" s="595"/>
      <c r="K1" s="596"/>
      <c r="L1" s="595"/>
      <c r="M1" s="596"/>
      <c r="N1" s="595"/>
      <c r="O1" s="596"/>
      <c r="P1" s="595"/>
      <c r="Q1" s="596"/>
      <c r="R1" s="595"/>
      <c r="S1" s="596"/>
      <c r="T1" s="595"/>
      <c r="U1" s="596"/>
      <c r="V1" s="595"/>
      <c r="W1" s="596"/>
      <c r="X1" s="595"/>
      <c r="Y1" s="596"/>
      <c r="Z1" s="595"/>
      <c r="AA1" s="596"/>
      <c r="AB1" s="595"/>
      <c r="AC1" s="595"/>
      <c r="AD1" s="595"/>
      <c r="AE1" s="595"/>
      <c r="AF1" s="595"/>
      <c r="AG1" s="596"/>
      <c r="AH1" s="595"/>
      <c r="AI1" s="596"/>
      <c r="AJ1" s="595"/>
      <c r="AK1" s="596"/>
      <c r="AL1" s="595"/>
      <c r="AM1" s="596"/>
      <c r="AN1" s="595"/>
      <c r="AO1" s="596"/>
      <c r="AP1" s="595"/>
      <c r="AQ1" s="596"/>
      <c r="AR1" s="595"/>
      <c r="AS1" s="596"/>
      <c r="AT1" s="595"/>
      <c r="AU1" s="596"/>
      <c r="AV1" s="595"/>
      <c r="AW1" s="596"/>
      <c r="AX1" s="595"/>
      <c r="AY1" s="596"/>
      <c r="AZ1" s="595"/>
      <c r="BA1" s="596"/>
      <c r="BB1" s="595"/>
      <c r="BC1" s="596"/>
      <c r="BD1" s="595"/>
      <c r="BE1" s="596"/>
      <c r="BF1" s="595"/>
      <c r="BG1" s="596"/>
      <c r="BH1" s="595"/>
      <c r="BI1" s="596"/>
      <c r="BJ1" s="595"/>
      <c r="BK1" s="596"/>
      <c r="BL1" s="595"/>
      <c r="BM1" s="596"/>
      <c r="BN1" s="595"/>
      <c r="BO1" s="596"/>
      <c r="BP1" s="597"/>
      <c r="BQ1" s="595"/>
      <c r="BR1" s="596"/>
      <c r="BS1" s="595"/>
      <c r="BT1" s="596"/>
      <c r="BU1" s="595"/>
      <c r="BV1" s="596"/>
      <c r="BW1" s="595"/>
      <c r="BX1" s="596"/>
      <c r="BY1" s="595"/>
      <c r="BZ1" s="596"/>
      <c r="CA1" s="595"/>
      <c r="CB1" s="596"/>
      <c r="CC1" s="595"/>
      <c r="CD1" s="596"/>
      <c r="CE1" s="595"/>
      <c r="CF1" s="596"/>
      <c r="CG1" s="595"/>
      <c r="CH1" s="596"/>
      <c r="CI1" s="595"/>
      <c r="CJ1" s="596"/>
      <c r="CK1" s="595"/>
      <c r="CL1" s="596"/>
      <c r="CM1" s="595"/>
      <c r="CN1" s="596"/>
      <c r="CO1" s="595"/>
      <c r="CP1" s="596"/>
      <c r="CQ1" s="595"/>
      <c r="CR1" s="596"/>
      <c r="CS1" s="595"/>
      <c r="CT1" s="596"/>
      <c r="CU1" s="595"/>
      <c r="CV1" s="596"/>
      <c r="CW1" s="595"/>
      <c r="CX1" s="596"/>
      <c r="CY1" s="595"/>
      <c r="CZ1" s="596"/>
      <c r="DA1" s="595"/>
      <c r="DB1" s="595"/>
      <c r="DC1" s="595"/>
      <c r="DD1" s="595"/>
      <c r="DE1" s="595"/>
      <c r="DF1" s="595"/>
      <c r="DG1" s="595"/>
      <c r="DH1" s="595"/>
      <c r="DI1" s="595"/>
      <c r="DJ1" s="595"/>
    </row>
    <row r="2" spans="1:114" ht="18.75">
      <c r="A2" s="599" t="s">
        <v>844</v>
      </c>
      <c r="BP2" s="597"/>
    </row>
    <row r="3" spans="1:114" s="606" customFormat="1" ht="16.5" customHeight="1">
      <c r="A3" s="783" t="s">
        <v>845</v>
      </c>
      <c r="B3" s="783" t="s">
        <v>846</v>
      </c>
      <c r="C3" s="786">
        <v>23.101700000000001</v>
      </c>
      <c r="D3" s="787"/>
      <c r="E3" s="787"/>
      <c r="F3" s="788"/>
      <c r="G3" s="761" t="s">
        <v>847</v>
      </c>
      <c r="H3" s="648">
        <v>23.102699999999999</v>
      </c>
      <c r="I3" s="761" t="s">
        <v>847</v>
      </c>
      <c r="J3" s="648">
        <v>23.1067</v>
      </c>
      <c r="K3" s="761" t="s">
        <v>847</v>
      </c>
      <c r="L3" s="648">
        <v>23.1037</v>
      </c>
      <c r="M3" s="761" t="s">
        <v>847</v>
      </c>
      <c r="N3" s="648">
        <v>23.107700000000001</v>
      </c>
      <c r="O3" s="761" t="s">
        <v>847</v>
      </c>
      <c r="P3" s="648">
        <v>23.111699999999999</v>
      </c>
      <c r="Q3" s="761" t="s">
        <v>847</v>
      </c>
      <c r="R3" s="648">
        <v>23.1127</v>
      </c>
      <c r="S3" s="761" t="s">
        <v>847</v>
      </c>
      <c r="T3" s="648">
        <v>23.1157</v>
      </c>
      <c r="U3" s="761" t="s">
        <v>847</v>
      </c>
      <c r="V3" s="648">
        <v>23.113700000000001</v>
      </c>
      <c r="W3" s="761" t="s">
        <v>847</v>
      </c>
      <c r="X3" s="648">
        <v>23.116700000000002</v>
      </c>
      <c r="Y3" s="761" t="s">
        <v>847</v>
      </c>
      <c r="Z3" s="648">
        <v>23.114699999999999</v>
      </c>
      <c r="AA3" s="761" t="s">
        <v>847</v>
      </c>
      <c r="AB3" s="780">
        <v>23.1187</v>
      </c>
      <c r="AC3" s="781"/>
      <c r="AD3" s="781"/>
      <c r="AE3" s="781"/>
      <c r="AF3" s="774" t="s">
        <v>249</v>
      </c>
      <c r="AG3" s="761" t="s">
        <v>847</v>
      </c>
      <c r="AH3" s="648">
        <v>23.121700000000001</v>
      </c>
      <c r="AI3" s="761" t="s">
        <v>847</v>
      </c>
      <c r="AJ3" s="648">
        <v>23.128699999999998</v>
      </c>
      <c r="AK3" s="761" t="s">
        <v>847</v>
      </c>
      <c r="AL3" s="648">
        <v>23.120699999999999</v>
      </c>
      <c r="AM3" s="761" t="s">
        <v>847</v>
      </c>
      <c r="AN3" s="647">
        <v>23.1297</v>
      </c>
      <c r="AO3" s="761" t="s">
        <v>847</v>
      </c>
      <c r="AP3" s="648">
        <v>23.130700000000001</v>
      </c>
      <c r="AQ3" s="761" t="s">
        <v>847</v>
      </c>
      <c r="AR3" s="648">
        <v>23.134699999999999</v>
      </c>
      <c r="AS3" s="761" t="s">
        <v>847</v>
      </c>
      <c r="AT3" s="648">
        <v>23.1357</v>
      </c>
      <c r="AU3" s="761" t="s">
        <v>847</v>
      </c>
      <c r="AV3" s="780">
        <v>23.140699999999999</v>
      </c>
      <c r="AW3" s="781"/>
      <c r="AX3" s="781"/>
      <c r="AY3" s="781"/>
      <c r="AZ3" s="781"/>
      <c r="BA3" s="781"/>
      <c r="BB3" s="782"/>
      <c r="BC3" s="761" t="s">
        <v>847</v>
      </c>
      <c r="BD3" s="780">
        <v>23.1417</v>
      </c>
      <c r="BE3" s="781"/>
      <c r="BF3" s="781"/>
      <c r="BG3" s="781"/>
      <c r="BH3" s="781"/>
      <c r="BI3" s="781"/>
      <c r="BJ3" s="782"/>
      <c r="BK3" s="761" t="s">
        <v>847</v>
      </c>
      <c r="BL3" s="648">
        <v>23.145700000000001</v>
      </c>
      <c r="BM3" s="761" t="s">
        <v>847</v>
      </c>
      <c r="BN3" s="648">
        <v>23.146699999999999</v>
      </c>
      <c r="BO3" s="761" t="s">
        <v>847</v>
      </c>
      <c r="BP3" s="597"/>
      <c r="BQ3" s="604">
        <v>23.131699999999999</v>
      </c>
      <c r="BR3" s="761" t="s">
        <v>847</v>
      </c>
      <c r="BS3" s="648">
        <v>23.133700000000001</v>
      </c>
      <c r="BT3" s="761" t="s">
        <v>847</v>
      </c>
      <c r="BU3" s="604">
        <v>23.136700000000001</v>
      </c>
      <c r="BV3" s="761" t="s">
        <v>847</v>
      </c>
      <c r="BW3" s="648">
        <v>23.137699999999999</v>
      </c>
      <c r="BX3" s="761" t="s">
        <v>847</v>
      </c>
      <c r="BY3" s="648">
        <v>23.250699999999998</v>
      </c>
      <c r="BZ3" s="761" t="s">
        <v>847</v>
      </c>
      <c r="CA3" s="648">
        <v>23.255700000000001</v>
      </c>
      <c r="CB3" s="761" t="s">
        <v>847</v>
      </c>
      <c r="CC3" s="648">
        <v>23.256699999999999</v>
      </c>
      <c r="CD3" s="761" t="s">
        <v>847</v>
      </c>
      <c r="CE3" s="648">
        <v>23.2837</v>
      </c>
      <c r="CF3" s="761" t="s">
        <v>847</v>
      </c>
      <c r="CG3" s="648">
        <v>23.284700000000001</v>
      </c>
      <c r="CH3" s="761" t="s">
        <v>847</v>
      </c>
      <c r="CI3" s="648">
        <v>23.2607</v>
      </c>
      <c r="CJ3" s="761" t="s">
        <v>847</v>
      </c>
      <c r="CK3" s="648">
        <v>23.262699999999999</v>
      </c>
      <c r="CL3" s="761" t="s">
        <v>847</v>
      </c>
      <c r="CM3" s="648">
        <v>23.2807</v>
      </c>
      <c r="CN3" s="761" t="s">
        <v>847</v>
      </c>
      <c r="CO3" s="648">
        <v>23.270700000000001</v>
      </c>
      <c r="CP3" s="761" t="s">
        <v>847</v>
      </c>
      <c r="CQ3" s="648">
        <v>23.290700000000001</v>
      </c>
      <c r="CR3" s="761" t="s">
        <v>847</v>
      </c>
      <c r="CS3" s="648">
        <v>23.290700000000001</v>
      </c>
      <c r="CT3" s="761" t="s">
        <v>847</v>
      </c>
      <c r="CU3" s="777" t="s">
        <v>206</v>
      </c>
      <c r="CV3" s="761" t="s">
        <v>847</v>
      </c>
      <c r="CW3" s="777" t="s">
        <v>208</v>
      </c>
      <c r="CX3" s="761" t="s">
        <v>847</v>
      </c>
      <c r="CY3" s="764" t="s">
        <v>143</v>
      </c>
      <c r="CZ3" s="761" t="s">
        <v>847</v>
      </c>
      <c r="DA3" s="605"/>
      <c r="DB3" s="605"/>
      <c r="DC3" s="605"/>
      <c r="DD3" s="605"/>
      <c r="DE3" s="605"/>
      <c r="DF3" s="605"/>
      <c r="DG3" s="605"/>
      <c r="DH3" s="605"/>
      <c r="DI3" s="605"/>
      <c r="DJ3" s="605"/>
    </row>
    <row r="4" spans="1:114" s="606" customFormat="1" ht="15.75">
      <c r="A4" s="784"/>
      <c r="B4" s="784"/>
      <c r="C4" s="767" t="s">
        <v>848</v>
      </c>
      <c r="D4" s="768"/>
      <c r="E4" s="768"/>
      <c r="F4" s="769"/>
      <c r="G4" s="762"/>
      <c r="H4" s="607" t="s">
        <v>849</v>
      </c>
      <c r="I4" s="762"/>
      <c r="J4" s="607" t="s">
        <v>850</v>
      </c>
      <c r="K4" s="762"/>
      <c r="L4" s="607" t="s">
        <v>851</v>
      </c>
      <c r="M4" s="762"/>
      <c r="N4" s="607" t="s">
        <v>852</v>
      </c>
      <c r="O4" s="762"/>
      <c r="P4" s="607" t="s">
        <v>853</v>
      </c>
      <c r="Q4" s="762"/>
      <c r="R4" s="607" t="s">
        <v>854</v>
      </c>
      <c r="S4" s="762"/>
      <c r="T4" s="607" t="s">
        <v>855</v>
      </c>
      <c r="U4" s="762"/>
      <c r="V4" s="607" t="s">
        <v>856</v>
      </c>
      <c r="W4" s="762"/>
      <c r="X4" s="607" t="s">
        <v>857</v>
      </c>
      <c r="Y4" s="762"/>
      <c r="Z4" s="607" t="s">
        <v>858</v>
      </c>
      <c r="AA4" s="762"/>
      <c r="AB4" s="770" t="s">
        <v>859</v>
      </c>
      <c r="AC4" s="771"/>
      <c r="AD4" s="771"/>
      <c r="AE4" s="771"/>
      <c r="AF4" s="774"/>
      <c r="AG4" s="762"/>
      <c r="AH4" s="607" t="s">
        <v>860</v>
      </c>
      <c r="AI4" s="762"/>
      <c r="AJ4" s="607" t="s">
        <v>861</v>
      </c>
      <c r="AK4" s="762"/>
      <c r="AL4" s="607" t="s">
        <v>862</v>
      </c>
      <c r="AM4" s="762"/>
      <c r="AN4" s="608" t="s">
        <v>863</v>
      </c>
      <c r="AO4" s="762"/>
      <c r="AP4" s="608" t="s">
        <v>863</v>
      </c>
      <c r="AQ4" s="762"/>
      <c r="AR4" s="608" t="s">
        <v>864</v>
      </c>
      <c r="AS4" s="762"/>
      <c r="AT4" s="646" t="s">
        <v>864</v>
      </c>
      <c r="AU4" s="762"/>
      <c r="AV4" s="770" t="s">
        <v>865</v>
      </c>
      <c r="AW4" s="771"/>
      <c r="AX4" s="771"/>
      <c r="AY4" s="771"/>
      <c r="AZ4" s="771"/>
      <c r="BA4" s="771"/>
      <c r="BB4" s="772" t="s">
        <v>866</v>
      </c>
      <c r="BC4" s="762"/>
      <c r="BD4" s="770" t="s">
        <v>867</v>
      </c>
      <c r="BE4" s="771"/>
      <c r="BF4" s="771"/>
      <c r="BG4" s="771"/>
      <c r="BH4" s="771"/>
      <c r="BI4" s="771"/>
      <c r="BJ4" s="774" t="s">
        <v>868</v>
      </c>
      <c r="BK4" s="762"/>
      <c r="BL4" s="609" t="s">
        <v>869</v>
      </c>
      <c r="BM4" s="762"/>
      <c r="BN4" s="610" t="s">
        <v>870</v>
      </c>
      <c r="BO4" s="762"/>
      <c r="BP4" s="597"/>
      <c r="BQ4" s="609" t="s">
        <v>871</v>
      </c>
      <c r="BR4" s="762"/>
      <c r="BS4" s="609" t="s">
        <v>872</v>
      </c>
      <c r="BT4" s="762"/>
      <c r="BU4" s="609" t="s">
        <v>873</v>
      </c>
      <c r="BV4" s="762"/>
      <c r="BW4" s="609" t="s">
        <v>874</v>
      </c>
      <c r="BX4" s="762"/>
      <c r="BY4" s="609" t="s">
        <v>68</v>
      </c>
      <c r="BZ4" s="762"/>
      <c r="CA4" s="609" t="s">
        <v>875</v>
      </c>
      <c r="CB4" s="762"/>
      <c r="CC4" s="609" t="s">
        <v>876</v>
      </c>
      <c r="CD4" s="762"/>
      <c r="CE4" s="609" t="s">
        <v>877</v>
      </c>
      <c r="CF4" s="762"/>
      <c r="CG4" s="609" t="s">
        <v>878</v>
      </c>
      <c r="CH4" s="762"/>
      <c r="CI4" s="609" t="s">
        <v>879</v>
      </c>
      <c r="CJ4" s="762"/>
      <c r="CK4" s="609" t="s">
        <v>880</v>
      </c>
      <c r="CL4" s="762"/>
      <c r="CM4" s="609" t="s">
        <v>881</v>
      </c>
      <c r="CN4" s="762"/>
      <c r="CO4" s="609" t="s">
        <v>882</v>
      </c>
      <c r="CP4" s="762"/>
      <c r="CQ4" s="775" t="s">
        <v>77</v>
      </c>
      <c r="CR4" s="762"/>
      <c r="CS4" s="775" t="s">
        <v>883</v>
      </c>
      <c r="CT4" s="762"/>
      <c r="CU4" s="778"/>
      <c r="CV4" s="762"/>
      <c r="CW4" s="778"/>
      <c r="CX4" s="762"/>
      <c r="CY4" s="765"/>
      <c r="CZ4" s="762"/>
      <c r="DA4" s="605"/>
      <c r="DB4" s="605"/>
      <c r="DC4" s="605"/>
      <c r="DD4" s="605"/>
      <c r="DE4" s="605"/>
      <c r="DF4" s="605"/>
      <c r="DG4" s="605"/>
      <c r="DH4" s="605"/>
      <c r="DI4" s="605"/>
      <c r="DJ4" s="605"/>
    </row>
    <row r="5" spans="1:114" s="606" customFormat="1" ht="76.5">
      <c r="A5" s="785"/>
      <c r="B5" s="785"/>
      <c r="C5" s="607" t="s">
        <v>884</v>
      </c>
      <c r="D5" s="607" t="s">
        <v>885</v>
      </c>
      <c r="E5" s="607" t="s">
        <v>886</v>
      </c>
      <c r="F5" s="607" t="s">
        <v>249</v>
      </c>
      <c r="G5" s="763"/>
      <c r="H5" s="607" t="s">
        <v>887</v>
      </c>
      <c r="I5" s="763"/>
      <c r="J5" s="607" t="s">
        <v>888</v>
      </c>
      <c r="K5" s="763"/>
      <c r="L5" s="607" t="s">
        <v>889</v>
      </c>
      <c r="M5" s="763"/>
      <c r="N5" s="607" t="s">
        <v>890</v>
      </c>
      <c r="O5" s="763"/>
      <c r="P5" s="607" t="s">
        <v>891</v>
      </c>
      <c r="Q5" s="763"/>
      <c r="R5" s="607" t="s">
        <v>892</v>
      </c>
      <c r="S5" s="763"/>
      <c r="T5" s="607" t="s">
        <v>893</v>
      </c>
      <c r="U5" s="763"/>
      <c r="V5" s="607" t="s">
        <v>894</v>
      </c>
      <c r="W5" s="763"/>
      <c r="X5" s="607" t="s">
        <v>895</v>
      </c>
      <c r="Y5" s="763"/>
      <c r="Z5" s="607" t="s">
        <v>896</v>
      </c>
      <c r="AA5" s="763"/>
      <c r="AB5" s="607" t="s">
        <v>897</v>
      </c>
      <c r="AC5" s="607" t="s">
        <v>898</v>
      </c>
      <c r="AD5" s="607" t="s">
        <v>899</v>
      </c>
      <c r="AE5" s="611" t="s">
        <v>900</v>
      </c>
      <c r="AF5" s="774"/>
      <c r="AG5" s="763"/>
      <c r="AH5" s="607" t="s">
        <v>901</v>
      </c>
      <c r="AI5" s="763"/>
      <c r="AJ5" s="607" t="s">
        <v>902</v>
      </c>
      <c r="AK5" s="763"/>
      <c r="AL5" s="607" t="s">
        <v>902</v>
      </c>
      <c r="AM5" s="763"/>
      <c r="AN5" s="607" t="s">
        <v>903</v>
      </c>
      <c r="AO5" s="763"/>
      <c r="AP5" s="607" t="s">
        <v>904</v>
      </c>
      <c r="AQ5" s="763"/>
      <c r="AR5" s="607" t="s">
        <v>903</v>
      </c>
      <c r="AS5" s="763"/>
      <c r="AT5" s="607" t="s">
        <v>904</v>
      </c>
      <c r="AU5" s="763"/>
      <c r="AV5" s="607" t="s">
        <v>905</v>
      </c>
      <c r="AW5" s="612" t="s">
        <v>847</v>
      </c>
      <c r="AX5" s="607" t="s">
        <v>906</v>
      </c>
      <c r="AY5" s="612" t="s">
        <v>847</v>
      </c>
      <c r="AZ5" s="607" t="s">
        <v>907</v>
      </c>
      <c r="BA5" s="612" t="s">
        <v>847</v>
      </c>
      <c r="BB5" s="773"/>
      <c r="BC5" s="763"/>
      <c r="BD5" s="607" t="s">
        <v>908</v>
      </c>
      <c r="BE5" s="612" t="s">
        <v>847</v>
      </c>
      <c r="BF5" s="607" t="s">
        <v>909</v>
      </c>
      <c r="BG5" s="612" t="s">
        <v>847</v>
      </c>
      <c r="BH5" s="607" t="s">
        <v>910</v>
      </c>
      <c r="BI5" s="612" t="s">
        <v>847</v>
      </c>
      <c r="BJ5" s="774"/>
      <c r="BK5" s="763"/>
      <c r="BL5" s="607"/>
      <c r="BM5" s="763"/>
      <c r="BN5" s="611" t="s">
        <v>911</v>
      </c>
      <c r="BO5" s="763"/>
      <c r="BP5" s="597"/>
      <c r="BQ5" s="607" t="s">
        <v>912</v>
      </c>
      <c r="BR5" s="763"/>
      <c r="BS5" s="607" t="s">
        <v>913</v>
      </c>
      <c r="BT5" s="763"/>
      <c r="BU5" s="607" t="s">
        <v>912</v>
      </c>
      <c r="BV5" s="763"/>
      <c r="BW5" s="607" t="s">
        <v>913</v>
      </c>
      <c r="BX5" s="763"/>
      <c r="BY5" s="607"/>
      <c r="BZ5" s="763"/>
      <c r="CA5" s="607"/>
      <c r="CB5" s="763"/>
      <c r="CC5" s="607"/>
      <c r="CD5" s="763"/>
      <c r="CE5" s="607"/>
      <c r="CF5" s="763"/>
      <c r="CG5" s="607"/>
      <c r="CH5" s="763"/>
      <c r="CI5" s="607"/>
      <c r="CJ5" s="763"/>
      <c r="CK5" s="607"/>
      <c r="CL5" s="763"/>
      <c r="CM5" s="607"/>
      <c r="CN5" s="763"/>
      <c r="CO5" s="607"/>
      <c r="CP5" s="763"/>
      <c r="CQ5" s="776"/>
      <c r="CR5" s="763"/>
      <c r="CS5" s="776"/>
      <c r="CT5" s="763"/>
      <c r="CU5" s="779"/>
      <c r="CV5" s="763"/>
      <c r="CW5" s="779"/>
      <c r="CX5" s="763"/>
      <c r="CY5" s="766"/>
      <c r="CZ5" s="763"/>
      <c r="DA5" s="605"/>
      <c r="DB5" s="605"/>
      <c r="DC5" s="605"/>
      <c r="DD5" s="605"/>
      <c r="DE5" s="605"/>
      <c r="DF5" s="605"/>
      <c r="DG5" s="605"/>
      <c r="DH5" s="605"/>
      <c r="DI5" s="605"/>
      <c r="DJ5" s="605"/>
    </row>
    <row r="6" spans="1:114" s="617" customFormat="1">
      <c r="A6" s="613"/>
      <c r="B6" s="613"/>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c r="BI6" s="613"/>
      <c r="BJ6" s="613"/>
      <c r="BK6" s="613"/>
      <c r="BL6" s="613"/>
      <c r="BM6" s="613"/>
      <c r="BN6" s="613"/>
      <c r="BO6" s="613"/>
      <c r="BP6" s="597"/>
      <c r="BQ6" s="613"/>
      <c r="BR6" s="613"/>
      <c r="BS6" s="613"/>
      <c r="BT6" s="613"/>
      <c r="BU6" s="613"/>
      <c r="BV6" s="613"/>
      <c r="BW6" s="613"/>
      <c r="BX6" s="613"/>
      <c r="BY6" s="613"/>
      <c r="BZ6" s="613"/>
      <c r="CA6" s="613"/>
      <c r="CB6" s="613"/>
      <c r="CC6" s="613"/>
      <c r="CD6" s="613"/>
      <c r="CE6" s="613"/>
      <c r="CF6" s="613"/>
      <c r="CG6" s="613"/>
      <c r="CH6" s="613"/>
      <c r="CI6" s="613"/>
      <c r="CJ6" s="613"/>
      <c r="CK6" s="613"/>
      <c r="CL6" s="613"/>
      <c r="CM6" s="613"/>
      <c r="CN6" s="613"/>
      <c r="CO6" s="613"/>
      <c r="CP6" s="613"/>
      <c r="CQ6" s="613"/>
      <c r="CR6" s="613"/>
      <c r="CS6" s="613"/>
      <c r="CT6" s="613"/>
      <c r="CU6" s="613"/>
      <c r="CV6" s="614"/>
      <c r="CW6" s="613"/>
      <c r="CX6" s="614"/>
      <c r="CY6" s="615"/>
      <c r="CZ6" s="614"/>
      <c r="DA6" s="616"/>
      <c r="DB6" s="616"/>
      <c r="DC6" s="616"/>
      <c r="DD6" s="616"/>
      <c r="DE6" s="616"/>
      <c r="DF6" s="616"/>
      <c r="DG6" s="616"/>
      <c r="DH6" s="616"/>
      <c r="DI6" s="616"/>
      <c r="DJ6" s="616"/>
    </row>
    <row r="7" spans="1:114" s="301" customFormat="1">
      <c r="A7" s="618">
        <v>1</v>
      </c>
      <c r="B7" s="649" t="s">
        <v>925</v>
      </c>
      <c r="C7" s="619"/>
      <c r="D7" s="619"/>
      <c r="E7" s="619"/>
      <c r="F7" s="620">
        <f>SUM(C7:E7)</f>
        <v>0</v>
      </c>
      <c r="G7" s="614">
        <f>F7</f>
        <v>0</v>
      </c>
      <c r="H7" s="619"/>
      <c r="I7" s="614">
        <f>H7</f>
        <v>0</v>
      </c>
      <c r="J7" s="619"/>
      <c r="K7" s="614">
        <f>J7</f>
        <v>0</v>
      </c>
      <c r="L7" s="619"/>
      <c r="M7" s="614">
        <f>L7</f>
        <v>0</v>
      </c>
      <c r="N7" s="619"/>
      <c r="O7" s="614">
        <f>N7</f>
        <v>0</v>
      </c>
      <c r="P7" s="619"/>
      <c r="Q7" s="614">
        <f>P7</f>
        <v>0</v>
      </c>
      <c r="R7" s="619"/>
      <c r="S7" s="614">
        <f>R7</f>
        <v>0</v>
      </c>
      <c r="T7" s="619"/>
      <c r="U7" s="614">
        <f>T7</f>
        <v>0</v>
      </c>
      <c r="V7" s="619"/>
      <c r="W7" s="614">
        <f>V7</f>
        <v>0</v>
      </c>
      <c r="X7" s="619"/>
      <c r="Y7" s="614">
        <f>X7</f>
        <v>0</v>
      </c>
      <c r="Z7" s="619"/>
      <c r="AA7" s="614">
        <f>Z7</f>
        <v>0</v>
      </c>
      <c r="AB7" s="619"/>
      <c r="AC7" s="619"/>
      <c r="AD7" s="619"/>
      <c r="AE7" s="619"/>
      <c r="AF7" s="621">
        <f>SUM(AB7:AE7)</f>
        <v>0</v>
      </c>
      <c r="AG7" s="614">
        <f>AF7</f>
        <v>0</v>
      </c>
      <c r="AH7" s="619"/>
      <c r="AI7" s="614">
        <f>AH7</f>
        <v>0</v>
      </c>
      <c r="AJ7" s="619"/>
      <c r="AK7" s="614">
        <f>AJ7</f>
        <v>0</v>
      </c>
      <c r="AL7" s="619"/>
      <c r="AM7" s="614">
        <f>AL7</f>
        <v>0</v>
      </c>
      <c r="AN7" s="619"/>
      <c r="AO7" s="614">
        <f>AN7</f>
        <v>0</v>
      </c>
      <c r="AP7" s="619"/>
      <c r="AQ7" s="614">
        <f>AP7</f>
        <v>0</v>
      </c>
      <c r="AR7" s="619"/>
      <c r="AS7" s="614">
        <f>AR7</f>
        <v>0</v>
      </c>
      <c r="AT7" s="619"/>
      <c r="AU7" s="614">
        <f>AT7</f>
        <v>0</v>
      </c>
      <c r="AV7" s="619"/>
      <c r="AW7" s="614">
        <f>AV7</f>
        <v>0</v>
      </c>
      <c r="AX7" s="619"/>
      <c r="AY7" s="614">
        <f>AX7</f>
        <v>0</v>
      </c>
      <c r="AZ7" s="619"/>
      <c r="BA7" s="614">
        <f>AZ7</f>
        <v>0</v>
      </c>
      <c r="BB7" s="621">
        <f>+AV7+AX7+AZ7</f>
        <v>0</v>
      </c>
      <c r="BC7" s="614">
        <f>BB7</f>
        <v>0</v>
      </c>
      <c r="BD7" s="619"/>
      <c r="BE7" s="614">
        <f>BD7</f>
        <v>0</v>
      </c>
      <c r="BF7" s="619"/>
      <c r="BG7" s="614">
        <f>BF7</f>
        <v>0</v>
      </c>
      <c r="BH7" s="619"/>
      <c r="BI7" s="614">
        <f>BH7</f>
        <v>0</v>
      </c>
      <c r="BJ7" s="621">
        <f>+BD7+BF7+BH7</f>
        <v>0</v>
      </c>
      <c r="BK7" s="614">
        <f>BJ7</f>
        <v>0</v>
      </c>
      <c r="BL7" s="619"/>
      <c r="BM7" s="614">
        <f>BL7/31*3</f>
        <v>0</v>
      </c>
      <c r="BN7" s="619"/>
      <c r="BO7" s="614">
        <f>BN7</f>
        <v>0</v>
      </c>
      <c r="BP7" s="597"/>
      <c r="BQ7" s="621"/>
      <c r="BR7" s="614">
        <f>BQ7/31*31</f>
        <v>0</v>
      </c>
      <c r="BS7" s="621"/>
      <c r="BT7" s="614">
        <f>BS7/31*31</f>
        <v>0</v>
      </c>
      <c r="BU7" s="621"/>
      <c r="BV7" s="614">
        <f>BU7/31*31</f>
        <v>0</v>
      </c>
      <c r="BW7" s="621"/>
      <c r="BX7" s="614">
        <f>BW7/31*31</f>
        <v>0</v>
      </c>
      <c r="BY7" s="621"/>
      <c r="BZ7" s="614">
        <f>BY7/31*31</f>
        <v>0</v>
      </c>
      <c r="CA7" s="621"/>
      <c r="CB7" s="614">
        <f>CA7/31*31</f>
        <v>0</v>
      </c>
      <c r="CC7" s="621"/>
      <c r="CD7" s="614">
        <f>CC7/31*31</f>
        <v>0</v>
      </c>
      <c r="CE7" s="621"/>
      <c r="CF7" s="614">
        <f>CE7/31*31</f>
        <v>0</v>
      </c>
      <c r="CG7" s="621"/>
      <c r="CH7" s="614">
        <f>CG7/31*31</f>
        <v>0</v>
      </c>
      <c r="CI7" s="621"/>
      <c r="CJ7" s="614">
        <f>CI7/31*31</f>
        <v>0</v>
      </c>
      <c r="CK7" s="621"/>
      <c r="CL7" s="614">
        <f>CK7/31*31</f>
        <v>0</v>
      </c>
      <c r="CM7" s="621"/>
      <c r="CN7" s="614">
        <f>CM7/31*31</f>
        <v>0</v>
      </c>
      <c r="CO7" s="621"/>
      <c r="CP7" s="614">
        <f>CO7/31*31</f>
        <v>0</v>
      </c>
      <c r="CQ7" s="621"/>
      <c r="CR7" s="614">
        <f>CQ7/31*31</f>
        <v>0</v>
      </c>
      <c r="CS7" s="621"/>
      <c r="CT7" s="614">
        <f>CS7/31*31</f>
        <v>0</v>
      </c>
      <c r="CU7" s="622">
        <f t="shared" ref="CU7:CV34" si="0">SUM(F7,H7,J7,L7,N7,P7,R7,T7,V7,X7,Z7,AF7,AH7,AJ7,AL7,AN7,AP7,AR7,AT7,BB7,BJ7,BN7,BQ7,BS7,BU7,BW7,BL7)</f>
        <v>0</v>
      </c>
      <c r="CV7" s="614">
        <f t="shared" si="0"/>
        <v>0</v>
      </c>
      <c r="CW7" s="622">
        <f>SUM(BY7,CA7,CC7,CE7,CG7,CI7,CK7,CM7,CO7,CQ7,CS7)</f>
        <v>0</v>
      </c>
      <c r="CX7" s="614">
        <f>SUM(BZ7,CB7,CD7,CF7,CH7,CJ7,CL7,CN7,CP7,CR7,CT7)</f>
        <v>0</v>
      </c>
      <c r="CY7" s="623">
        <f>SUM(CU7,CW7)</f>
        <v>0</v>
      </c>
      <c r="CZ7" s="614">
        <f>SUM(CV7,CX7)</f>
        <v>0</v>
      </c>
      <c r="DA7" s="624"/>
      <c r="DB7" s="624"/>
      <c r="DC7" s="624"/>
      <c r="DD7" s="624"/>
      <c r="DE7" s="624"/>
      <c r="DF7" s="624"/>
      <c r="DG7" s="624"/>
      <c r="DH7" s="624"/>
      <c r="DI7" s="624"/>
      <c r="DJ7" s="624"/>
    </row>
    <row r="8" spans="1:114" s="301" customFormat="1">
      <c r="A8" s="618">
        <v>2</v>
      </c>
      <c r="B8" s="649" t="s">
        <v>926</v>
      </c>
      <c r="C8" s="619"/>
      <c r="D8" s="619"/>
      <c r="E8" s="619"/>
      <c r="F8" s="620">
        <f t="shared" ref="F8:F34" si="1">SUM(C8:E8)</f>
        <v>0</v>
      </c>
      <c r="G8" s="614">
        <f>F8/31*30</f>
        <v>0</v>
      </c>
      <c r="H8" s="619"/>
      <c r="I8" s="614">
        <f>H8/31*30</f>
        <v>0</v>
      </c>
      <c r="J8" s="619"/>
      <c r="K8" s="614">
        <f>J8/31*30</f>
        <v>0</v>
      </c>
      <c r="L8" s="619"/>
      <c r="M8" s="614">
        <f>L8/31*30</f>
        <v>0</v>
      </c>
      <c r="N8" s="619"/>
      <c r="O8" s="614">
        <f>N8/31*30</f>
        <v>0</v>
      </c>
      <c r="P8" s="619"/>
      <c r="Q8" s="614">
        <f>P8/31*30</f>
        <v>0</v>
      </c>
      <c r="R8" s="619"/>
      <c r="S8" s="614">
        <f>R8/31*30</f>
        <v>0</v>
      </c>
      <c r="T8" s="619"/>
      <c r="U8" s="614">
        <f>T8/31*30</f>
        <v>0</v>
      </c>
      <c r="V8" s="619"/>
      <c r="W8" s="614">
        <f>V8/31*30</f>
        <v>0</v>
      </c>
      <c r="X8" s="619"/>
      <c r="Y8" s="614">
        <f>X8/31*30</f>
        <v>0</v>
      </c>
      <c r="Z8" s="619"/>
      <c r="AA8" s="614">
        <f>Z8/31*30</f>
        <v>0</v>
      </c>
      <c r="AB8" s="619"/>
      <c r="AC8" s="619"/>
      <c r="AD8" s="619"/>
      <c r="AE8" s="619"/>
      <c r="AF8" s="621">
        <f>SUM(AB8:AE8)</f>
        <v>0</v>
      </c>
      <c r="AG8" s="614">
        <f>AF8/31*30</f>
        <v>0</v>
      </c>
      <c r="AH8" s="619"/>
      <c r="AI8" s="614">
        <f>AH8/31*30</f>
        <v>0</v>
      </c>
      <c r="AJ8" s="619"/>
      <c r="AK8" s="614">
        <f>AJ8/31*30</f>
        <v>0</v>
      </c>
      <c r="AL8" s="619"/>
      <c r="AM8" s="614">
        <f>AL8/31*30</f>
        <v>0</v>
      </c>
      <c r="AN8" s="619"/>
      <c r="AO8" s="614">
        <f>AN8/31*30</f>
        <v>0</v>
      </c>
      <c r="AP8" s="619"/>
      <c r="AQ8" s="614">
        <f>AP8/31*30</f>
        <v>0</v>
      </c>
      <c r="AR8" s="619"/>
      <c r="AS8" s="614">
        <f>AR8/31*30</f>
        <v>0</v>
      </c>
      <c r="AT8" s="619"/>
      <c r="AU8" s="614">
        <f>AT8/31*30</f>
        <v>0</v>
      </c>
      <c r="AV8" s="619"/>
      <c r="AW8" s="614">
        <f>AV8/31*30</f>
        <v>0</v>
      </c>
      <c r="AX8" s="619"/>
      <c r="AY8" s="614">
        <f>AX8/31*30</f>
        <v>0</v>
      </c>
      <c r="AZ8" s="619"/>
      <c r="BA8" s="614">
        <f>AZ8/31*30</f>
        <v>0</v>
      </c>
      <c r="BB8" s="621">
        <f>+AV8+AX8+AZ8</f>
        <v>0</v>
      </c>
      <c r="BC8" s="614">
        <f>BB8/31*30</f>
        <v>0</v>
      </c>
      <c r="BD8" s="619"/>
      <c r="BE8" s="614">
        <f>BD8/31*30</f>
        <v>0</v>
      </c>
      <c r="BF8" s="619"/>
      <c r="BG8" s="614">
        <f>BF8/31*30</f>
        <v>0</v>
      </c>
      <c r="BH8" s="619"/>
      <c r="BI8" s="614">
        <f>BH8/31*30</f>
        <v>0</v>
      </c>
      <c r="BJ8" s="621">
        <f>+BD8+BF8+BH8</f>
        <v>0</v>
      </c>
      <c r="BK8" s="614">
        <f>BJ8/31*30</f>
        <v>0</v>
      </c>
      <c r="BL8" s="619"/>
      <c r="BM8" s="614">
        <f t="shared" ref="BM8:BM34" si="2">BL8/31*3</f>
        <v>0</v>
      </c>
      <c r="BN8" s="619"/>
      <c r="BO8" s="614">
        <f>BN8/31*30</f>
        <v>0</v>
      </c>
      <c r="BP8" s="597"/>
      <c r="BQ8" s="621"/>
      <c r="BR8" s="614">
        <f>BQ8/31*30</f>
        <v>0</v>
      </c>
      <c r="BS8" s="621"/>
      <c r="BT8" s="614">
        <f>BS8/31*30</f>
        <v>0</v>
      </c>
      <c r="BU8" s="621"/>
      <c r="BV8" s="614">
        <f>BU8/31*30</f>
        <v>0</v>
      </c>
      <c r="BW8" s="621"/>
      <c r="BX8" s="614">
        <f>BW8/31*30</f>
        <v>0</v>
      </c>
      <c r="BY8" s="621"/>
      <c r="BZ8" s="614">
        <f>BY8/31*30</f>
        <v>0</v>
      </c>
      <c r="CA8" s="621"/>
      <c r="CB8" s="614">
        <f>CA8/31*30</f>
        <v>0</v>
      </c>
      <c r="CC8" s="621"/>
      <c r="CD8" s="614">
        <f>CC8/31*30</f>
        <v>0</v>
      </c>
      <c r="CE8" s="621"/>
      <c r="CF8" s="614">
        <f>CE8/31*30</f>
        <v>0</v>
      </c>
      <c r="CG8" s="621"/>
      <c r="CH8" s="614">
        <f>CG8/31*30</f>
        <v>0</v>
      </c>
      <c r="CI8" s="621"/>
      <c r="CJ8" s="614">
        <f>CI8/31*30</f>
        <v>0</v>
      </c>
      <c r="CK8" s="621"/>
      <c r="CL8" s="614">
        <f>CK8/31*30</f>
        <v>0</v>
      </c>
      <c r="CM8" s="621"/>
      <c r="CN8" s="614">
        <f>CM8/31*30</f>
        <v>0</v>
      </c>
      <c r="CO8" s="621"/>
      <c r="CP8" s="614">
        <f>CO8/31*30</f>
        <v>0</v>
      </c>
      <c r="CQ8" s="621"/>
      <c r="CR8" s="614">
        <f>CQ8/31*30</f>
        <v>0</v>
      </c>
      <c r="CS8" s="621"/>
      <c r="CT8" s="614">
        <f>CS8/31*30</f>
        <v>0</v>
      </c>
      <c r="CU8" s="622">
        <f t="shared" si="0"/>
        <v>0</v>
      </c>
      <c r="CV8" s="614">
        <f t="shared" si="0"/>
        <v>0</v>
      </c>
      <c r="CW8" s="622">
        <f t="shared" ref="CW8:CX34" si="3">SUM(BY8,CA8,CC8,CE8,CG8,CI8,CK8,CM8,CO8,CQ8,CS8)</f>
        <v>0</v>
      </c>
      <c r="CX8" s="614">
        <f t="shared" si="3"/>
        <v>0</v>
      </c>
      <c r="CY8" s="623">
        <f t="shared" ref="CY8:CZ34" si="4">SUM(CU8,CW8)</f>
        <v>0</v>
      </c>
      <c r="CZ8" s="614">
        <f t="shared" si="4"/>
        <v>0</v>
      </c>
      <c r="DA8" s="624"/>
      <c r="DB8" s="624"/>
      <c r="DC8" s="624"/>
      <c r="DD8" s="624"/>
      <c r="DE8" s="624"/>
      <c r="DF8" s="624"/>
      <c r="DG8" s="624"/>
      <c r="DH8" s="624"/>
      <c r="DI8" s="624"/>
      <c r="DJ8" s="624"/>
    </row>
    <row r="9" spans="1:114" s="301" customFormat="1">
      <c r="A9" s="618">
        <v>3</v>
      </c>
      <c r="B9" s="649" t="s">
        <v>927</v>
      </c>
      <c r="C9" s="619"/>
      <c r="D9" s="619"/>
      <c r="E9" s="619"/>
      <c r="F9" s="620">
        <f t="shared" si="1"/>
        <v>0</v>
      </c>
      <c r="G9" s="614">
        <f>F9/31*29</f>
        <v>0</v>
      </c>
      <c r="H9" s="619"/>
      <c r="I9" s="614">
        <f>H9/31*29</f>
        <v>0</v>
      </c>
      <c r="J9" s="619"/>
      <c r="K9" s="614">
        <f>J9/31*29</f>
        <v>0</v>
      </c>
      <c r="L9" s="619"/>
      <c r="M9" s="614">
        <f>L9/31*29</f>
        <v>0</v>
      </c>
      <c r="N9" s="619"/>
      <c r="O9" s="614">
        <f>N9/31*29</f>
        <v>0</v>
      </c>
      <c r="P9" s="619"/>
      <c r="Q9" s="614">
        <f>P9/31*29</f>
        <v>0</v>
      </c>
      <c r="R9" s="619"/>
      <c r="S9" s="614">
        <f>R9/31*29</f>
        <v>0</v>
      </c>
      <c r="T9" s="619"/>
      <c r="U9" s="614">
        <f>T9/31*29</f>
        <v>0</v>
      </c>
      <c r="V9" s="619"/>
      <c r="W9" s="614">
        <f>V9/31*29</f>
        <v>0</v>
      </c>
      <c r="X9" s="619"/>
      <c r="Y9" s="614">
        <f>X9/31*29</f>
        <v>0</v>
      </c>
      <c r="Z9" s="619"/>
      <c r="AA9" s="614">
        <f>Z9/31*29</f>
        <v>0</v>
      </c>
      <c r="AB9" s="619"/>
      <c r="AC9" s="619"/>
      <c r="AD9" s="619"/>
      <c r="AE9" s="619"/>
      <c r="AF9" s="621">
        <f t="shared" ref="AF9:AF34" si="5">SUM(AB9:AE9)</f>
        <v>0</v>
      </c>
      <c r="AG9" s="614">
        <f>AF9/31*29</f>
        <v>0</v>
      </c>
      <c r="AH9" s="619"/>
      <c r="AI9" s="614">
        <f>AH9/31*29</f>
        <v>0</v>
      </c>
      <c r="AJ9" s="619"/>
      <c r="AK9" s="614">
        <f>AJ9/31*29</f>
        <v>0</v>
      </c>
      <c r="AL9" s="619"/>
      <c r="AM9" s="614">
        <f>AL9/31*29</f>
        <v>0</v>
      </c>
      <c r="AN9" s="619"/>
      <c r="AO9" s="614">
        <f>AN9/31*29</f>
        <v>0</v>
      </c>
      <c r="AP9" s="619"/>
      <c r="AQ9" s="614">
        <f>AP9/31*29</f>
        <v>0</v>
      </c>
      <c r="AR9" s="619"/>
      <c r="AS9" s="614">
        <f>AR9/31*29</f>
        <v>0</v>
      </c>
      <c r="AT9" s="619"/>
      <c r="AU9" s="614">
        <f>AT9/31*29</f>
        <v>0</v>
      </c>
      <c r="AV9" s="619"/>
      <c r="AW9" s="614">
        <f>AV9/31*29</f>
        <v>0</v>
      </c>
      <c r="AX9" s="619"/>
      <c r="AY9" s="614">
        <f>AX9/31*29</f>
        <v>0</v>
      </c>
      <c r="AZ9" s="619"/>
      <c r="BA9" s="614">
        <f>AZ9/31*29</f>
        <v>0</v>
      </c>
      <c r="BB9" s="621">
        <f t="shared" ref="BB9:BB34" si="6">+AV9+AX9+AZ9</f>
        <v>0</v>
      </c>
      <c r="BC9" s="614">
        <f>BB9/31*29</f>
        <v>0</v>
      </c>
      <c r="BD9" s="619"/>
      <c r="BE9" s="614">
        <f>BD9/31*29</f>
        <v>0</v>
      </c>
      <c r="BF9" s="619"/>
      <c r="BG9" s="614">
        <f>BF9/31*29</f>
        <v>0</v>
      </c>
      <c r="BH9" s="619"/>
      <c r="BI9" s="614">
        <f>BH9/31*29</f>
        <v>0</v>
      </c>
      <c r="BJ9" s="621">
        <f t="shared" ref="BJ9:BJ34" si="7">+BD9+BF9+BH9</f>
        <v>0</v>
      </c>
      <c r="BK9" s="614">
        <f>BJ9/31*29</f>
        <v>0</v>
      </c>
      <c r="BL9" s="619"/>
      <c r="BM9" s="614">
        <f t="shared" si="2"/>
        <v>0</v>
      </c>
      <c r="BN9" s="619"/>
      <c r="BO9" s="614">
        <f>BN9/31*29</f>
        <v>0</v>
      </c>
      <c r="BP9" s="597"/>
      <c r="BQ9" s="621"/>
      <c r="BR9" s="614">
        <f>BQ9/31*29</f>
        <v>0</v>
      </c>
      <c r="BS9" s="621"/>
      <c r="BT9" s="614">
        <f>BS9/31*29</f>
        <v>0</v>
      </c>
      <c r="BU9" s="621"/>
      <c r="BV9" s="614">
        <f>BU9/31*29</f>
        <v>0</v>
      </c>
      <c r="BW9" s="621"/>
      <c r="BX9" s="614">
        <f>BW9/31*29</f>
        <v>0</v>
      </c>
      <c r="BY9" s="621"/>
      <c r="BZ9" s="614">
        <f>BY9/31*29</f>
        <v>0</v>
      </c>
      <c r="CA9" s="621"/>
      <c r="CB9" s="614">
        <f>CA9/31*29</f>
        <v>0</v>
      </c>
      <c r="CC9" s="621"/>
      <c r="CD9" s="614">
        <f>CC9/31*29</f>
        <v>0</v>
      </c>
      <c r="CE9" s="621"/>
      <c r="CF9" s="614">
        <f>CE9/31*29</f>
        <v>0</v>
      </c>
      <c r="CG9" s="621"/>
      <c r="CH9" s="614">
        <f>CG9/31*29</f>
        <v>0</v>
      </c>
      <c r="CI9" s="621"/>
      <c r="CJ9" s="614">
        <f>CI9/31*29</f>
        <v>0</v>
      </c>
      <c r="CK9" s="621"/>
      <c r="CL9" s="614">
        <f>CK9/31*29</f>
        <v>0</v>
      </c>
      <c r="CM9" s="621"/>
      <c r="CN9" s="614">
        <f>CM9/31*29</f>
        <v>0</v>
      </c>
      <c r="CO9" s="621"/>
      <c r="CP9" s="614">
        <f>CO9/31*29</f>
        <v>0</v>
      </c>
      <c r="CQ9" s="621"/>
      <c r="CR9" s="614">
        <f>CQ9/31*29</f>
        <v>0</v>
      </c>
      <c r="CS9" s="621"/>
      <c r="CT9" s="614">
        <f>CS9/31*29</f>
        <v>0</v>
      </c>
      <c r="CU9" s="622">
        <f t="shared" si="0"/>
        <v>0</v>
      </c>
      <c r="CV9" s="614">
        <f t="shared" si="0"/>
        <v>0</v>
      </c>
      <c r="CW9" s="622">
        <f t="shared" si="3"/>
        <v>0</v>
      </c>
      <c r="CX9" s="614">
        <f t="shared" si="3"/>
        <v>0</v>
      </c>
      <c r="CY9" s="623">
        <f t="shared" si="4"/>
        <v>0</v>
      </c>
      <c r="CZ9" s="614">
        <f t="shared" si="4"/>
        <v>0</v>
      </c>
      <c r="DA9" s="624"/>
      <c r="DB9" s="624"/>
      <c r="DC9" s="624"/>
      <c r="DD9" s="624"/>
      <c r="DE9" s="624"/>
      <c r="DF9" s="624"/>
      <c r="DG9" s="624"/>
      <c r="DH9" s="624"/>
      <c r="DI9" s="624"/>
      <c r="DJ9" s="624"/>
    </row>
    <row r="10" spans="1:114" s="301" customFormat="1">
      <c r="A10" s="618">
        <v>4</v>
      </c>
      <c r="B10" s="649" t="s">
        <v>928</v>
      </c>
      <c r="C10" s="619"/>
      <c r="D10" s="619"/>
      <c r="E10" s="619"/>
      <c r="F10" s="620">
        <f t="shared" si="1"/>
        <v>0</v>
      </c>
      <c r="G10" s="614">
        <f>F10/31*28</f>
        <v>0</v>
      </c>
      <c r="H10" s="619"/>
      <c r="I10" s="614">
        <f>H10/31*28</f>
        <v>0</v>
      </c>
      <c r="J10" s="619"/>
      <c r="K10" s="614">
        <f>J10/31*28</f>
        <v>0</v>
      </c>
      <c r="L10" s="619"/>
      <c r="M10" s="614">
        <f>L10/31*28</f>
        <v>0</v>
      </c>
      <c r="N10" s="619"/>
      <c r="O10" s="614">
        <f>N10/31*28</f>
        <v>0</v>
      </c>
      <c r="P10" s="619"/>
      <c r="Q10" s="614">
        <f>P10/31*28</f>
        <v>0</v>
      </c>
      <c r="R10" s="619"/>
      <c r="S10" s="614">
        <f>R10/31*28</f>
        <v>0</v>
      </c>
      <c r="T10" s="619"/>
      <c r="U10" s="614">
        <f>T10/31*28</f>
        <v>0</v>
      </c>
      <c r="V10" s="619"/>
      <c r="W10" s="614">
        <f>V10/31*28</f>
        <v>0</v>
      </c>
      <c r="X10" s="619"/>
      <c r="Y10" s="614">
        <f>X10/31*28</f>
        <v>0</v>
      </c>
      <c r="Z10" s="619"/>
      <c r="AA10" s="614">
        <f>Z10/31*28</f>
        <v>0</v>
      </c>
      <c r="AB10" s="619"/>
      <c r="AC10" s="619"/>
      <c r="AD10" s="619"/>
      <c r="AE10" s="619"/>
      <c r="AF10" s="621">
        <f t="shared" si="5"/>
        <v>0</v>
      </c>
      <c r="AG10" s="614">
        <f>AF10/31*28</f>
        <v>0</v>
      </c>
      <c r="AH10" s="619"/>
      <c r="AI10" s="614">
        <f>AH10/31*28</f>
        <v>0</v>
      </c>
      <c r="AJ10" s="619"/>
      <c r="AK10" s="614">
        <f>AJ10/31*28</f>
        <v>0</v>
      </c>
      <c r="AL10" s="619"/>
      <c r="AM10" s="614">
        <f>AL10/31*28</f>
        <v>0</v>
      </c>
      <c r="AN10" s="619"/>
      <c r="AO10" s="614">
        <f>AN10/31*28</f>
        <v>0</v>
      </c>
      <c r="AP10" s="619"/>
      <c r="AQ10" s="614">
        <f>AP10/31*28</f>
        <v>0</v>
      </c>
      <c r="AR10" s="619"/>
      <c r="AS10" s="614">
        <f>AR10/31*28</f>
        <v>0</v>
      </c>
      <c r="AT10" s="619"/>
      <c r="AU10" s="614">
        <f>AT10/31*28</f>
        <v>0</v>
      </c>
      <c r="AV10" s="619"/>
      <c r="AW10" s="614">
        <f>AV10/31*28</f>
        <v>0</v>
      </c>
      <c r="AX10" s="619"/>
      <c r="AY10" s="614">
        <f>AX10/31*28</f>
        <v>0</v>
      </c>
      <c r="AZ10" s="619"/>
      <c r="BA10" s="614">
        <f>AZ10/31*28</f>
        <v>0</v>
      </c>
      <c r="BB10" s="621">
        <f t="shared" si="6"/>
        <v>0</v>
      </c>
      <c r="BC10" s="614">
        <f>BB10/31*28</f>
        <v>0</v>
      </c>
      <c r="BD10" s="619"/>
      <c r="BE10" s="614">
        <f>BD10/31*28</f>
        <v>0</v>
      </c>
      <c r="BF10" s="619"/>
      <c r="BG10" s="614">
        <f>BF10/31*28</f>
        <v>0</v>
      </c>
      <c r="BH10" s="619"/>
      <c r="BI10" s="614">
        <f>BH10/31*28</f>
        <v>0</v>
      </c>
      <c r="BJ10" s="621">
        <f t="shared" si="7"/>
        <v>0</v>
      </c>
      <c r="BK10" s="614">
        <f>BJ10/31*28</f>
        <v>0</v>
      </c>
      <c r="BL10" s="619"/>
      <c r="BM10" s="614">
        <f t="shared" si="2"/>
        <v>0</v>
      </c>
      <c r="BN10" s="619"/>
      <c r="BO10" s="614">
        <f>BN10/31*28</f>
        <v>0</v>
      </c>
      <c r="BP10" s="597"/>
      <c r="BQ10" s="621"/>
      <c r="BR10" s="614">
        <f>BQ10/31*28</f>
        <v>0</v>
      </c>
      <c r="BS10" s="621"/>
      <c r="BT10" s="614">
        <f>BS10/31*28</f>
        <v>0</v>
      </c>
      <c r="BU10" s="621"/>
      <c r="BV10" s="614">
        <f>BU10/31*28</f>
        <v>0</v>
      </c>
      <c r="BW10" s="621"/>
      <c r="BX10" s="614">
        <f>BW10/31*28</f>
        <v>0</v>
      </c>
      <c r="BY10" s="621"/>
      <c r="BZ10" s="614">
        <f>BY10/31*28</f>
        <v>0</v>
      </c>
      <c r="CA10" s="621"/>
      <c r="CB10" s="614">
        <f>CA10/31*28</f>
        <v>0</v>
      </c>
      <c r="CC10" s="621"/>
      <c r="CD10" s="614">
        <f>CC10/31*28</f>
        <v>0</v>
      </c>
      <c r="CE10" s="621"/>
      <c r="CF10" s="614">
        <f>CE10/31*28</f>
        <v>0</v>
      </c>
      <c r="CG10" s="621"/>
      <c r="CH10" s="614">
        <f>CG10/31*28</f>
        <v>0</v>
      </c>
      <c r="CI10" s="621"/>
      <c r="CJ10" s="614">
        <f>CI10/31*28</f>
        <v>0</v>
      </c>
      <c r="CK10" s="621"/>
      <c r="CL10" s="614">
        <f>CK10/31*28</f>
        <v>0</v>
      </c>
      <c r="CM10" s="621"/>
      <c r="CN10" s="614">
        <f>CM10/31*28</f>
        <v>0</v>
      </c>
      <c r="CO10" s="621"/>
      <c r="CP10" s="614">
        <f>CO10/31*28</f>
        <v>0</v>
      </c>
      <c r="CQ10" s="621"/>
      <c r="CR10" s="614">
        <f>CQ10/31*28</f>
        <v>0</v>
      </c>
      <c r="CS10" s="621"/>
      <c r="CT10" s="614">
        <f>CS10/31*28</f>
        <v>0</v>
      </c>
      <c r="CU10" s="622">
        <f t="shared" si="0"/>
        <v>0</v>
      </c>
      <c r="CV10" s="614">
        <f t="shared" si="0"/>
        <v>0</v>
      </c>
      <c r="CW10" s="622">
        <f t="shared" si="3"/>
        <v>0</v>
      </c>
      <c r="CX10" s="614">
        <f t="shared" si="3"/>
        <v>0</v>
      </c>
      <c r="CY10" s="623">
        <f t="shared" si="4"/>
        <v>0</v>
      </c>
      <c r="CZ10" s="614">
        <f t="shared" si="4"/>
        <v>0</v>
      </c>
      <c r="DA10" s="624"/>
      <c r="DB10" s="624"/>
      <c r="DC10" s="624"/>
      <c r="DD10" s="624"/>
      <c r="DE10" s="624"/>
      <c r="DF10" s="624"/>
      <c r="DG10" s="624"/>
      <c r="DH10" s="624"/>
      <c r="DI10" s="624"/>
      <c r="DJ10" s="624"/>
    </row>
    <row r="11" spans="1:114" s="301" customFormat="1">
      <c r="A11" s="618">
        <v>5</v>
      </c>
      <c r="B11" s="649" t="s">
        <v>929</v>
      </c>
      <c r="C11" s="619"/>
      <c r="D11" s="619"/>
      <c r="E11" s="619"/>
      <c r="F11" s="620">
        <f t="shared" si="1"/>
        <v>0</v>
      </c>
      <c r="G11" s="614">
        <f>F11/31*27</f>
        <v>0</v>
      </c>
      <c r="H11" s="619"/>
      <c r="I11" s="614">
        <f>H11/31*27</f>
        <v>0</v>
      </c>
      <c r="J11" s="619"/>
      <c r="K11" s="614">
        <f>J11/31*27</f>
        <v>0</v>
      </c>
      <c r="L11" s="619"/>
      <c r="M11" s="614">
        <f>L11/31*27</f>
        <v>0</v>
      </c>
      <c r="N11" s="619"/>
      <c r="O11" s="614">
        <f>N11/31*27</f>
        <v>0</v>
      </c>
      <c r="P11" s="619"/>
      <c r="Q11" s="614">
        <f>P11/31*27</f>
        <v>0</v>
      </c>
      <c r="R11" s="619"/>
      <c r="S11" s="614">
        <f>R11/31*27</f>
        <v>0</v>
      </c>
      <c r="T11" s="619"/>
      <c r="U11" s="614">
        <f>T11/31*27</f>
        <v>0</v>
      </c>
      <c r="V11" s="619"/>
      <c r="W11" s="614">
        <f>V11/31*27</f>
        <v>0</v>
      </c>
      <c r="X11" s="619"/>
      <c r="Y11" s="614">
        <f>X11/31*27</f>
        <v>0</v>
      </c>
      <c r="Z11" s="619"/>
      <c r="AA11" s="614">
        <f>Z11/31*27</f>
        <v>0</v>
      </c>
      <c r="AB11" s="619"/>
      <c r="AC11" s="619"/>
      <c r="AD11" s="619"/>
      <c r="AE11" s="619"/>
      <c r="AF11" s="621">
        <f t="shared" si="5"/>
        <v>0</v>
      </c>
      <c r="AG11" s="614">
        <f>AF11/31*27</f>
        <v>0</v>
      </c>
      <c r="AH11" s="619"/>
      <c r="AI11" s="614">
        <f>AH11/31*27</f>
        <v>0</v>
      </c>
      <c r="AJ11" s="619"/>
      <c r="AK11" s="614">
        <f>AJ11/31*27</f>
        <v>0</v>
      </c>
      <c r="AL11" s="619"/>
      <c r="AM11" s="614">
        <f>AL11/31*27</f>
        <v>0</v>
      </c>
      <c r="AN11" s="619"/>
      <c r="AO11" s="614">
        <f>AN11/31*27</f>
        <v>0</v>
      </c>
      <c r="AP11" s="619"/>
      <c r="AQ11" s="614">
        <f>AP11/31*27</f>
        <v>0</v>
      </c>
      <c r="AR11" s="619"/>
      <c r="AS11" s="614">
        <f>AR11/31*27</f>
        <v>0</v>
      </c>
      <c r="AT11" s="619"/>
      <c r="AU11" s="614">
        <f>AT11/31*27</f>
        <v>0</v>
      </c>
      <c r="AV11" s="619"/>
      <c r="AW11" s="614">
        <f>AV11/31*27</f>
        <v>0</v>
      </c>
      <c r="AX11" s="619"/>
      <c r="AY11" s="614">
        <f>AX11/31*27</f>
        <v>0</v>
      </c>
      <c r="AZ11" s="619"/>
      <c r="BA11" s="614">
        <f>AZ11/31*27</f>
        <v>0</v>
      </c>
      <c r="BB11" s="621">
        <f t="shared" si="6"/>
        <v>0</v>
      </c>
      <c r="BC11" s="614">
        <f>BB11/31*27</f>
        <v>0</v>
      </c>
      <c r="BD11" s="619"/>
      <c r="BE11" s="614">
        <f>BD11/31*27</f>
        <v>0</v>
      </c>
      <c r="BF11" s="619"/>
      <c r="BG11" s="614">
        <f>BF11/31*27</f>
        <v>0</v>
      </c>
      <c r="BH11" s="619"/>
      <c r="BI11" s="614">
        <f>BH11/31*27</f>
        <v>0</v>
      </c>
      <c r="BJ11" s="621">
        <f t="shared" si="7"/>
        <v>0</v>
      </c>
      <c r="BK11" s="614">
        <f>BJ11/31*27</f>
        <v>0</v>
      </c>
      <c r="BL11" s="619"/>
      <c r="BM11" s="614">
        <f t="shared" si="2"/>
        <v>0</v>
      </c>
      <c r="BN11" s="619"/>
      <c r="BO11" s="614">
        <f>BN11/31*27</f>
        <v>0</v>
      </c>
      <c r="BP11" s="597"/>
      <c r="BQ11" s="621"/>
      <c r="BR11" s="614">
        <f>BQ11/31*27</f>
        <v>0</v>
      </c>
      <c r="BS11" s="621"/>
      <c r="BT11" s="614">
        <f>BS11/31*27</f>
        <v>0</v>
      </c>
      <c r="BU11" s="621"/>
      <c r="BV11" s="614">
        <f>BU11/31*27</f>
        <v>0</v>
      </c>
      <c r="BW11" s="621"/>
      <c r="BX11" s="614">
        <f>BW11/31*27</f>
        <v>0</v>
      </c>
      <c r="BY11" s="621"/>
      <c r="BZ11" s="614">
        <f>BY11/31*27</f>
        <v>0</v>
      </c>
      <c r="CA11" s="621"/>
      <c r="CB11" s="614">
        <f>CA11/31*27</f>
        <v>0</v>
      </c>
      <c r="CC11" s="621"/>
      <c r="CD11" s="614">
        <f>CC11/31*27</f>
        <v>0</v>
      </c>
      <c r="CE11" s="621"/>
      <c r="CF11" s="614">
        <f>CE11/31*27</f>
        <v>0</v>
      </c>
      <c r="CG11" s="621"/>
      <c r="CH11" s="614">
        <f>CG11/31*27</f>
        <v>0</v>
      </c>
      <c r="CI11" s="621"/>
      <c r="CJ11" s="614">
        <f>CI11/31*27</f>
        <v>0</v>
      </c>
      <c r="CK11" s="621"/>
      <c r="CL11" s="614">
        <f>CK11/31*27</f>
        <v>0</v>
      </c>
      <c r="CM11" s="621"/>
      <c r="CN11" s="614">
        <f>CM11/31*27</f>
        <v>0</v>
      </c>
      <c r="CO11" s="621"/>
      <c r="CP11" s="614">
        <f>CO11/31*27</f>
        <v>0</v>
      </c>
      <c r="CQ11" s="621"/>
      <c r="CR11" s="614">
        <f>CQ11/31*27</f>
        <v>0</v>
      </c>
      <c r="CS11" s="621"/>
      <c r="CT11" s="614">
        <f>CS11/31*27</f>
        <v>0</v>
      </c>
      <c r="CU11" s="622">
        <f t="shared" si="0"/>
        <v>0</v>
      </c>
      <c r="CV11" s="614">
        <f t="shared" si="0"/>
        <v>0</v>
      </c>
      <c r="CW11" s="622">
        <f t="shared" si="3"/>
        <v>0</v>
      </c>
      <c r="CX11" s="614">
        <f t="shared" si="3"/>
        <v>0</v>
      </c>
      <c r="CY11" s="623">
        <f t="shared" si="4"/>
        <v>0</v>
      </c>
      <c r="CZ11" s="614">
        <f t="shared" si="4"/>
        <v>0</v>
      </c>
      <c r="DA11" s="624"/>
      <c r="DB11" s="624"/>
      <c r="DC11" s="624"/>
      <c r="DD11" s="624"/>
      <c r="DE11" s="624"/>
      <c r="DF11" s="624"/>
      <c r="DG11" s="624"/>
      <c r="DH11" s="624"/>
      <c r="DI11" s="624"/>
      <c r="DJ11" s="624"/>
    </row>
    <row r="12" spans="1:114" s="301" customFormat="1">
      <c r="A12" s="618">
        <v>6</v>
      </c>
      <c r="B12" s="649" t="s">
        <v>930</v>
      </c>
      <c r="C12" s="619"/>
      <c r="D12" s="619"/>
      <c r="E12" s="619"/>
      <c r="F12" s="620">
        <f t="shared" si="1"/>
        <v>0</v>
      </c>
      <c r="G12" s="614">
        <f>F12/31*26</f>
        <v>0</v>
      </c>
      <c r="H12" s="619"/>
      <c r="I12" s="614">
        <f>H12/31*26</f>
        <v>0</v>
      </c>
      <c r="J12" s="619"/>
      <c r="K12" s="614">
        <f>J12/31*26</f>
        <v>0</v>
      </c>
      <c r="L12" s="619"/>
      <c r="M12" s="614">
        <f>L12/31*26</f>
        <v>0</v>
      </c>
      <c r="N12" s="619"/>
      <c r="O12" s="614">
        <f>N12/31*26</f>
        <v>0</v>
      </c>
      <c r="P12" s="619"/>
      <c r="Q12" s="614">
        <f>P12/31*26</f>
        <v>0</v>
      </c>
      <c r="R12" s="619"/>
      <c r="S12" s="614">
        <f>R12/31*26</f>
        <v>0</v>
      </c>
      <c r="T12" s="619"/>
      <c r="U12" s="614">
        <f>T12/31*26</f>
        <v>0</v>
      </c>
      <c r="V12" s="619"/>
      <c r="W12" s="614">
        <f>V12/31*26</f>
        <v>0</v>
      </c>
      <c r="X12" s="619"/>
      <c r="Y12" s="614">
        <f>X12/31*26</f>
        <v>0</v>
      </c>
      <c r="Z12" s="619"/>
      <c r="AA12" s="614">
        <f>Z12/31*26</f>
        <v>0</v>
      </c>
      <c r="AB12" s="619"/>
      <c r="AC12" s="619"/>
      <c r="AD12" s="619"/>
      <c r="AE12" s="619"/>
      <c r="AF12" s="621">
        <f t="shared" si="5"/>
        <v>0</v>
      </c>
      <c r="AG12" s="614">
        <f>AF12/31*26</f>
        <v>0</v>
      </c>
      <c r="AH12" s="619"/>
      <c r="AI12" s="614">
        <f>AH12/31*26</f>
        <v>0</v>
      </c>
      <c r="AJ12" s="619"/>
      <c r="AK12" s="614">
        <f>AJ12/31*26</f>
        <v>0</v>
      </c>
      <c r="AL12" s="619"/>
      <c r="AM12" s="614">
        <f>AL12/31*26</f>
        <v>0</v>
      </c>
      <c r="AN12" s="619"/>
      <c r="AO12" s="614">
        <f>AN12/31*26</f>
        <v>0</v>
      </c>
      <c r="AP12" s="619"/>
      <c r="AQ12" s="614">
        <f>AP12/31*26</f>
        <v>0</v>
      </c>
      <c r="AR12" s="619"/>
      <c r="AS12" s="614">
        <f>AR12/31*26</f>
        <v>0</v>
      </c>
      <c r="AT12" s="619"/>
      <c r="AU12" s="614">
        <f>AT12/31*26</f>
        <v>0</v>
      </c>
      <c r="AV12" s="619"/>
      <c r="AW12" s="614">
        <f>AV12/31*26</f>
        <v>0</v>
      </c>
      <c r="AX12" s="619"/>
      <c r="AY12" s="614">
        <f>AX12/31*26</f>
        <v>0</v>
      </c>
      <c r="AZ12" s="619"/>
      <c r="BA12" s="614">
        <f>AZ12/31*26</f>
        <v>0</v>
      </c>
      <c r="BB12" s="621">
        <f t="shared" si="6"/>
        <v>0</v>
      </c>
      <c r="BC12" s="614">
        <f>BB12/31*26</f>
        <v>0</v>
      </c>
      <c r="BD12" s="619"/>
      <c r="BE12" s="614">
        <f>BD12/31*26</f>
        <v>0</v>
      </c>
      <c r="BF12" s="619"/>
      <c r="BG12" s="614">
        <f>BF12/31*26</f>
        <v>0</v>
      </c>
      <c r="BH12" s="619"/>
      <c r="BI12" s="614">
        <f>BH12/31*26</f>
        <v>0</v>
      </c>
      <c r="BJ12" s="621">
        <f t="shared" si="7"/>
        <v>0</v>
      </c>
      <c r="BK12" s="614">
        <f>BJ12/31*26</f>
        <v>0</v>
      </c>
      <c r="BL12" s="619"/>
      <c r="BM12" s="614">
        <f t="shared" si="2"/>
        <v>0</v>
      </c>
      <c r="BN12" s="619"/>
      <c r="BO12" s="614">
        <f>BN12/31*26</f>
        <v>0</v>
      </c>
      <c r="BP12" s="597"/>
      <c r="BQ12" s="621"/>
      <c r="BR12" s="614">
        <f>BQ12/31*26</f>
        <v>0</v>
      </c>
      <c r="BS12" s="621"/>
      <c r="BT12" s="614">
        <f>BS12/31*26</f>
        <v>0</v>
      </c>
      <c r="BU12" s="621"/>
      <c r="BV12" s="614">
        <f>BU12/31*26</f>
        <v>0</v>
      </c>
      <c r="BW12" s="621"/>
      <c r="BX12" s="614">
        <f>BW12/31*26</f>
        <v>0</v>
      </c>
      <c r="BY12" s="621"/>
      <c r="BZ12" s="614">
        <f>BY12/31*26</f>
        <v>0</v>
      </c>
      <c r="CA12" s="621"/>
      <c r="CB12" s="614">
        <f>CA12/31*26</f>
        <v>0</v>
      </c>
      <c r="CC12" s="621"/>
      <c r="CD12" s="614">
        <f>CC12/31*26</f>
        <v>0</v>
      </c>
      <c r="CE12" s="621"/>
      <c r="CF12" s="614">
        <f>CE12/31*26</f>
        <v>0</v>
      </c>
      <c r="CG12" s="621"/>
      <c r="CH12" s="614">
        <f>CG12/31*26</f>
        <v>0</v>
      </c>
      <c r="CI12" s="621"/>
      <c r="CJ12" s="614">
        <f>CI12/31*26</f>
        <v>0</v>
      </c>
      <c r="CK12" s="621"/>
      <c r="CL12" s="614">
        <f>CK12/31*26</f>
        <v>0</v>
      </c>
      <c r="CM12" s="621"/>
      <c r="CN12" s="614">
        <f>CM12/31*26</f>
        <v>0</v>
      </c>
      <c r="CO12" s="621"/>
      <c r="CP12" s="614">
        <f>CO12/31*26</f>
        <v>0</v>
      </c>
      <c r="CQ12" s="621"/>
      <c r="CR12" s="614">
        <f>CQ12/31*26</f>
        <v>0</v>
      </c>
      <c r="CS12" s="621"/>
      <c r="CT12" s="614">
        <f>CS12/31*26</f>
        <v>0</v>
      </c>
      <c r="CU12" s="622">
        <f t="shared" si="0"/>
        <v>0</v>
      </c>
      <c r="CV12" s="614">
        <f t="shared" si="0"/>
        <v>0</v>
      </c>
      <c r="CW12" s="622">
        <f t="shared" si="3"/>
        <v>0</v>
      </c>
      <c r="CX12" s="614">
        <f t="shared" si="3"/>
        <v>0</v>
      </c>
      <c r="CY12" s="623">
        <f t="shared" si="4"/>
        <v>0</v>
      </c>
      <c r="CZ12" s="614">
        <f t="shared" si="4"/>
        <v>0</v>
      </c>
      <c r="DA12" s="624"/>
      <c r="DB12" s="624"/>
      <c r="DC12" s="624"/>
      <c r="DD12" s="624"/>
      <c r="DE12" s="624"/>
      <c r="DF12" s="624"/>
      <c r="DG12" s="624"/>
      <c r="DH12" s="624"/>
      <c r="DI12" s="624"/>
      <c r="DJ12" s="624"/>
    </row>
    <row r="13" spans="1:114" s="301" customFormat="1">
      <c r="A13" s="618">
        <v>7</v>
      </c>
      <c r="B13" s="649" t="s">
        <v>931</v>
      </c>
      <c r="C13" s="619"/>
      <c r="D13" s="619"/>
      <c r="E13" s="619"/>
      <c r="F13" s="620">
        <f t="shared" si="1"/>
        <v>0</v>
      </c>
      <c r="G13" s="614">
        <f>F13/31*25</f>
        <v>0</v>
      </c>
      <c r="H13" s="619"/>
      <c r="I13" s="614">
        <f>H13/31*25</f>
        <v>0</v>
      </c>
      <c r="J13" s="619"/>
      <c r="K13" s="614">
        <f>J13/31*25</f>
        <v>0</v>
      </c>
      <c r="L13" s="619"/>
      <c r="M13" s="614">
        <f>L13/31*25</f>
        <v>0</v>
      </c>
      <c r="N13" s="619"/>
      <c r="O13" s="614">
        <f>N13/31*25</f>
        <v>0</v>
      </c>
      <c r="P13" s="619"/>
      <c r="Q13" s="614">
        <f>P13/31*25</f>
        <v>0</v>
      </c>
      <c r="R13" s="619"/>
      <c r="S13" s="614">
        <f>R13/31*25</f>
        <v>0</v>
      </c>
      <c r="T13" s="619"/>
      <c r="U13" s="614">
        <f>T13/31*25</f>
        <v>0</v>
      </c>
      <c r="V13" s="619"/>
      <c r="W13" s="614">
        <f>V13/31*25</f>
        <v>0</v>
      </c>
      <c r="X13" s="619"/>
      <c r="Y13" s="614">
        <f>X13/31*25</f>
        <v>0</v>
      </c>
      <c r="Z13" s="619"/>
      <c r="AA13" s="614">
        <f>Z13/31*25</f>
        <v>0</v>
      </c>
      <c r="AB13" s="619"/>
      <c r="AC13" s="619"/>
      <c r="AD13" s="619"/>
      <c r="AE13" s="619"/>
      <c r="AF13" s="621">
        <f t="shared" si="5"/>
        <v>0</v>
      </c>
      <c r="AG13" s="614">
        <f>AF13/31*25</f>
        <v>0</v>
      </c>
      <c r="AH13" s="619"/>
      <c r="AI13" s="614">
        <f>AH13/31*25</f>
        <v>0</v>
      </c>
      <c r="AJ13" s="619"/>
      <c r="AK13" s="614">
        <f>AJ13/31*25</f>
        <v>0</v>
      </c>
      <c r="AL13" s="619"/>
      <c r="AM13" s="614">
        <f>AL13/31*25</f>
        <v>0</v>
      </c>
      <c r="AN13" s="619"/>
      <c r="AO13" s="614">
        <f>AN13/31*25</f>
        <v>0</v>
      </c>
      <c r="AP13" s="619"/>
      <c r="AQ13" s="614">
        <f>AP13/31*25</f>
        <v>0</v>
      </c>
      <c r="AR13" s="619"/>
      <c r="AS13" s="614">
        <f>AR13/31*25</f>
        <v>0</v>
      </c>
      <c r="AT13" s="619"/>
      <c r="AU13" s="614">
        <f>AT13/31*25</f>
        <v>0</v>
      </c>
      <c r="AV13" s="619"/>
      <c r="AW13" s="614">
        <f>AV13/31*25</f>
        <v>0</v>
      </c>
      <c r="AX13" s="619"/>
      <c r="AY13" s="614">
        <f>AX13/31*25</f>
        <v>0</v>
      </c>
      <c r="AZ13" s="619"/>
      <c r="BA13" s="614">
        <f>AZ13/31*25</f>
        <v>0</v>
      </c>
      <c r="BB13" s="621">
        <f t="shared" si="6"/>
        <v>0</v>
      </c>
      <c r="BC13" s="614">
        <f>BB13/31*25</f>
        <v>0</v>
      </c>
      <c r="BD13" s="619"/>
      <c r="BE13" s="614">
        <f>BD13/31*25</f>
        <v>0</v>
      </c>
      <c r="BF13" s="619"/>
      <c r="BG13" s="614">
        <f>BF13/31*25</f>
        <v>0</v>
      </c>
      <c r="BH13" s="619"/>
      <c r="BI13" s="614">
        <f>BH13/31*25</f>
        <v>0</v>
      </c>
      <c r="BJ13" s="621">
        <f t="shared" si="7"/>
        <v>0</v>
      </c>
      <c r="BK13" s="614">
        <f>BJ13/31*25</f>
        <v>0</v>
      </c>
      <c r="BL13" s="619"/>
      <c r="BM13" s="614">
        <f t="shared" si="2"/>
        <v>0</v>
      </c>
      <c r="BN13" s="619"/>
      <c r="BO13" s="614">
        <f>BN13/31*25</f>
        <v>0</v>
      </c>
      <c r="BP13" s="597"/>
      <c r="BQ13" s="621"/>
      <c r="BR13" s="614">
        <f>BQ13/31*25</f>
        <v>0</v>
      </c>
      <c r="BS13" s="621"/>
      <c r="BT13" s="614">
        <f>BS13/31*25</f>
        <v>0</v>
      </c>
      <c r="BU13" s="621"/>
      <c r="BV13" s="614">
        <f>BU13/31*25</f>
        <v>0</v>
      </c>
      <c r="BW13" s="621"/>
      <c r="BX13" s="614">
        <f>BW13/31*25</f>
        <v>0</v>
      </c>
      <c r="BY13" s="621"/>
      <c r="BZ13" s="614">
        <f>BY13/31*25</f>
        <v>0</v>
      </c>
      <c r="CA13" s="621"/>
      <c r="CB13" s="614">
        <f>CA13/31*25</f>
        <v>0</v>
      </c>
      <c r="CC13" s="621"/>
      <c r="CD13" s="614">
        <f>CC13/31*25</f>
        <v>0</v>
      </c>
      <c r="CE13" s="621"/>
      <c r="CF13" s="614">
        <f>CE13/31*25</f>
        <v>0</v>
      </c>
      <c r="CG13" s="621"/>
      <c r="CH13" s="614">
        <f>CG13/31*25</f>
        <v>0</v>
      </c>
      <c r="CI13" s="621"/>
      <c r="CJ13" s="614">
        <f>CI13/31*25</f>
        <v>0</v>
      </c>
      <c r="CK13" s="621"/>
      <c r="CL13" s="614">
        <f>CK13/31*25</f>
        <v>0</v>
      </c>
      <c r="CM13" s="621"/>
      <c r="CN13" s="614">
        <f>CM13/31*25</f>
        <v>0</v>
      </c>
      <c r="CO13" s="621"/>
      <c r="CP13" s="614">
        <f>CO13/31*25</f>
        <v>0</v>
      </c>
      <c r="CQ13" s="621"/>
      <c r="CR13" s="614">
        <f>CQ13/31*25</f>
        <v>0</v>
      </c>
      <c r="CS13" s="621"/>
      <c r="CT13" s="614">
        <f>CS13/31*25</f>
        <v>0</v>
      </c>
      <c r="CU13" s="622">
        <f t="shared" si="0"/>
        <v>0</v>
      </c>
      <c r="CV13" s="614">
        <f t="shared" si="0"/>
        <v>0</v>
      </c>
      <c r="CW13" s="622">
        <f t="shared" si="3"/>
        <v>0</v>
      </c>
      <c r="CX13" s="614">
        <f t="shared" si="3"/>
        <v>0</v>
      </c>
      <c r="CY13" s="623">
        <f t="shared" si="4"/>
        <v>0</v>
      </c>
      <c r="CZ13" s="614">
        <f t="shared" si="4"/>
        <v>0</v>
      </c>
      <c r="DA13" s="624"/>
      <c r="DB13" s="624"/>
      <c r="DC13" s="624"/>
      <c r="DD13" s="624"/>
      <c r="DE13" s="624"/>
      <c r="DF13" s="624"/>
      <c r="DG13" s="624"/>
      <c r="DH13" s="624"/>
      <c r="DI13" s="624"/>
      <c r="DJ13" s="624"/>
    </row>
    <row r="14" spans="1:114" s="301" customFormat="1">
      <c r="A14" s="618">
        <v>8</v>
      </c>
      <c r="B14" s="649" t="s">
        <v>932</v>
      </c>
      <c r="C14" s="619"/>
      <c r="D14" s="619"/>
      <c r="E14" s="619"/>
      <c r="F14" s="620">
        <f t="shared" si="1"/>
        <v>0</v>
      </c>
      <c r="G14" s="614">
        <f>F14/31*24</f>
        <v>0</v>
      </c>
      <c r="H14" s="619"/>
      <c r="I14" s="614">
        <f>H14/31*24</f>
        <v>0</v>
      </c>
      <c r="J14" s="619"/>
      <c r="K14" s="614">
        <f>J14/31*24</f>
        <v>0</v>
      </c>
      <c r="L14" s="619"/>
      <c r="M14" s="614">
        <f>L14/31*24</f>
        <v>0</v>
      </c>
      <c r="N14" s="619"/>
      <c r="O14" s="614">
        <f>N14/31*24</f>
        <v>0</v>
      </c>
      <c r="P14" s="619"/>
      <c r="Q14" s="614">
        <f>P14/31*24</f>
        <v>0</v>
      </c>
      <c r="R14" s="619"/>
      <c r="S14" s="614">
        <f>R14/31*24</f>
        <v>0</v>
      </c>
      <c r="T14" s="619"/>
      <c r="U14" s="614">
        <f>T14/31*24</f>
        <v>0</v>
      </c>
      <c r="V14" s="619"/>
      <c r="W14" s="614">
        <f>V14/31*24</f>
        <v>0</v>
      </c>
      <c r="X14" s="619"/>
      <c r="Y14" s="614">
        <f>X14/31*24</f>
        <v>0</v>
      </c>
      <c r="Z14" s="619"/>
      <c r="AA14" s="614">
        <f>Z14/31*24</f>
        <v>0</v>
      </c>
      <c r="AB14" s="619"/>
      <c r="AC14" s="619"/>
      <c r="AD14" s="619"/>
      <c r="AE14" s="619"/>
      <c r="AF14" s="621">
        <f t="shared" si="5"/>
        <v>0</v>
      </c>
      <c r="AG14" s="614">
        <f>AF14/31*24</f>
        <v>0</v>
      </c>
      <c r="AH14" s="619"/>
      <c r="AI14" s="614">
        <f>AH14/31*24</f>
        <v>0</v>
      </c>
      <c r="AJ14" s="619"/>
      <c r="AK14" s="614">
        <f>AJ14/31*24</f>
        <v>0</v>
      </c>
      <c r="AL14" s="619"/>
      <c r="AM14" s="614">
        <f>AL14/31*24</f>
        <v>0</v>
      </c>
      <c r="AN14" s="619"/>
      <c r="AO14" s="614">
        <f>AN14/31*24</f>
        <v>0</v>
      </c>
      <c r="AP14" s="619"/>
      <c r="AQ14" s="614">
        <f>AP14/31*24</f>
        <v>0</v>
      </c>
      <c r="AR14" s="619"/>
      <c r="AS14" s="614">
        <f>AR14/31*24</f>
        <v>0</v>
      </c>
      <c r="AT14" s="619"/>
      <c r="AU14" s="614">
        <f>AT14/31*24</f>
        <v>0</v>
      </c>
      <c r="AV14" s="619"/>
      <c r="AW14" s="614">
        <f>AV14/31*24</f>
        <v>0</v>
      </c>
      <c r="AX14" s="619"/>
      <c r="AY14" s="614">
        <f>AX14/31*24</f>
        <v>0</v>
      </c>
      <c r="AZ14" s="619"/>
      <c r="BA14" s="614">
        <f>AZ14/31*24</f>
        <v>0</v>
      </c>
      <c r="BB14" s="621">
        <f t="shared" si="6"/>
        <v>0</v>
      </c>
      <c r="BC14" s="614">
        <f>BB14/31*24</f>
        <v>0</v>
      </c>
      <c r="BD14" s="619"/>
      <c r="BE14" s="614">
        <f>BD14/31*24</f>
        <v>0</v>
      </c>
      <c r="BF14" s="619"/>
      <c r="BG14" s="614">
        <f>BF14/31*24</f>
        <v>0</v>
      </c>
      <c r="BH14" s="619"/>
      <c r="BI14" s="614">
        <f>BH14/31*24</f>
        <v>0</v>
      </c>
      <c r="BJ14" s="621">
        <f t="shared" si="7"/>
        <v>0</v>
      </c>
      <c r="BK14" s="614">
        <f>BJ14/31*24</f>
        <v>0</v>
      </c>
      <c r="BL14" s="619"/>
      <c r="BM14" s="614">
        <f t="shared" si="2"/>
        <v>0</v>
      </c>
      <c r="BN14" s="619"/>
      <c r="BO14" s="614">
        <f>BN14/31*24</f>
        <v>0</v>
      </c>
      <c r="BP14" s="597"/>
      <c r="BQ14" s="621"/>
      <c r="BR14" s="614">
        <f>BQ14/31*24</f>
        <v>0</v>
      </c>
      <c r="BS14" s="621"/>
      <c r="BT14" s="614">
        <f>BS14/31*24</f>
        <v>0</v>
      </c>
      <c r="BU14" s="621"/>
      <c r="BV14" s="614">
        <f>BU14/31*24</f>
        <v>0</v>
      </c>
      <c r="BW14" s="621"/>
      <c r="BX14" s="614">
        <f>BW14/31*24</f>
        <v>0</v>
      </c>
      <c r="BY14" s="621"/>
      <c r="BZ14" s="614">
        <f>BY14/31*24</f>
        <v>0</v>
      </c>
      <c r="CA14" s="621"/>
      <c r="CB14" s="614">
        <f>CA14/31*24</f>
        <v>0</v>
      </c>
      <c r="CC14" s="621"/>
      <c r="CD14" s="614">
        <f>CC14/31*24</f>
        <v>0</v>
      </c>
      <c r="CE14" s="621"/>
      <c r="CF14" s="614">
        <f>CE14/31*24</f>
        <v>0</v>
      </c>
      <c r="CG14" s="621"/>
      <c r="CH14" s="614">
        <f>CG14/31*24</f>
        <v>0</v>
      </c>
      <c r="CI14" s="621"/>
      <c r="CJ14" s="614">
        <f>CI14/31*24</f>
        <v>0</v>
      </c>
      <c r="CK14" s="621"/>
      <c r="CL14" s="614">
        <f>CK14/31*24</f>
        <v>0</v>
      </c>
      <c r="CM14" s="621"/>
      <c r="CN14" s="614">
        <f>CM14/31*24</f>
        <v>0</v>
      </c>
      <c r="CO14" s="621"/>
      <c r="CP14" s="614">
        <f>CO14/31*24</f>
        <v>0</v>
      </c>
      <c r="CQ14" s="621"/>
      <c r="CR14" s="614">
        <f>CQ14/31*24</f>
        <v>0</v>
      </c>
      <c r="CS14" s="621"/>
      <c r="CT14" s="614">
        <f>CS14/31*24</f>
        <v>0</v>
      </c>
      <c r="CU14" s="622">
        <f t="shared" si="0"/>
        <v>0</v>
      </c>
      <c r="CV14" s="614">
        <f t="shared" si="0"/>
        <v>0</v>
      </c>
      <c r="CW14" s="622">
        <f t="shared" si="3"/>
        <v>0</v>
      </c>
      <c r="CX14" s="614">
        <f t="shared" si="3"/>
        <v>0</v>
      </c>
      <c r="CY14" s="623">
        <f t="shared" si="4"/>
        <v>0</v>
      </c>
      <c r="CZ14" s="614">
        <f t="shared" si="4"/>
        <v>0</v>
      </c>
      <c r="DA14" s="624"/>
      <c r="DB14" s="624"/>
      <c r="DC14" s="624"/>
      <c r="DD14" s="624"/>
      <c r="DE14" s="624"/>
      <c r="DF14" s="624"/>
      <c r="DG14" s="624"/>
      <c r="DH14" s="624"/>
      <c r="DI14" s="624"/>
      <c r="DJ14" s="624"/>
    </row>
    <row r="15" spans="1:114" s="301" customFormat="1">
      <c r="A15" s="618">
        <v>9</v>
      </c>
      <c r="B15" s="649" t="s">
        <v>933</v>
      </c>
      <c r="C15" s="619"/>
      <c r="D15" s="619"/>
      <c r="E15" s="619"/>
      <c r="F15" s="620">
        <f t="shared" si="1"/>
        <v>0</v>
      </c>
      <c r="G15" s="614">
        <f>F15/31*23</f>
        <v>0</v>
      </c>
      <c r="H15" s="619"/>
      <c r="I15" s="614">
        <f>H15/31*23</f>
        <v>0</v>
      </c>
      <c r="J15" s="619"/>
      <c r="K15" s="614">
        <f>J15/31*23</f>
        <v>0</v>
      </c>
      <c r="L15" s="619"/>
      <c r="M15" s="614">
        <f>L15/31*23</f>
        <v>0</v>
      </c>
      <c r="N15" s="619"/>
      <c r="O15" s="614">
        <f>N15/31*23</f>
        <v>0</v>
      </c>
      <c r="P15" s="619"/>
      <c r="Q15" s="614">
        <f>P15/31*23</f>
        <v>0</v>
      </c>
      <c r="R15" s="619"/>
      <c r="S15" s="614">
        <f>R15/31*23</f>
        <v>0</v>
      </c>
      <c r="T15" s="619"/>
      <c r="U15" s="614">
        <f>T15/31*23</f>
        <v>0</v>
      </c>
      <c r="V15" s="619"/>
      <c r="W15" s="614">
        <f>V15/31*23</f>
        <v>0</v>
      </c>
      <c r="X15" s="619"/>
      <c r="Y15" s="614">
        <f>X15/31*23</f>
        <v>0</v>
      </c>
      <c r="Z15" s="619"/>
      <c r="AA15" s="614">
        <f>Z15/31*23</f>
        <v>0</v>
      </c>
      <c r="AB15" s="619"/>
      <c r="AC15" s="619"/>
      <c r="AD15" s="619"/>
      <c r="AE15" s="619"/>
      <c r="AF15" s="621">
        <f t="shared" si="5"/>
        <v>0</v>
      </c>
      <c r="AG15" s="614">
        <f>AF15/31*23</f>
        <v>0</v>
      </c>
      <c r="AH15" s="619"/>
      <c r="AI15" s="614">
        <f>AH15/31*23</f>
        <v>0</v>
      </c>
      <c r="AJ15" s="619"/>
      <c r="AK15" s="614">
        <f>AJ15/31*23</f>
        <v>0</v>
      </c>
      <c r="AL15" s="619"/>
      <c r="AM15" s="614">
        <f>AL15/31*23</f>
        <v>0</v>
      </c>
      <c r="AN15" s="619"/>
      <c r="AO15" s="614">
        <f>AN15/31*23</f>
        <v>0</v>
      </c>
      <c r="AP15" s="619"/>
      <c r="AQ15" s="614">
        <f>AP15/31*23</f>
        <v>0</v>
      </c>
      <c r="AR15" s="619"/>
      <c r="AS15" s="614">
        <f>AR15/31*23</f>
        <v>0</v>
      </c>
      <c r="AT15" s="619"/>
      <c r="AU15" s="614">
        <f>AT15/31*23</f>
        <v>0</v>
      </c>
      <c r="AV15" s="619"/>
      <c r="AW15" s="614">
        <f>AV15/31*23</f>
        <v>0</v>
      </c>
      <c r="AX15" s="619"/>
      <c r="AY15" s="614">
        <f>AX15/31*23</f>
        <v>0</v>
      </c>
      <c r="AZ15" s="619"/>
      <c r="BA15" s="614">
        <f>AZ15/31*23</f>
        <v>0</v>
      </c>
      <c r="BB15" s="621">
        <f t="shared" si="6"/>
        <v>0</v>
      </c>
      <c r="BC15" s="614">
        <f>BB15/31*23</f>
        <v>0</v>
      </c>
      <c r="BD15" s="619"/>
      <c r="BE15" s="614">
        <f>BD15/31*23</f>
        <v>0</v>
      </c>
      <c r="BF15" s="619"/>
      <c r="BG15" s="614">
        <f>BF15/31*23</f>
        <v>0</v>
      </c>
      <c r="BH15" s="619"/>
      <c r="BI15" s="614">
        <f>BH15/31*23</f>
        <v>0</v>
      </c>
      <c r="BJ15" s="621">
        <f t="shared" si="7"/>
        <v>0</v>
      </c>
      <c r="BK15" s="614">
        <f>BJ15/31*23</f>
        <v>0</v>
      </c>
      <c r="BL15" s="619"/>
      <c r="BM15" s="614">
        <f t="shared" si="2"/>
        <v>0</v>
      </c>
      <c r="BN15" s="619"/>
      <c r="BO15" s="614">
        <f>BN15/31*23</f>
        <v>0</v>
      </c>
      <c r="BP15" s="597"/>
      <c r="BQ15" s="621"/>
      <c r="BR15" s="614">
        <f>BQ15/31*23</f>
        <v>0</v>
      </c>
      <c r="BS15" s="621"/>
      <c r="BT15" s="614">
        <f>BS15/31*23</f>
        <v>0</v>
      </c>
      <c r="BU15" s="621"/>
      <c r="BV15" s="614">
        <f>BU15/31*23</f>
        <v>0</v>
      </c>
      <c r="BW15" s="621"/>
      <c r="BX15" s="614">
        <f>BW15/31*23</f>
        <v>0</v>
      </c>
      <c r="BY15" s="621"/>
      <c r="BZ15" s="614">
        <f>BY15/31*23</f>
        <v>0</v>
      </c>
      <c r="CA15" s="621"/>
      <c r="CB15" s="614">
        <f>CA15/31*23</f>
        <v>0</v>
      </c>
      <c r="CC15" s="621"/>
      <c r="CD15" s="614">
        <f>CC15/31*23</f>
        <v>0</v>
      </c>
      <c r="CE15" s="621"/>
      <c r="CF15" s="614">
        <f>CE15/31*23</f>
        <v>0</v>
      </c>
      <c r="CG15" s="621"/>
      <c r="CH15" s="614">
        <f>CG15/31*23</f>
        <v>0</v>
      </c>
      <c r="CI15" s="621"/>
      <c r="CJ15" s="614">
        <f>CI15/31*23</f>
        <v>0</v>
      </c>
      <c r="CK15" s="621"/>
      <c r="CL15" s="614">
        <f>CK15/31*23</f>
        <v>0</v>
      </c>
      <c r="CM15" s="621"/>
      <c r="CN15" s="614">
        <f>CM15/31*23</f>
        <v>0</v>
      </c>
      <c r="CO15" s="621"/>
      <c r="CP15" s="614">
        <f>CO15/31*23</f>
        <v>0</v>
      </c>
      <c r="CQ15" s="621"/>
      <c r="CR15" s="614">
        <f>CQ15/31*23</f>
        <v>0</v>
      </c>
      <c r="CS15" s="621"/>
      <c r="CT15" s="614">
        <f>CS15/31*23</f>
        <v>0</v>
      </c>
      <c r="CU15" s="622">
        <f t="shared" si="0"/>
        <v>0</v>
      </c>
      <c r="CV15" s="614">
        <f t="shared" si="0"/>
        <v>0</v>
      </c>
      <c r="CW15" s="622">
        <f t="shared" si="3"/>
        <v>0</v>
      </c>
      <c r="CX15" s="614">
        <f t="shared" si="3"/>
        <v>0</v>
      </c>
      <c r="CY15" s="623">
        <f t="shared" si="4"/>
        <v>0</v>
      </c>
      <c r="CZ15" s="614">
        <f t="shared" si="4"/>
        <v>0</v>
      </c>
      <c r="DA15" s="624"/>
      <c r="DB15" s="624"/>
      <c r="DC15" s="624"/>
      <c r="DD15" s="624"/>
      <c r="DE15" s="624"/>
      <c r="DF15" s="624"/>
      <c r="DG15" s="624"/>
      <c r="DH15" s="624"/>
      <c r="DI15" s="624"/>
      <c r="DJ15" s="624"/>
    </row>
    <row r="16" spans="1:114" s="301" customFormat="1">
      <c r="A16" s="618">
        <v>10</v>
      </c>
      <c r="B16" s="649" t="s">
        <v>934</v>
      </c>
      <c r="C16" s="619"/>
      <c r="D16" s="619"/>
      <c r="E16" s="619"/>
      <c r="F16" s="620">
        <f t="shared" si="1"/>
        <v>0</v>
      </c>
      <c r="G16" s="614">
        <f>F16/31*22</f>
        <v>0</v>
      </c>
      <c r="H16" s="619"/>
      <c r="I16" s="614">
        <f>H16/31*22</f>
        <v>0</v>
      </c>
      <c r="J16" s="619"/>
      <c r="K16" s="614">
        <f>J16/31*22</f>
        <v>0</v>
      </c>
      <c r="L16" s="619"/>
      <c r="M16" s="614">
        <f>L16/31*22</f>
        <v>0</v>
      </c>
      <c r="N16" s="619"/>
      <c r="O16" s="614">
        <f>N16/31*22</f>
        <v>0</v>
      </c>
      <c r="P16" s="619"/>
      <c r="Q16" s="614">
        <f>P16/31*22</f>
        <v>0</v>
      </c>
      <c r="R16" s="619"/>
      <c r="S16" s="614">
        <f>R16/31*22</f>
        <v>0</v>
      </c>
      <c r="T16" s="619"/>
      <c r="U16" s="614">
        <f>T16/31*22</f>
        <v>0</v>
      </c>
      <c r="V16" s="619"/>
      <c r="W16" s="614">
        <f>V16/31*22</f>
        <v>0</v>
      </c>
      <c r="X16" s="619"/>
      <c r="Y16" s="614">
        <f>X16/31*22</f>
        <v>0</v>
      </c>
      <c r="Z16" s="619"/>
      <c r="AA16" s="614">
        <f>Z16/31*22</f>
        <v>0</v>
      </c>
      <c r="AB16" s="619"/>
      <c r="AC16" s="619"/>
      <c r="AD16" s="619"/>
      <c r="AE16" s="619"/>
      <c r="AF16" s="621">
        <f t="shared" si="5"/>
        <v>0</v>
      </c>
      <c r="AG16" s="614">
        <f>AF16/31*22</f>
        <v>0</v>
      </c>
      <c r="AH16" s="619"/>
      <c r="AI16" s="614">
        <f>AH16/31*22</f>
        <v>0</v>
      </c>
      <c r="AJ16" s="619"/>
      <c r="AK16" s="614">
        <f>AJ16/31*22</f>
        <v>0</v>
      </c>
      <c r="AL16" s="619"/>
      <c r="AM16" s="614">
        <f>AL16/31*22</f>
        <v>0</v>
      </c>
      <c r="AN16" s="619"/>
      <c r="AO16" s="614">
        <f>AN16/31*22</f>
        <v>0</v>
      </c>
      <c r="AP16" s="619"/>
      <c r="AQ16" s="614">
        <f>AP16/31*22</f>
        <v>0</v>
      </c>
      <c r="AR16" s="619"/>
      <c r="AS16" s="614">
        <f>AR16/31*22</f>
        <v>0</v>
      </c>
      <c r="AT16" s="619"/>
      <c r="AU16" s="614">
        <f>AT16/31*22</f>
        <v>0</v>
      </c>
      <c r="AV16" s="619"/>
      <c r="AW16" s="614">
        <f>AV16/31*22</f>
        <v>0</v>
      </c>
      <c r="AX16" s="619"/>
      <c r="AY16" s="614">
        <f>AX16/31*22</f>
        <v>0</v>
      </c>
      <c r="AZ16" s="619"/>
      <c r="BA16" s="614">
        <f>AZ16/31*22</f>
        <v>0</v>
      </c>
      <c r="BB16" s="621">
        <f t="shared" si="6"/>
        <v>0</v>
      </c>
      <c r="BC16" s="614">
        <f>BB16/31*22</f>
        <v>0</v>
      </c>
      <c r="BD16" s="619"/>
      <c r="BE16" s="614">
        <f>BD16/31*22</f>
        <v>0</v>
      </c>
      <c r="BF16" s="619"/>
      <c r="BG16" s="614">
        <f>BF16/31*22</f>
        <v>0</v>
      </c>
      <c r="BH16" s="619"/>
      <c r="BI16" s="614">
        <f>BH16/31*22</f>
        <v>0</v>
      </c>
      <c r="BJ16" s="621">
        <f t="shared" si="7"/>
        <v>0</v>
      </c>
      <c r="BK16" s="614">
        <f>BJ16/31*22</f>
        <v>0</v>
      </c>
      <c r="BL16" s="619"/>
      <c r="BM16" s="614">
        <f t="shared" si="2"/>
        <v>0</v>
      </c>
      <c r="BN16" s="619"/>
      <c r="BO16" s="614">
        <f>BN16/31*22</f>
        <v>0</v>
      </c>
      <c r="BP16" s="597"/>
      <c r="BQ16" s="621"/>
      <c r="BR16" s="614">
        <f>BQ16/31*22</f>
        <v>0</v>
      </c>
      <c r="BS16" s="621"/>
      <c r="BT16" s="614">
        <f>BS16/31*22</f>
        <v>0</v>
      </c>
      <c r="BU16" s="621"/>
      <c r="BV16" s="614">
        <f>BU16/31*22</f>
        <v>0</v>
      </c>
      <c r="BW16" s="621"/>
      <c r="BX16" s="614">
        <f>BW16/31*22</f>
        <v>0</v>
      </c>
      <c r="BY16" s="621"/>
      <c r="BZ16" s="614">
        <f>BY16/31*22</f>
        <v>0</v>
      </c>
      <c r="CA16" s="621"/>
      <c r="CB16" s="614">
        <f>CA16/31*22</f>
        <v>0</v>
      </c>
      <c r="CC16" s="621"/>
      <c r="CD16" s="614">
        <f>CC16/31*22</f>
        <v>0</v>
      </c>
      <c r="CE16" s="621"/>
      <c r="CF16" s="614">
        <f>CE16/31*22</f>
        <v>0</v>
      </c>
      <c r="CG16" s="621"/>
      <c r="CH16" s="614">
        <f>CG16/31*22</f>
        <v>0</v>
      </c>
      <c r="CI16" s="621"/>
      <c r="CJ16" s="614">
        <f>CI16/31*22</f>
        <v>0</v>
      </c>
      <c r="CK16" s="621"/>
      <c r="CL16" s="614">
        <f>CK16/31*22</f>
        <v>0</v>
      </c>
      <c r="CM16" s="621"/>
      <c r="CN16" s="614">
        <f>CM16/31*22</f>
        <v>0</v>
      </c>
      <c r="CO16" s="621"/>
      <c r="CP16" s="614">
        <f>CO16/31*22</f>
        <v>0</v>
      </c>
      <c r="CQ16" s="621"/>
      <c r="CR16" s="614">
        <f>CQ16/31*22</f>
        <v>0</v>
      </c>
      <c r="CS16" s="621"/>
      <c r="CT16" s="614">
        <f>CS16/31*22</f>
        <v>0</v>
      </c>
      <c r="CU16" s="622">
        <f t="shared" si="0"/>
        <v>0</v>
      </c>
      <c r="CV16" s="614">
        <f t="shared" si="0"/>
        <v>0</v>
      </c>
      <c r="CW16" s="622">
        <f t="shared" si="3"/>
        <v>0</v>
      </c>
      <c r="CX16" s="614">
        <f t="shared" si="3"/>
        <v>0</v>
      </c>
      <c r="CY16" s="623">
        <f t="shared" si="4"/>
        <v>0</v>
      </c>
      <c r="CZ16" s="614">
        <f t="shared" si="4"/>
        <v>0</v>
      </c>
      <c r="DA16" s="624"/>
      <c r="DB16" s="624"/>
      <c r="DC16" s="624"/>
      <c r="DD16" s="624"/>
      <c r="DE16" s="624"/>
      <c r="DF16" s="624"/>
      <c r="DG16" s="624"/>
      <c r="DH16" s="624"/>
      <c r="DI16" s="624"/>
      <c r="DJ16" s="624"/>
    </row>
    <row r="17" spans="1:114" s="301" customFormat="1">
      <c r="A17" s="618">
        <v>11</v>
      </c>
      <c r="B17" s="649" t="s">
        <v>935</v>
      </c>
      <c r="C17" s="619"/>
      <c r="D17" s="619"/>
      <c r="E17" s="619"/>
      <c r="F17" s="620">
        <f t="shared" si="1"/>
        <v>0</v>
      </c>
      <c r="G17" s="614">
        <f>F17/31*21</f>
        <v>0</v>
      </c>
      <c r="H17" s="619"/>
      <c r="I17" s="614">
        <f>H17/31*21</f>
        <v>0</v>
      </c>
      <c r="J17" s="619"/>
      <c r="K17" s="614">
        <f>J17/31*21</f>
        <v>0</v>
      </c>
      <c r="L17" s="619"/>
      <c r="M17" s="614">
        <f>L17/31*21</f>
        <v>0</v>
      </c>
      <c r="N17" s="619"/>
      <c r="O17" s="614">
        <f>N17/31*21</f>
        <v>0</v>
      </c>
      <c r="P17" s="619"/>
      <c r="Q17" s="614">
        <f>P17/31*21</f>
        <v>0</v>
      </c>
      <c r="R17" s="619"/>
      <c r="S17" s="614">
        <f>R17/31*21</f>
        <v>0</v>
      </c>
      <c r="T17" s="619"/>
      <c r="U17" s="614">
        <f>T17/31*21</f>
        <v>0</v>
      </c>
      <c r="V17" s="619"/>
      <c r="W17" s="614">
        <f>V17/31*21</f>
        <v>0</v>
      </c>
      <c r="X17" s="619"/>
      <c r="Y17" s="614">
        <f>X17/31*21</f>
        <v>0</v>
      </c>
      <c r="Z17" s="619"/>
      <c r="AA17" s="614">
        <f>Z17/31*21</f>
        <v>0</v>
      </c>
      <c r="AB17" s="619"/>
      <c r="AC17" s="619"/>
      <c r="AD17" s="619"/>
      <c r="AE17" s="619"/>
      <c r="AF17" s="621">
        <f t="shared" si="5"/>
        <v>0</v>
      </c>
      <c r="AG17" s="614">
        <f>AF17/31*21</f>
        <v>0</v>
      </c>
      <c r="AH17" s="619"/>
      <c r="AI17" s="614">
        <f>AH17/31*21</f>
        <v>0</v>
      </c>
      <c r="AJ17" s="619"/>
      <c r="AK17" s="614">
        <f>AJ17/31*21</f>
        <v>0</v>
      </c>
      <c r="AL17" s="619"/>
      <c r="AM17" s="614">
        <f>AL17/31*21</f>
        <v>0</v>
      </c>
      <c r="AN17" s="619"/>
      <c r="AO17" s="614">
        <f>AN17/31*21</f>
        <v>0</v>
      </c>
      <c r="AP17" s="619"/>
      <c r="AQ17" s="614">
        <f>AP17/31*21</f>
        <v>0</v>
      </c>
      <c r="AR17" s="619"/>
      <c r="AS17" s="614">
        <f>AR17/31*21</f>
        <v>0</v>
      </c>
      <c r="AT17" s="619"/>
      <c r="AU17" s="614">
        <f>AT17/31*21</f>
        <v>0</v>
      </c>
      <c r="AV17" s="619"/>
      <c r="AW17" s="614">
        <f>AV17/31*21</f>
        <v>0</v>
      </c>
      <c r="AX17" s="619"/>
      <c r="AY17" s="614">
        <f>AX17/31*21</f>
        <v>0</v>
      </c>
      <c r="AZ17" s="619"/>
      <c r="BA17" s="614">
        <f>AZ17/31*21</f>
        <v>0</v>
      </c>
      <c r="BB17" s="621">
        <f t="shared" si="6"/>
        <v>0</v>
      </c>
      <c r="BC17" s="614">
        <f>BB17/31*21</f>
        <v>0</v>
      </c>
      <c r="BD17" s="619"/>
      <c r="BE17" s="614">
        <f>BD17/31*21</f>
        <v>0</v>
      </c>
      <c r="BF17" s="619"/>
      <c r="BG17" s="614">
        <f>BF17/31*21</f>
        <v>0</v>
      </c>
      <c r="BH17" s="619"/>
      <c r="BI17" s="614">
        <f>BH17/31*21</f>
        <v>0</v>
      </c>
      <c r="BJ17" s="621">
        <f t="shared" si="7"/>
        <v>0</v>
      </c>
      <c r="BK17" s="614">
        <f>BJ17/31*21</f>
        <v>0</v>
      </c>
      <c r="BL17" s="619"/>
      <c r="BM17" s="614">
        <f t="shared" si="2"/>
        <v>0</v>
      </c>
      <c r="BN17" s="619"/>
      <c r="BO17" s="614">
        <f>BN17/31*21</f>
        <v>0</v>
      </c>
      <c r="BP17" s="597"/>
      <c r="BQ17" s="621"/>
      <c r="BR17" s="614">
        <f>BQ17/31*21</f>
        <v>0</v>
      </c>
      <c r="BS17" s="621"/>
      <c r="BT17" s="614">
        <f>BS17/31*21</f>
        <v>0</v>
      </c>
      <c r="BU17" s="621"/>
      <c r="BV17" s="614">
        <f>BU17/31*21</f>
        <v>0</v>
      </c>
      <c r="BW17" s="621"/>
      <c r="BX17" s="614">
        <f>BW17/31*21</f>
        <v>0</v>
      </c>
      <c r="BY17" s="621"/>
      <c r="BZ17" s="614">
        <f>BY17/31*21</f>
        <v>0</v>
      </c>
      <c r="CA17" s="621"/>
      <c r="CB17" s="614">
        <f>CA17/31*21</f>
        <v>0</v>
      </c>
      <c r="CC17" s="621"/>
      <c r="CD17" s="614">
        <f>CC17/31*21</f>
        <v>0</v>
      </c>
      <c r="CE17" s="621"/>
      <c r="CF17" s="614">
        <f>CE17/31*21</f>
        <v>0</v>
      </c>
      <c r="CG17" s="621"/>
      <c r="CH17" s="614">
        <f>CG17/31*21</f>
        <v>0</v>
      </c>
      <c r="CI17" s="621"/>
      <c r="CJ17" s="614">
        <f>CI17/31*21</f>
        <v>0</v>
      </c>
      <c r="CK17" s="621"/>
      <c r="CL17" s="614">
        <f>CK17/31*21</f>
        <v>0</v>
      </c>
      <c r="CM17" s="621"/>
      <c r="CN17" s="614">
        <f>CM17/31*21</f>
        <v>0</v>
      </c>
      <c r="CO17" s="621"/>
      <c r="CP17" s="614">
        <f>CO17/31*21</f>
        <v>0</v>
      </c>
      <c r="CQ17" s="621"/>
      <c r="CR17" s="614">
        <f>CQ17/31*21</f>
        <v>0</v>
      </c>
      <c r="CS17" s="621"/>
      <c r="CT17" s="614">
        <f>CS17/31*21</f>
        <v>0</v>
      </c>
      <c r="CU17" s="622">
        <f t="shared" si="0"/>
        <v>0</v>
      </c>
      <c r="CV17" s="614">
        <f t="shared" si="0"/>
        <v>0</v>
      </c>
      <c r="CW17" s="622">
        <f t="shared" si="3"/>
        <v>0</v>
      </c>
      <c r="CX17" s="614">
        <f t="shared" si="3"/>
        <v>0</v>
      </c>
      <c r="CY17" s="623">
        <f t="shared" si="4"/>
        <v>0</v>
      </c>
      <c r="CZ17" s="614">
        <f t="shared" si="4"/>
        <v>0</v>
      </c>
      <c r="DA17" s="624"/>
      <c r="DB17" s="624"/>
      <c r="DC17" s="624"/>
      <c r="DD17" s="624"/>
      <c r="DE17" s="624"/>
      <c r="DF17" s="624"/>
      <c r="DG17" s="624"/>
      <c r="DH17" s="624"/>
      <c r="DI17" s="624"/>
      <c r="DJ17" s="624"/>
    </row>
    <row r="18" spans="1:114" s="301" customFormat="1">
      <c r="A18" s="618">
        <v>12</v>
      </c>
      <c r="B18" s="649" t="s">
        <v>936</v>
      </c>
      <c r="C18" s="619"/>
      <c r="D18" s="619"/>
      <c r="E18" s="619"/>
      <c r="F18" s="620">
        <f t="shared" si="1"/>
        <v>0</v>
      </c>
      <c r="G18" s="614">
        <f>F18/31*20</f>
        <v>0</v>
      </c>
      <c r="H18" s="619"/>
      <c r="I18" s="614">
        <f>H18/31*20</f>
        <v>0</v>
      </c>
      <c r="J18" s="619"/>
      <c r="K18" s="614">
        <f>J18/31*20</f>
        <v>0</v>
      </c>
      <c r="L18" s="619"/>
      <c r="M18" s="614">
        <f>L18/31*20</f>
        <v>0</v>
      </c>
      <c r="N18" s="619"/>
      <c r="O18" s="614">
        <f>N18/31*20</f>
        <v>0</v>
      </c>
      <c r="P18" s="619"/>
      <c r="Q18" s="614">
        <f>P18/31*20</f>
        <v>0</v>
      </c>
      <c r="R18" s="619"/>
      <c r="S18" s="614">
        <f>R18/31*20</f>
        <v>0</v>
      </c>
      <c r="T18" s="619"/>
      <c r="U18" s="614">
        <f>T18/31*20</f>
        <v>0</v>
      </c>
      <c r="V18" s="619"/>
      <c r="W18" s="614">
        <f>V18/31*20</f>
        <v>0</v>
      </c>
      <c r="X18" s="619"/>
      <c r="Y18" s="614">
        <f>X18/31*20</f>
        <v>0</v>
      </c>
      <c r="Z18" s="619"/>
      <c r="AA18" s="614">
        <f>Z18/31*20</f>
        <v>0</v>
      </c>
      <c r="AB18" s="619"/>
      <c r="AC18" s="619"/>
      <c r="AD18" s="619"/>
      <c r="AE18" s="619"/>
      <c r="AF18" s="621">
        <f t="shared" si="5"/>
        <v>0</v>
      </c>
      <c r="AG18" s="614">
        <f>AF18/31*20</f>
        <v>0</v>
      </c>
      <c r="AH18" s="619"/>
      <c r="AI18" s="614">
        <f>AH18/31*20</f>
        <v>0</v>
      </c>
      <c r="AJ18" s="619"/>
      <c r="AK18" s="614">
        <f>AJ18/31*20</f>
        <v>0</v>
      </c>
      <c r="AL18" s="619"/>
      <c r="AM18" s="614">
        <f>AL18/31*20</f>
        <v>0</v>
      </c>
      <c r="AN18" s="619"/>
      <c r="AO18" s="614">
        <f>AN18/31*20</f>
        <v>0</v>
      </c>
      <c r="AP18" s="619"/>
      <c r="AQ18" s="614">
        <f>AP18/31*20</f>
        <v>0</v>
      </c>
      <c r="AR18" s="619"/>
      <c r="AS18" s="614">
        <f>AR18/31*20</f>
        <v>0</v>
      </c>
      <c r="AT18" s="619"/>
      <c r="AU18" s="614">
        <f>AT18/31*20</f>
        <v>0</v>
      </c>
      <c r="AV18" s="619"/>
      <c r="AW18" s="614">
        <f>AV18/31*20</f>
        <v>0</v>
      </c>
      <c r="AX18" s="619"/>
      <c r="AY18" s="614">
        <f>AX18/31*20</f>
        <v>0</v>
      </c>
      <c r="AZ18" s="619"/>
      <c r="BA18" s="614">
        <f>AZ18/31*20</f>
        <v>0</v>
      </c>
      <c r="BB18" s="621">
        <f t="shared" si="6"/>
        <v>0</v>
      </c>
      <c r="BC18" s="614">
        <f>BB18/31*20</f>
        <v>0</v>
      </c>
      <c r="BD18" s="619"/>
      <c r="BE18" s="614">
        <f>BD18/31*20</f>
        <v>0</v>
      </c>
      <c r="BF18" s="619"/>
      <c r="BG18" s="614">
        <f>BF18/31*20</f>
        <v>0</v>
      </c>
      <c r="BH18" s="619"/>
      <c r="BI18" s="614">
        <f>BH18/31*20</f>
        <v>0</v>
      </c>
      <c r="BJ18" s="621">
        <f t="shared" si="7"/>
        <v>0</v>
      </c>
      <c r="BK18" s="614">
        <f>BJ18/31*20</f>
        <v>0</v>
      </c>
      <c r="BL18" s="619"/>
      <c r="BM18" s="614">
        <f t="shared" si="2"/>
        <v>0</v>
      </c>
      <c r="BN18" s="619"/>
      <c r="BO18" s="614">
        <f>BN18/31*20</f>
        <v>0</v>
      </c>
      <c r="BP18" s="597"/>
      <c r="BQ18" s="621"/>
      <c r="BR18" s="614">
        <f>BQ18/31*20</f>
        <v>0</v>
      </c>
      <c r="BS18" s="621"/>
      <c r="BT18" s="614">
        <f>BS18/31*20</f>
        <v>0</v>
      </c>
      <c r="BU18" s="621"/>
      <c r="BV18" s="614">
        <f>BU18/31*20</f>
        <v>0</v>
      </c>
      <c r="BW18" s="621"/>
      <c r="BX18" s="614">
        <f>BW18/31*20</f>
        <v>0</v>
      </c>
      <c r="BY18" s="621"/>
      <c r="BZ18" s="614">
        <f>BY18/31*20</f>
        <v>0</v>
      </c>
      <c r="CA18" s="621"/>
      <c r="CB18" s="614">
        <f>CA18/31*20</f>
        <v>0</v>
      </c>
      <c r="CC18" s="621"/>
      <c r="CD18" s="614">
        <f>CC18/31*20</f>
        <v>0</v>
      </c>
      <c r="CE18" s="621"/>
      <c r="CF18" s="614">
        <f>CE18/31*20</f>
        <v>0</v>
      </c>
      <c r="CG18" s="621"/>
      <c r="CH18" s="614">
        <f>CG18/31*20</f>
        <v>0</v>
      </c>
      <c r="CI18" s="621"/>
      <c r="CJ18" s="614">
        <f>CI18/31*20</f>
        <v>0</v>
      </c>
      <c r="CK18" s="621"/>
      <c r="CL18" s="614">
        <f>CK18/31*20</f>
        <v>0</v>
      </c>
      <c r="CM18" s="621"/>
      <c r="CN18" s="614">
        <f>CM18/31*20</f>
        <v>0</v>
      </c>
      <c r="CO18" s="621"/>
      <c r="CP18" s="614">
        <f>CO18/31*20</f>
        <v>0</v>
      </c>
      <c r="CQ18" s="621"/>
      <c r="CR18" s="614">
        <f>CQ18/31*20</f>
        <v>0</v>
      </c>
      <c r="CS18" s="621"/>
      <c r="CT18" s="614">
        <f>CS18/31*20</f>
        <v>0</v>
      </c>
      <c r="CU18" s="622">
        <f t="shared" si="0"/>
        <v>0</v>
      </c>
      <c r="CV18" s="614">
        <f t="shared" si="0"/>
        <v>0</v>
      </c>
      <c r="CW18" s="622">
        <f t="shared" si="3"/>
        <v>0</v>
      </c>
      <c r="CX18" s="614">
        <f t="shared" si="3"/>
        <v>0</v>
      </c>
      <c r="CY18" s="623">
        <f t="shared" si="4"/>
        <v>0</v>
      </c>
      <c r="CZ18" s="614">
        <f t="shared" si="4"/>
        <v>0</v>
      </c>
      <c r="DA18" s="624"/>
      <c r="DB18" s="624"/>
      <c r="DC18" s="624"/>
      <c r="DD18" s="624"/>
      <c r="DE18" s="624"/>
      <c r="DF18" s="624"/>
      <c r="DG18" s="624"/>
      <c r="DH18" s="624"/>
      <c r="DI18" s="624"/>
      <c r="DJ18" s="624"/>
    </row>
    <row r="19" spans="1:114" s="301" customFormat="1">
      <c r="A19" s="618">
        <v>13</v>
      </c>
      <c r="B19" s="649" t="s">
        <v>937</v>
      </c>
      <c r="C19" s="619"/>
      <c r="D19" s="619"/>
      <c r="E19" s="619"/>
      <c r="F19" s="620">
        <f t="shared" si="1"/>
        <v>0</v>
      </c>
      <c r="G19" s="614">
        <f>F19/31*19</f>
        <v>0</v>
      </c>
      <c r="H19" s="619"/>
      <c r="I19" s="614">
        <f>H19/31*19</f>
        <v>0</v>
      </c>
      <c r="J19" s="619"/>
      <c r="K19" s="614">
        <f>J19/31*19</f>
        <v>0</v>
      </c>
      <c r="L19" s="619"/>
      <c r="M19" s="614">
        <f>L19/31*19</f>
        <v>0</v>
      </c>
      <c r="N19" s="619"/>
      <c r="O19" s="614">
        <f>N19/31*19</f>
        <v>0</v>
      </c>
      <c r="P19" s="619"/>
      <c r="Q19" s="614">
        <f>P19/31*19</f>
        <v>0</v>
      </c>
      <c r="R19" s="619"/>
      <c r="S19" s="614">
        <f>R19/31*19</f>
        <v>0</v>
      </c>
      <c r="T19" s="619"/>
      <c r="U19" s="614">
        <f>T19/31*19</f>
        <v>0</v>
      </c>
      <c r="V19" s="619"/>
      <c r="W19" s="614">
        <f>V19/31*19</f>
        <v>0</v>
      </c>
      <c r="X19" s="619"/>
      <c r="Y19" s="614">
        <f>X19/31*19</f>
        <v>0</v>
      </c>
      <c r="Z19" s="619"/>
      <c r="AA19" s="614">
        <f>Z19/31*19</f>
        <v>0</v>
      </c>
      <c r="AB19" s="619"/>
      <c r="AC19" s="619"/>
      <c r="AD19" s="619"/>
      <c r="AE19" s="619"/>
      <c r="AF19" s="621">
        <f t="shared" si="5"/>
        <v>0</v>
      </c>
      <c r="AG19" s="614">
        <f>AF19/31*19</f>
        <v>0</v>
      </c>
      <c r="AH19" s="619"/>
      <c r="AI19" s="614">
        <f>AH19/31*19</f>
        <v>0</v>
      </c>
      <c r="AJ19" s="619"/>
      <c r="AK19" s="614">
        <f>AJ19/31*19</f>
        <v>0</v>
      </c>
      <c r="AL19" s="619"/>
      <c r="AM19" s="614">
        <f>AL19/31*19</f>
        <v>0</v>
      </c>
      <c r="AN19" s="619"/>
      <c r="AO19" s="614">
        <f>AN19/31*19</f>
        <v>0</v>
      </c>
      <c r="AP19" s="619"/>
      <c r="AQ19" s="614">
        <f>AP19/31*19</f>
        <v>0</v>
      </c>
      <c r="AR19" s="619"/>
      <c r="AS19" s="614">
        <f>AR19/31*19</f>
        <v>0</v>
      </c>
      <c r="AT19" s="619"/>
      <c r="AU19" s="614">
        <f>AT19/31*19</f>
        <v>0</v>
      </c>
      <c r="AV19" s="619"/>
      <c r="AW19" s="614">
        <f>AV19/31*19</f>
        <v>0</v>
      </c>
      <c r="AX19" s="619"/>
      <c r="AY19" s="614">
        <f>AX19/31*19</f>
        <v>0</v>
      </c>
      <c r="AZ19" s="619"/>
      <c r="BA19" s="614">
        <f>AZ19/31*19</f>
        <v>0</v>
      </c>
      <c r="BB19" s="621">
        <f t="shared" si="6"/>
        <v>0</v>
      </c>
      <c r="BC19" s="614">
        <f>BB19/31*19</f>
        <v>0</v>
      </c>
      <c r="BD19" s="619"/>
      <c r="BE19" s="614">
        <f>BD19/31*19</f>
        <v>0</v>
      </c>
      <c r="BF19" s="619"/>
      <c r="BG19" s="614">
        <f>BF19/31*19</f>
        <v>0</v>
      </c>
      <c r="BH19" s="619"/>
      <c r="BI19" s="614">
        <f>BH19/31*19</f>
        <v>0</v>
      </c>
      <c r="BJ19" s="621">
        <f t="shared" si="7"/>
        <v>0</v>
      </c>
      <c r="BK19" s="614">
        <f>BJ19/31*19</f>
        <v>0</v>
      </c>
      <c r="BL19" s="619"/>
      <c r="BM19" s="614">
        <f t="shared" si="2"/>
        <v>0</v>
      </c>
      <c r="BN19" s="619"/>
      <c r="BO19" s="614">
        <f>BN19/31*19</f>
        <v>0</v>
      </c>
      <c r="BP19" s="597"/>
      <c r="BQ19" s="621"/>
      <c r="BR19" s="614">
        <f>BQ19/31*19</f>
        <v>0</v>
      </c>
      <c r="BS19" s="621"/>
      <c r="BT19" s="614">
        <f>BS19/31*19</f>
        <v>0</v>
      </c>
      <c r="BU19" s="621"/>
      <c r="BV19" s="614">
        <f>BU19/31*19</f>
        <v>0</v>
      </c>
      <c r="BW19" s="621"/>
      <c r="BX19" s="614">
        <f>BW19/31*19</f>
        <v>0</v>
      </c>
      <c r="BY19" s="621"/>
      <c r="BZ19" s="614">
        <f>BY19/31*19</f>
        <v>0</v>
      </c>
      <c r="CA19" s="621"/>
      <c r="CB19" s="614">
        <f>CA19/31*19</f>
        <v>0</v>
      </c>
      <c r="CC19" s="621"/>
      <c r="CD19" s="614">
        <f>CC19/31*19</f>
        <v>0</v>
      </c>
      <c r="CE19" s="621"/>
      <c r="CF19" s="614">
        <f>CE19/31*19</f>
        <v>0</v>
      </c>
      <c r="CG19" s="621"/>
      <c r="CH19" s="614">
        <f>CG19/31*19</f>
        <v>0</v>
      </c>
      <c r="CI19" s="621"/>
      <c r="CJ19" s="614">
        <f>CI19/31*19</f>
        <v>0</v>
      </c>
      <c r="CK19" s="621"/>
      <c r="CL19" s="614">
        <f>CK19/31*19</f>
        <v>0</v>
      </c>
      <c r="CM19" s="621"/>
      <c r="CN19" s="614">
        <f>CM19/31*19</f>
        <v>0</v>
      </c>
      <c r="CO19" s="621"/>
      <c r="CP19" s="614">
        <f>CO19/31*19</f>
        <v>0</v>
      </c>
      <c r="CQ19" s="621"/>
      <c r="CR19" s="614">
        <f>CQ19/31*19</f>
        <v>0</v>
      </c>
      <c r="CS19" s="621"/>
      <c r="CT19" s="614">
        <f>CS19/31*19</f>
        <v>0</v>
      </c>
      <c r="CU19" s="622">
        <f t="shared" si="0"/>
        <v>0</v>
      </c>
      <c r="CV19" s="614">
        <f t="shared" si="0"/>
        <v>0</v>
      </c>
      <c r="CW19" s="622">
        <f t="shared" si="3"/>
        <v>0</v>
      </c>
      <c r="CX19" s="614">
        <f t="shared" si="3"/>
        <v>0</v>
      </c>
      <c r="CY19" s="623">
        <f t="shared" si="4"/>
        <v>0</v>
      </c>
      <c r="CZ19" s="614">
        <f t="shared" si="4"/>
        <v>0</v>
      </c>
      <c r="DA19" s="624"/>
      <c r="DB19" s="624"/>
      <c r="DC19" s="624"/>
      <c r="DD19" s="624"/>
      <c r="DE19" s="624"/>
      <c r="DF19" s="624"/>
      <c r="DG19" s="624"/>
      <c r="DH19" s="624"/>
      <c r="DI19" s="624"/>
      <c r="DJ19" s="624"/>
    </row>
    <row r="20" spans="1:114" s="301" customFormat="1">
      <c r="A20" s="618">
        <v>14</v>
      </c>
      <c r="B20" s="649" t="s">
        <v>938</v>
      </c>
      <c r="C20" s="619"/>
      <c r="D20" s="619"/>
      <c r="E20" s="619"/>
      <c r="F20" s="620">
        <f t="shared" si="1"/>
        <v>0</v>
      </c>
      <c r="G20" s="614">
        <f>F20/31*18</f>
        <v>0</v>
      </c>
      <c r="H20" s="619"/>
      <c r="I20" s="614">
        <f>H20/31*18</f>
        <v>0</v>
      </c>
      <c r="J20" s="619"/>
      <c r="K20" s="614">
        <f>J20/31*18</f>
        <v>0</v>
      </c>
      <c r="L20" s="619"/>
      <c r="M20" s="614">
        <f>L20/31*18</f>
        <v>0</v>
      </c>
      <c r="N20" s="619"/>
      <c r="O20" s="614">
        <f>N20/31*18</f>
        <v>0</v>
      </c>
      <c r="P20" s="619"/>
      <c r="Q20" s="614">
        <f>P20/31*18</f>
        <v>0</v>
      </c>
      <c r="R20" s="619"/>
      <c r="S20" s="614">
        <f>R20/31*18</f>
        <v>0</v>
      </c>
      <c r="T20" s="619"/>
      <c r="U20" s="614">
        <f>T20/31*18</f>
        <v>0</v>
      </c>
      <c r="V20" s="619"/>
      <c r="W20" s="614">
        <f>V20/31*18</f>
        <v>0</v>
      </c>
      <c r="X20" s="619"/>
      <c r="Y20" s="614">
        <f>X20/31*18</f>
        <v>0</v>
      </c>
      <c r="Z20" s="619"/>
      <c r="AA20" s="614">
        <f>Z20/31*18</f>
        <v>0</v>
      </c>
      <c r="AB20" s="619"/>
      <c r="AC20" s="619"/>
      <c r="AD20" s="619"/>
      <c r="AE20" s="619"/>
      <c r="AF20" s="621">
        <f t="shared" si="5"/>
        <v>0</v>
      </c>
      <c r="AG20" s="614">
        <f>AF20/31*18</f>
        <v>0</v>
      </c>
      <c r="AH20" s="619"/>
      <c r="AI20" s="614">
        <f>AH20/31*18</f>
        <v>0</v>
      </c>
      <c r="AJ20" s="619"/>
      <c r="AK20" s="614">
        <f>AJ20/31*18</f>
        <v>0</v>
      </c>
      <c r="AL20" s="619"/>
      <c r="AM20" s="614">
        <f>AL20/31*18</f>
        <v>0</v>
      </c>
      <c r="AN20" s="619"/>
      <c r="AO20" s="614">
        <f>AN20/31*18</f>
        <v>0</v>
      </c>
      <c r="AP20" s="619"/>
      <c r="AQ20" s="614">
        <f>AP20/31*18</f>
        <v>0</v>
      </c>
      <c r="AR20" s="619"/>
      <c r="AS20" s="614">
        <f>AR20/31*18</f>
        <v>0</v>
      </c>
      <c r="AT20" s="619"/>
      <c r="AU20" s="614">
        <f>AT20/31*18</f>
        <v>0</v>
      </c>
      <c r="AV20" s="619"/>
      <c r="AW20" s="614">
        <f>AV20/31*18</f>
        <v>0</v>
      </c>
      <c r="AX20" s="619"/>
      <c r="AY20" s="614">
        <f>AX20/31*18</f>
        <v>0</v>
      </c>
      <c r="AZ20" s="619"/>
      <c r="BA20" s="614">
        <f>AZ20/31*18</f>
        <v>0</v>
      </c>
      <c r="BB20" s="621">
        <f t="shared" si="6"/>
        <v>0</v>
      </c>
      <c r="BC20" s="614">
        <f>BB20/31*18</f>
        <v>0</v>
      </c>
      <c r="BD20" s="619"/>
      <c r="BE20" s="614">
        <f>BD20/31*18</f>
        <v>0</v>
      </c>
      <c r="BF20" s="619"/>
      <c r="BG20" s="614">
        <f>BF20/31*18</f>
        <v>0</v>
      </c>
      <c r="BH20" s="619"/>
      <c r="BI20" s="614">
        <f>BH20/31*18</f>
        <v>0</v>
      </c>
      <c r="BJ20" s="621">
        <f t="shared" si="7"/>
        <v>0</v>
      </c>
      <c r="BK20" s="614">
        <f>BJ20/31*18</f>
        <v>0</v>
      </c>
      <c r="BL20" s="619"/>
      <c r="BM20" s="614">
        <f t="shared" si="2"/>
        <v>0</v>
      </c>
      <c r="BN20" s="619"/>
      <c r="BO20" s="614">
        <f>BN20/31*18</f>
        <v>0</v>
      </c>
      <c r="BP20" s="597"/>
      <c r="BQ20" s="621"/>
      <c r="BR20" s="614">
        <f>BQ20/31*18</f>
        <v>0</v>
      </c>
      <c r="BS20" s="621"/>
      <c r="BT20" s="614">
        <f>BS20/31*18</f>
        <v>0</v>
      </c>
      <c r="BU20" s="621"/>
      <c r="BV20" s="614">
        <f>BU20/31*18</f>
        <v>0</v>
      </c>
      <c r="BW20" s="621"/>
      <c r="BX20" s="614">
        <f>BW20/31*18</f>
        <v>0</v>
      </c>
      <c r="BY20" s="621"/>
      <c r="BZ20" s="614">
        <f>BY20/31*18</f>
        <v>0</v>
      </c>
      <c r="CA20" s="621"/>
      <c r="CB20" s="614">
        <f>CA20/31*18</f>
        <v>0</v>
      </c>
      <c r="CC20" s="621"/>
      <c r="CD20" s="614">
        <f>CC20/31*18</f>
        <v>0</v>
      </c>
      <c r="CE20" s="621"/>
      <c r="CF20" s="614">
        <f>CE20/31*18</f>
        <v>0</v>
      </c>
      <c r="CG20" s="621"/>
      <c r="CH20" s="614">
        <f>CG20/31*18</f>
        <v>0</v>
      </c>
      <c r="CI20" s="621"/>
      <c r="CJ20" s="614">
        <f>CI20/31*18</f>
        <v>0</v>
      </c>
      <c r="CK20" s="621"/>
      <c r="CL20" s="614">
        <f>CK20/31*18</f>
        <v>0</v>
      </c>
      <c r="CM20" s="621"/>
      <c r="CN20" s="614">
        <f>CM20/31*18</f>
        <v>0</v>
      </c>
      <c r="CO20" s="621"/>
      <c r="CP20" s="614">
        <f>CO20/31*18</f>
        <v>0</v>
      </c>
      <c r="CQ20" s="621"/>
      <c r="CR20" s="614">
        <f>CQ20/31*18</f>
        <v>0</v>
      </c>
      <c r="CS20" s="621"/>
      <c r="CT20" s="614">
        <f>CS20/31*18</f>
        <v>0</v>
      </c>
      <c r="CU20" s="622">
        <f t="shared" si="0"/>
        <v>0</v>
      </c>
      <c r="CV20" s="614">
        <f t="shared" si="0"/>
        <v>0</v>
      </c>
      <c r="CW20" s="622">
        <f t="shared" si="3"/>
        <v>0</v>
      </c>
      <c r="CX20" s="614">
        <f t="shared" si="3"/>
        <v>0</v>
      </c>
      <c r="CY20" s="623">
        <f t="shared" si="4"/>
        <v>0</v>
      </c>
      <c r="CZ20" s="614">
        <f t="shared" si="4"/>
        <v>0</v>
      </c>
      <c r="DA20" s="624"/>
      <c r="DB20" s="624"/>
      <c r="DC20" s="624"/>
      <c r="DD20" s="624"/>
      <c r="DE20" s="624"/>
      <c r="DF20" s="624"/>
      <c r="DG20" s="624"/>
      <c r="DH20" s="624"/>
      <c r="DI20" s="624"/>
      <c r="DJ20" s="624"/>
    </row>
    <row r="21" spans="1:114" s="301" customFormat="1">
      <c r="A21" s="618">
        <v>15</v>
      </c>
      <c r="B21" s="649" t="s">
        <v>939</v>
      </c>
      <c r="C21" s="619"/>
      <c r="D21" s="619"/>
      <c r="E21" s="619"/>
      <c r="F21" s="620">
        <f t="shared" si="1"/>
        <v>0</v>
      </c>
      <c r="G21" s="614">
        <f>F21/31*17</f>
        <v>0</v>
      </c>
      <c r="H21" s="619"/>
      <c r="I21" s="614">
        <f>H21/31*17</f>
        <v>0</v>
      </c>
      <c r="J21" s="619"/>
      <c r="K21" s="614">
        <f>J21/31*17</f>
        <v>0</v>
      </c>
      <c r="L21" s="619"/>
      <c r="M21" s="614">
        <f>L21/31*17</f>
        <v>0</v>
      </c>
      <c r="N21" s="619"/>
      <c r="O21" s="614">
        <f>N21/31*17</f>
        <v>0</v>
      </c>
      <c r="P21" s="619"/>
      <c r="Q21" s="614">
        <f>P21/31*17</f>
        <v>0</v>
      </c>
      <c r="R21" s="619"/>
      <c r="S21" s="614">
        <f>R21/31*17</f>
        <v>0</v>
      </c>
      <c r="T21" s="619"/>
      <c r="U21" s="614">
        <f>T21/31*17</f>
        <v>0</v>
      </c>
      <c r="V21" s="619"/>
      <c r="W21" s="614">
        <f>V21/31*17</f>
        <v>0</v>
      </c>
      <c r="X21" s="619"/>
      <c r="Y21" s="614">
        <f>X21/31*17</f>
        <v>0</v>
      </c>
      <c r="Z21" s="619"/>
      <c r="AA21" s="614">
        <f>Z21/31*17</f>
        <v>0</v>
      </c>
      <c r="AB21" s="619"/>
      <c r="AC21" s="619"/>
      <c r="AD21" s="619"/>
      <c r="AE21" s="619"/>
      <c r="AF21" s="621">
        <f t="shared" si="5"/>
        <v>0</v>
      </c>
      <c r="AG21" s="614">
        <f>AF21/31*17</f>
        <v>0</v>
      </c>
      <c r="AH21" s="619"/>
      <c r="AI21" s="614">
        <f>AH21/31*17</f>
        <v>0</v>
      </c>
      <c r="AJ21" s="619"/>
      <c r="AK21" s="614">
        <f>AJ21/31*17</f>
        <v>0</v>
      </c>
      <c r="AL21" s="619"/>
      <c r="AM21" s="614">
        <f>AL21/31*17</f>
        <v>0</v>
      </c>
      <c r="AN21" s="619"/>
      <c r="AO21" s="614">
        <f>AN21/31*17</f>
        <v>0</v>
      </c>
      <c r="AP21" s="619"/>
      <c r="AQ21" s="614">
        <f>AP21/31*17</f>
        <v>0</v>
      </c>
      <c r="AR21" s="619"/>
      <c r="AS21" s="614">
        <f>AR21/31*17</f>
        <v>0</v>
      </c>
      <c r="AT21" s="619"/>
      <c r="AU21" s="614">
        <f>AT21/31*17</f>
        <v>0</v>
      </c>
      <c r="AV21" s="619"/>
      <c r="AW21" s="614">
        <f>AV21/31*17</f>
        <v>0</v>
      </c>
      <c r="AX21" s="619"/>
      <c r="AY21" s="614">
        <f>AX21/31*17</f>
        <v>0</v>
      </c>
      <c r="AZ21" s="619"/>
      <c r="BA21" s="614">
        <f>AZ21/31*17</f>
        <v>0</v>
      </c>
      <c r="BB21" s="621">
        <f t="shared" si="6"/>
        <v>0</v>
      </c>
      <c r="BC21" s="614">
        <f>BB21/31*17</f>
        <v>0</v>
      </c>
      <c r="BD21" s="619"/>
      <c r="BE21" s="614">
        <f>BD21/31*17</f>
        <v>0</v>
      </c>
      <c r="BF21" s="619"/>
      <c r="BG21" s="614">
        <f>BF21/31*17</f>
        <v>0</v>
      </c>
      <c r="BH21" s="619"/>
      <c r="BI21" s="614">
        <f>BH21/31*17</f>
        <v>0</v>
      </c>
      <c r="BJ21" s="621">
        <f t="shared" si="7"/>
        <v>0</v>
      </c>
      <c r="BK21" s="614">
        <f>BJ21/31*17</f>
        <v>0</v>
      </c>
      <c r="BL21" s="619"/>
      <c r="BM21" s="614">
        <f t="shared" si="2"/>
        <v>0</v>
      </c>
      <c r="BN21" s="619"/>
      <c r="BO21" s="614">
        <f>BN21/31*17</f>
        <v>0</v>
      </c>
      <c r="BP21" s="597"/>
      <c r="BQ21" s="621"/>
      <c r="BR21" s="614">
        <f>BQ21/31*17</f>
        <v>0</v>
      </c>
      <c r="BS21" s="621"/>
      <c r="BT21" s="614">
        <f>BS21/31*17</f>
        <v>0</v>
      </c>
      <c r="BU21" s="621"/>
      <c r="BV21" s="614">
        <f>BU21/31*17</f>
        <v>0</v>
      </c>
      <c r="BW21" s="621"/>
      <c r="BX21" s="614">
        <f>BW21/31*17</f>
        <v>0</v>
      </c>
      <c r="BY21" s="621"/>
      <c r="BZ21" s="614">
        <f>BY21/31*17</f>
        <v>0</v>
      </c>
      <c r="CA21" s="621"/>
      <c r="CB21" s="614">
        <f>CA21/31*17</f>
        <v>0</v>
      </c>
      <c r="CC21" s="621"/>
      <c r="CD21" s="614">
        <f>CC21/31*17</f>
        <v>0</v>
      </c>
      <c r="CE21" s="621"/>
      <c r="CF21" s="614">
        <f>CE21/31*17</f>
        <v>0</v>
      </c>
      <c r="CG21" s="621"/>
      <c r="CH21" s="614">
        <f>CG21/31*17</f>
        <v>0</v>
      </c>
      <c r="CI21" s="621"/>
      <c r="CJ21" s="614">
        <f>CI21/31*17</f>
        <v>0</v>
      </c>
      <c r="CK21" s="621"/>
      <c r="CL21" s="614">
        <f>CK21/31*17</f>
        <v>0</v>
      </c>
      <c r="CM21" s="621"/>
      <c r="CN21" s="614">
        <f>CM21/31*17</f>
        <v>0</v>
      </c>
      <c r="CO21" s="621"/>
      <c r="CP21" s="614">
        <f>CO21/31*17</f>
        <v>0</v>
      </c>
      <c r="CQ21" s="621"/>
      <c r="CR21" s="614">
        <f>CQ21/31*17</f>
        <v>0</v>
      </c>
      <c r="CS21" s="621"/>
      <c r="CT21" s="614">
        <f>CS21/31*17</f>
        <v>0</v>
      </c>
      <c r="CU21" s="622">
        <f t="shared" si="0"/>
        <v>0</v>
      </c>
      <c r="CV21" s="614">
        <f t="shared" si="0"/>
        <v>0</v>
      </c>
      <c r="CW21" s="622">
        <f t="shared" si="3"/>
        <v>0</v>
      </c>
      <c r="CX21" s="614">
        <f t="shared" si="3"/>
        <v>0</v>
      </c>
      <c r="CY21" s="623">
        <f t="shared" si="4"/>
        <v>0</v>
      </c>
      <c r="CZ21" s="614">
        <f t="shared" si="4"/>
        <v>0</v>
      </c>
      <c r="DA21" s="624"/>
      <c r="DB21" s="624"/>
      <c r="DC21" s="624"/>
      <c r="DD21" s="624"/>
      <c r="DE21" s="624"/>
      <c r="DF21" s="624"/>
      <c r="DG21" s="624"/>
      <c r="DH21" s="624"/>
      <c r="DI21" s="624"/>
      <c r="DJ21" s="624"/>
    </row>
    <row r="22" spans="1:114" s="301" customFormat="1">
      <c r="A22" s="618">
        <v>16</v>
      </c>
      <c r="B22" s="649" t="s">
        <v>940</v>
      </c>
      <c r="C22" s="619"/>
      <c r="D22" s="619"/>
      <c r="E22" s="619"/>
      <c r="F22" s="620">
        <f t="shared" si="1"/>
        <v>0</v>
      </c>
      <c r="G22" s="614">
        <f>F22/31*16</f>
        <v>0</v>
      </c>
      <c r="H22" s="619"/>
      <c r="I22" s="614">
        <f>H22/31*16</f>
        <v>0</v>
      </c>
      <c r="J22" s="619"/>
      <c r="K22" s="614">
        <f>J22/31*16</f>
        <v>0</v>
      </c>
      <c r="L22" s="619"/>
      <c r="M22" s="614">
        <f>L22/31*16</f>
        <v>0</v>
      </c>
      <c r="N22" s="619"/>
      <c r="O22" s="614">
        <f>N22/31*16</f>
        <v>0</v>
      </c>
      <c r="P22" s="619"/>
      <c r="Q22" s="614">
        <f>P22/31*16</f>
        <v>0</v>
      </c>
      <c r="R22" s="619"/>
      <c r="S22" s="614">
        <f>R22/31*16</f>
        <v>0</v>
      </c>
      <c r="T22" s="619"/>
      <c r="U22" s="614">
        <f>T22/31*16</f>
        <v>0</v>
      </c>
      <c r="V22" s="619"/>
      <c r="W22" s="614">
        <f>V22/31*16</f>
        <v>0</v>
      </c>
      <c r="X22" s="619"/>
      <c r="Y22" s="614">
        <f>X22/31*16</f>
        <v>0</v>
      </c>
      <c r="Z22" s="619"/>
      <c r="AA22" s="614">
        <f>Z22/31*16</f>
        <v>0</v>
      </c>
      <c r="AB22" s="619"/>
      <c r="AC22" s="619"/>
      <c r="AD22" s="619"/>
      <c r="AE22" s="619"/>
      <c r="AF22" s="621">
        <f t="shared" si="5"/>
        <v>0</v>
      </c>
      <c r="AG22" s="614">
        <f>AF22/31*16</f>
        <v>0</v>
      </c>
      <c r="AH22" s="619"/>
      <c r="AI22" s="614">
        <f>AH22/31*16</f>
        <v>0</v>
      </c>
      <c r="AJ22" s="619"/>
      <c r="AK22" s="614">
        <f>AJ22/31*16</f>
        <v>0</v>
      </c>
      <c r="AL22" s="619"/>
      <c r="AM22" s="614">
        <f>AL22/31*16</f>
        <v>0</v>
      </c>
      <c r="AN22" s="619"/>
      <c r="AO22" s="614">
        <f>AN22/31*16</f>
        <v>0</v>
      </c>
      <c r="AP22" s="619"/>
      <c r="AQ22" s="614">
        <f>AP22/31*16</f>
        <v>0</v>
      </c>
      <c r="AR22" s="619"/>
      <c r="AS22" s="614">
        <f>AR22/31*16</f>
        <v>0</v>
      </c>
      <c r="AT22" s="619"/>
      <c r="AU22" s="614">
        <f>AT22/31*16</f>
        <v>0</v>
      </c>
      <c r="AV22" s="619"/>
      <c r="AW22" s="614">
        <f>AV22/31*16</f>
        <v>0</v>
      </c>
      <c r="AX22" s="619"/>
      <c r="AY22" s="614">
        <f>AX22/31*16</f>
        <v>0</v>
      </c>
      <c r="AZ22" s="619"/>
      <c r="BA22" s="614">
        <f>AZ22/31*16</f>
        <v>0</v>
      </c>
      <c r="BB22" s="621">
        <f t="shared" si="6"/>
        <v>0</v>
      </c>
      <c r="BC22" s="614">
        <f>BB22/31*16</f>
        <v>0</v>
      </c>
      <c r="BD22" s="619"/>
      <c r="BE22" s="614">
        <f>BD22/31*16</f>
        <v>0</v>
      </c>
      <c r="BF22" s="619"/>
      <c r="BG22" s="614">
        <f>BF22/31*16</f>
        <v>0</v>
      </c>
      <c r="BH22" s="619"/>
      <c r="BI22" s="614">
        <f>BH22/31*16</f>
        <v>0</v>
      </c>
      <c r="BJ22" s="621">
        <f t="shared" si="7"/>
        <v>0</v>
      </c>
      <c r="BK22" s="614">
        <f>BJ22/31*16</f>
        <v>0</v>
      </c>
      <c r="BL22" s="619"/>
      <c r="BM22" s="614">
        <f t="shared" si="2"/>
        <v>0</v>
      </c>
      <c r="BN22" s="619"/>
      <c r="BO22" s="614">
        <f>BN22/31*16</f>
        <v>0</v>
      </c>
      <c r="BP22" s="597"/>
      <c r="BQ22" s="621"/>
      <c r="BR22" s="614">
        <f>BQ22/31*16</f>
        <v>0</v>
      </c>
      <c r="BS22" s="621"/>
      <c r="BT22" s="614">
        <f>BS22/31*16</f>
        <v>0</v>
      </c>
      <c r="BU22" s="621"/>
      <c r="BV22" s="614">
        <f>BU22/31*16</f>
        <v>0</v>
      </c>
      <c r="BW22" s="621"/>
      <c r="BX22" s="614">
        <f>BW22/31*16</f>
        <v>0</v>
      </c>
      <c r="BY22" s="621"/>
      <c r="BZ22" s="614">
        <f>BY22/31*16</f>
        <v>0</v>
      </c>
      <c r="CA22" s="621"/>
      <c r="CB22" s="614">
        <f>CA22/31*16</f>
        <v>0</v>
      </c>
      <c r="CC22" s="621"/>
      <c r="CD22" s="614">
        <f>CC22/31*16</f>
        <v>0</v>
      </c>
      <c r="CE22" s="621"/>
      <c r="CF22" s="614">
        <f>CE22/31*16</f>
        <v>0</v>
      </c>
      <c r="CG22" s="621"/>
      <c r="CH22" s="614">
        <f>CG22/31*16</f>
        <v>0</v>
      </c>
      <c r="CI22" s="621"/>
      <c r="CJ22" s="614">
        <f>CI22/31*16</f>
        <v>0</v>
      </c>
      <c r="CK22" s="621"/>
      <c r="CL22" s="614">
        <f>CK22/31*16</f>
        <v>0</v>
      </c>
      <c r="CM22" s="621"/>
      <c r="CN22" s="614">
        <f>CM22/31*16</f>
        <v>0</v>
      </c>
      <c r="CO22" s="621"/>
      <c r="CP22" s="614">
        <f>CO22/31*16</f>
        <v>0</v>
      </c>
      <c r="CQ22" s="621"/>
      <c r="CR22" s="614">
        <f>CQ22/31*16</f>
        <v>0</v>
      </c>
      <c r="CS22" s="621"/>
      <c r="CT22" s="614">
        <f>CS22/31*16</f>
        <v>0</v>
      </c>
      <c r="CU22" s="622">
        <f t="shared" si="0"/>
        <v>0</v>
      </c>
      <c r="CV22" s="614">
        <f t="shared" si="0"/>
        <v>0</v>
      </c>
      <c r="CW22" s="622">
        <f t="shared" si="3"/>
        <v>0</v>
      </c>
      <c r="CX22" s="614">
        <f t="shared" si="3"/>
        <v>0</v>
      </c>
      <c r="CY22" s="623">
        <f t="shared" si="4"/>
        <v>0</v>
      </c>
      <c r="CZ22" s="614">
        <f t="shared" si="4"/>
        <v>0</v>
      </c>
      <c r="DA22" s="624"/>
      <c r="DB22" s="624"/>
      <c r="DC22" s="624"/>
      <c r="DD22" s="624"/>
      <c r="DE22" s="624"/>
      <c r="DF22" s="624"/>
      <c r="DG22" s="624"/>
      <c r="DH22" s="624"/>
      <c r="DI22" s="624"/>
      <c r="DJ22" s="624"/>
    </row>
    <row r="23" spans="1:114" s="301" customFormat="1">
      <c r="A23" s="618">
        <v>17</v>
      </c>
      <c r="B23" s="649" t="s">
        <v>941</v>
      </c>
      <c r="C23" s="619"/>
      <c r="D23" s="619"/>
      <c r="E23" s="619"/>
      <c r="F23" s="620">
        <f t="shared" si="1"/>
        <v>0</v>
      </c>
      <c r="G23" s="614">
        <f>F23/31*15</f>
        <v>0</v>
      </c>
      <c r="H23" s="619"/>
      <c r="I23" s="614">
        <f>H23/31*15</f>
        <v>0</v>
      </c>
      <c r="J23" s="619"/>
      <c r="K23" s="614">
        <f>J23/31*15</f>
        <v>0</v>
      </c>
      <c r="L23" s="619"/>
      <c r="M23" s="614">
        <f>L23/31*15</f>
        <v>0</v>
      </c>
      <c r="N23" s="619"/>
      <c r="O23" s="614">
        <f>N23/31*15</f>
        <v>0</v>
      </c>
      <c r="P23" s="619"/>
      <c r="Q23" s="614">
        <f>P23/31*15</f>
        <v>0</v>
      </c>
      <c r="R23" s="619"/>
      <c r="S23" s="614">
        <f>R23/31*15</f>
        <v>0</v>
      </c>
      <c r="T23" s="619"/>
      <c r="U23" s="614">
        <f>T23/31*15</f>
        <v>0</v>
      </c>
      <c r="V23" s="619"/>
      <c r="W23" s="614">
        <f>V23/31*15</f>
        <v>0</v>
      </c>
      <c r="X23" s="619"/>
      <c r="Y23" s="614">
        <f>X23/31*15</f>
        <v>0</v>
      </c>
      <c r="Z23" s="619"/>
      <c r="AA23" s="614">
        <f>Z23/31*15</f>
        <v>0</v>
      </c>
      <c r="AB23" s="619"/>
      <c r="AC23" s="619"/>
      <c r="AD23" s="619"/>
      <c r="AE23" s="619"/>
      <c r="AF23" s="621">
        <f t="shared" si="5"/>
        <v>0</v>
      </c>
      <c r="AG23" s="614">
        <f>AF23/31*15</f>
        <v>0</v>
      </c>
      <c r="AH23" s="619"/>
      <c r="AI23" s="614">
        <f>AH23/31*15</f>
        <v>0</v>
      </c>
      <c r="AJ23" s="619"/>
      <c r="AK23" s="614">
        <f>AJ23/31*15</f>
        <v>0</v>
      </c>
      <c r="AL23" s="619"/>
      <c r="AM23" s="614">
        <f>AL23/31*15</f>
        <v>0</v>
      </c>
      <c r="AN23" s="619"/>
      <c r="AO23" s="614">
        <f>AN23/31*15</f>
        <v>0</v>
      </c>
      <c r="AP23" s="619"/>
      <c r="AQ23" s="614">
        <f>AP23/31*15</f>
        <v>0</v>
      </c>
      <c r="AR23" s="619"/>
      <c r="AS23" s="614">
        <f>AR23/31*15</f>
        <v>0</v>
      </c>
      <c r="AT23" s="619"/>
      <c r="AU23" s="614">
        <f>AT23/31*15</f>
        <v>0</v>
      </c>
      <c r="AV23" s="619"/>
      <c r="AW23" s="614">
        <f>AV23/31*15</f>
        <v>0</v>
      </c>
      <c r="AX23" s="619"/>
      <c r="AY23" s="614">
        <f>AX23/31*15</f>
        <v>0</v>
      </c>
      <c r="AZ23" s="619"/>
      <c r="BA23" s="614">
        <f>AZ23/31*15</f>
        <v>0</v>
      </c>
      <c r="BB23" s="621">
        <f t="shared" si="6"/>
        <v>0</v>
      </c>
      <c r="BC23" s="614">
        <f>BB23/31*15</f>
        <v>0</v>
      </c>
      <c r="BD23" s="619"/>
      <c r="BE23" s="614">
        <f>BD23/31*15</f>
        <v>0</v>
      </c>
      <c r="BF23" s="619"/>
      <c r="BG23" s="614">
        <f>BF23/31*15</f>
        <v>0</v>
      </c>
      <c r="BH23" s="619"/>
      <c r="BI23" s="614">
        <f>BH23/31*15</f>
        <v>0</v>
      </c>
      <c r="BJ23" s="621">
        <f t="shared" si="7"/>
        <v>0</v>
      </c>
      <c r="BK23" s="614">
        <f>BJ23/31*15</f>
        <v>0</v>
      </c>
      <c r="BL23" s="619"/>
      <c r="BM23" s="614">
        <f t="shared" si="2"/>
        <v>0</v>
      </c>
      <c r="BN23" s="619"/>
      <c r="BO23" s="614">
        <f>BN23/31*15</f>
        <v>0</v>
      </c>
      <c r="BP23" s="597"/>
      <c r="BQ23" s="621"/>
      <c r="BR23" s="614">
        <f>BQ23/31*15</f>
        <v>0</v>
      </c>
      <c r="BS23" s="621"/>
      <c r="BT23" s="614">
        <f>BS23/31*15</f>
        <v>0</v>
      </c>
      <c r="BU23" s="621"/>
      <c r="BV23" s="614">
        <f>BU23/31*15</f>
        <v>0</v>
      </c>
      <c r="BW23" s="621"/>
      <c r="BX23" s="614">
        <f>BW23/31*15</f>
        <v>0</v>
      </c>
      <c r="BY23" s="621"/>
      <c r="BZ23" s="614">
        <f>BY23/31*15</f>
        <v>0</v>
      </c>
      <c r="CA23" s="621"/>
      <c r="CB23" s="614">
        <f>CA23/31*15</f>
        <v>0</v>
      </c>
      <c r="CC23" s="621"/>
      <c r="CD23" s="614">
        <f>CC23/31*15</f>
        <v>0</v>
      </c>
      <c r="CE23" s="621"/>
      <c r="CF23" s="614">
        <f>CE23/31*15</f>
        <v>0</v>
      </c>
      <c r="CG23" s="621"/>
      <c r="CH23" s="614">
        <f>CG23/31*15</f>
        <v>0</v>
      </c>
      <c r="CI23" s="621"/>
      <c r="CJ23" s="614">
        <f>CI23/31*15</f>
        <v>0</v>
      </c>
      <c r="CK23" s="621"/>
      <c r="CL23" s="614">
        <f>CK23/31*15</f>
        <v>0</v>
      </c>
      <c r="CM23" s="621"/>
      <c r="CN23" s="614">
        <f>CM23/31*15</f>
        <v>0</v>
      </c>
      <c r="CO23" s="621"/>
      <c r="CP23" s="614">
        <f>CO23/31*15</f>
        <v>0</v>
      </c>
      <c r="CQ23" s="621"/>
      <c r="CR23" s="614">
        <f>CQ23/31*15</f>
        <v>0</v>
      </c>
      <c r="CS23" s="621"/>
      <c r="CT23" s="614">
        <f>CS23/31*15</f>
        <v>0</v>
      </c>
      <c r="CU23" s="622">
        <f t="shared" si="0"/>
        <v>0</v>
      </c>
      <c r="CV23" s="614">
        <f t="shared" si="0"/>
        <v>0</v>
      </c>
      <c r="CW23" s="622">
        <f t="shared" si="3"/>
        <v>0</v>
      </c>
      <c r="CX23" s="614">
        <f t="shared" si="3"/>
        <v>0</v>
      </c>
      <c r="CY23" s="623">
        <f t="shared" si="4"/>
        <v>0</v>
      </c>
      <c r="CZ23" s="614">
        <f t="shared" si="4"/>
        <v>0</v>
      </c>
      <c r="DA23" s="624"/>
      <c r="DB23" s="624"/>
      <c r="DC23" s="624"/>
      <c r="DD23" s="624"/>
      <c r="DE23" s="624"/>
      <c r="DF23" s="624"/>
      <c r="DG23" s="624"/>
      <c r="DH23" s="624"/>
      <c r="DI23" s="624"/>
      <c r="DJ23" s="624"/>
    </row>
    <row r="24" spans="1:114" s="301" customFormat="1">
      <c r="A24" s="618">
        <v>18</v>
      </c>
      <c r="B24" s="649" t="s">
        <v>942</v>
      </c>
      <c r="C24" s="619"/>
      <c r="D24" s="619"/>
      <c r="E24" s="619"/>
      <c r="F24" s="620">
        <f t="shared" si="1"/>
        <v>0</v>
      </c>
      <c r="G24" s="614">
        <f>F24/31*14</f>
        <v>0</v>
      </c>
      <c r="H24" s="619"/>
      <c r="I24" s="614">
        <f>H24/31*14</f>
        <v>0</v>
      </c>
      <c r="J24" s="619"/>
      <c r="K24" s="614">
        <f>J24/31*14</f>
        <v>0</v>
      </c>
      <c r="L24" s="619"/>
      <c r="M24" s="614">
        <f>L24/31*14</f>
        <v>0</v>
      </c>
      <c r="N24" s="619"/>
      <c r="O24" s="614">
        <f>N24/31*14</f>
        <v>0</v>
      </c>
      <c r="P24" s="619"/>
      <c r="Q24" s="614">
        <f>P24/31*14</f>
        <v>0</v>
      </c>
      <c r="R24" s="619"/>
      <c r="S24" s="614">
        <f>R24/31*14</f>
        <v>0</v>
      </c>
      <c r="T24" s="619"/>
      <c r="U24" s="614">
        <f>T24/31*14</f>
        <v>0</v>
      </c>
      <c r="V24" s="619"/>
      <c r="W24" s="614">
        <f>V24/31*14</f>
        <v>0</v>
      </c>
      <c r="X24" s="619"/>
      <c r="Y24" s="614">
        <f>X24/31*14</f>
        <v>0</v>
      </c>
      <c r="Z24" s="619"/>
      <c r="AA24" s="614">
        <f>Z24/31*14</f>
        <v>0</v>
      </c>
      <c r="AB24" s="619"/>
      <c r="AC24" s="619"/>
      <c r="AD24" s="619"/>
      <c r="AE24" s="619"/>
      <c r="AF24" s="621">
        <f t="shared" si="5"/>
        <v>0</v>
      </c>
      <c r="AG24" s="614">
        <f>AF24/31*14</f>
        <v>0</v>
      </c>
      <c r="AH24" s="619"/>
      <c r="AI24" s="614">
        <f>AH24/31*14</f>
        <v>0</v>
      </c>
      <c r="AJ24" s="619"/>
      <c r="AK24" s="614">
        <f>AJ24/31*14</f>
        <v>0</v>
      </c>
      <c r="AL24" s="619"/>
      <c r="AM24" s="614">
        <f>AL24/31*14</f>
        <v>0</v>
      </c>
      <c r="AN24" s="619"/>
      <c r="AO24" s="614">
        <f>AN24/31*14</f>
        <v>0</v>
      </c>
      <c r="AP24" s="619"/>
      <c r="AQ24" s="614">
        <f>AP24/31*14</f>
        <v>0</v>
      </c>
      <c r="AR24" s="619"/>
      <c r="AS24" s="614">
        <f>AR24/31*14</f>
        <v>0</v>
      </c>
      <c r="AT24" s="619"/>
      <c r="AU24" s="614">
        <f>AT24/31*14</f>
        <v>0</v>
      </c>
      <c r="AV24" s="619"/>
      <c r="AW24" s="614">
        <f>AV24/31*14</f>
        <v>0</v>
      </c>
      <c r="AX24" s="619"/>
      <c r="AY24" s="614">
        <f>AX24/31*14</f>
        <v>0</v>
      </c>
      <c r="AZ24" s="619"/>
      <c r="BA24" s="614">
        <f>AZ24/31*14</f>
        <v>0</v>
      </c>
      <c r="BB24" s="621">
        <f t="shared" si="6"/>
        <v>0</v>
      </c>
      <c r="BC24" s="614">
        <f>BB24/31*14</f>
        <v>0</v>
      </c>
      <c r="BD24" s="619"/>
      <c r="BE24" s="614">
        <f>BD24/31*14</f>
        <v>0</v>
      </c>
      <c r="BF24" s="619"/>
      <c r="BG24" s="614">
        <f>BF24/31*14</f>
        <v>0</v>
      </c>
      <c r="BH24" s="619"/>
      <c r="BI24" s="614">
        <f>BH24/31*14</f>
        <v>0</v>
      </c>
      <c r="BJ24" s="621">
        <f t="shared" si="7"/>
        <v>0</v>
      </c>
      <c r="BK24" s="614">
        <f>BJ24/31*14</f>
        <v>0</v>
      </c>
      <c r="BL24" s="619"/>
      <c r="BM24" s="614">
        <f t="shared" si="2"/>
        <v>0</v>
      </c>
      <c r="BN24" s="619"/>
      <c r="BO24" s="614">
        <f>BN24/31*14</f>
        <v>0</v>
      </c>
      <c r="BP24" s="597"/>
      <c r="BQ24" s="621"/>
      <c r="BR24" s="614">
        <f>BQ24/31*14</f>
        <v>0</v>
      </c>
      <c r="BS24" s="621"/>
      <c r="BT24" s="614">
        <f>BS24/31*14</f>
        <v>0</v>
      </c>
      <c r="BU24" s="621"/>
      <c r="BV24" s="614">
        <f>BU24/31*14</f>
        <v>0</v>
      </c>
      <c r="BW24" s="621"/>
      <c r="BX24" s="614">
        <f>BW24/31*14</f>
        <v>0</v>
      </c>
      <c r="BY24" s="621"/>
      <c r="BZ24" s="614">
        <f>BY24/31*14</f>
        <v>0</v>
      </c>
      <c r="CA24" s="621"/>
      <c r="CB24" s="614">
        <f>CA24/31*14</f>
        <v>0</v>
      </c>
      <c r="CC24" s="621"/>
      <c r="CD24" s="614">
        <f>CC24/31*14</f>
        <v>0</v>
      </c>
      <c r="CE24" s="621"/>
      <c r="CF24" s="614">
        <f>CE24/31*14</f>
        <v>0</v>
      </c>
      <c r="CG24" s="621"/>
      <c r="CH24" s="614">
        <f>CG24/31*14</f>
        <v>0</v>
      </c>
      <c r="CI24" s="621"/>
      <c r="CJ24" s="614">
        <f>CI24/31*14</f>
        <v>0</v>
      </c>
      <c r="CK24" s="621"/>
      <c r="CL24" s="614">
        <f>CK24/31*14</f>
        <v>0</v>
      </c>
      <c r="CM24" s="621"/>
      <c r="CN24" s="614">
        <f>CM24/31*14</f>
        <v>0</v>
      </c>
      <c r="CO24" s="621"/>
      <c r="CP24" s="614">
        <f>CO24/31*14</f>
        <v>0</v>
      </c>
      <c r="CQ24" s="621"/>
      <c r="CR24" s="614">
        <f>CQ24/31*14</f>
        <v>0</v>
      </c>
      <c r="CS24" s="621"/>
      <c r="CT24" s="614">
        <f>CS24/31*14</f>
        <v>0</v>
      </c>
      <c r="CU24" s="622">
        <f t="shared" si="0"/>
        <v>0</v>
      </c>
      <c r="CV24" s="614">
        <f t="shared" si="0"/>
        <v>0</v>
      </c>
      <c r="CW24" s="622">
        <f t="shared" si="3"/>
        <v>0</v>
      </c>
      <c r="CX24" s="614">
        <f t="shared" si="3"/>
        <v>0</v>
      </c>
      <c r="CY24" s="623">
        <f t="shared" si="4"/>
        <v>0</v>
      </c>
      <c r="CZ24" s="614">
        <f t="shared" si="4"/>
        <v>0</v>
      </c>
      <c r="DA24" s="624"/>
      <c r="DB24" s="624"/>
      <c r="DC24" s="624"/>
      <c r="DD24" s="624"/>
      <c r="DE24" s="624"/>
      <c r="DF24" s="624"/>
      <c r="DG24" s="624"/>
      <c r="DH24" s="624"/>
      <c r="DI24" s="624"/>
      <c r="DJ24" s="624"/>
    </row>
    <row r="25" spans="1:114" s="301" customFormat="1">
      <c r="A25" s="618">
        <v>19</v>
      </c>
      <c r="B25" s="649" t="s">
        <v>943</v>
      </c>
      <c r="C25" s="619"/>
      <c r="D25" s="619"/>
      <c r="E25" s="619"/>
      <c r="F25" s="620">
        <f t="shared" si="1"/>
        <v>0</v>
      </c>
      <c r="G25" s="614">
        <f>F25/31*13</f>
        <v>0</v>
      </c>
      <c r="H25" s="619"/>
      <c r="I25" s="614">
        <f>H25/31*13</f>
        <v>0</v>
      </c>
      <c r="J25" s="619"/>
      <c r="K25" s="614">
        <f>J25/31*13</f>
        <v>0</v>
      </c>
      <c r="L25" s="619"/>
      <c r="M25" s="614">
        <f>L25/31*13</f>
        <v>0</v>
      </c>
      <c r="N25" s="619"/>
      <c r="O25" s="614">
        <f>N25/31*13</f>
        <v>0</v>
      </c>
      <c r="P25" s="619"/>
      <c r="Q25" s="614">
        <f>P25/31*13</f>
        <v>0</v>
      </c>
      <c r="R25" s="619"/>
      <c r="S25" s="614">
        <f>R25/31*13</f>
        <v>0</v>
      </c>
      <c r="T25" s="619"/>
      <c r="U25" s="614">
        <f>T25/31*13</f>
        <v>0</v>
      </c>
      <c r="V25" s="619"/>
      <c r="W25" s="614">
        <f>V25/31*13</f>
        <v>0</v>
      </c>
      <c r="X25" s="619"/>
      <c r="Y25" s="614">
        <f>X25/31*13</f>
        <v>0</v>
      </c>
      <c r="Z25" s="619"/>
      <c r="AA25" s="614">
        <f>Z25/31*13</f>
        <v>0</v>
      </c>
      <c r="AB25" s="619"/>
      <c r="AC25" s="619"/>
      <c r="AD25" s="619"/>
      <c r="AE25" s="619"/>
      <c r="AF25" s="621">
        <f t="shared" si="5"/>
        <v>0</v>
      </c>
      <c r="AG25" s="614">
        <f>AF25/31*13</f>
        <v>0</v>
      </c>
      <c r="AH25" s="619"/>
      <c r="AI25" s="614">
        <f>AH25/31*13</f>
        <v>0</v>
      </c>
      <c r="AJ25" s="619"/>
      <c r="AK25" s="614">
        <f>AJ25/31*13</f>
        <v>0</v>
      </c>
      <c r="AL25" s="619"/>
      <c r="AM25" s="614">
        <f>AL25/31*13</f>
        <v>0</v>
      </c>
      <c r="AN25" s="619"/>
      <c r="AO25" s="614">
        <f>AN25/31*13</f>
        <v>0</v>
      </c>
      <c r="AP25" s="619"/>
      <c r="AQ25" s="614">
        <f>AP25/31*13</f>
        <v>0</v>
      </c>
      <c r="AR25" s="619"/>
      <c r="AS25" s="614">
        <f>AR25/31*13</f>
        <v>0</v>
      </c>
      <c r="AT25" s="619"/>
      <c r="AU25" s="614">
        <f>AT25/31*13</f>
        <v>0</v>
      </c>
      <c r="AV25" s="619"/>
      <c r="AW25" s="614">
        <f>AV25/31*13</f>
        <v>0</v>
      </c>
      <c r="AX25" s="619"/>
      <c r="AY25" s="614">
        <f>AX25/31*13</f>
        <v>0</v>
      </c>
      <c r="AZ25" s="619"/>
      <c r="BA25" s="614">
        <f>AZ25/31*13</f>
        <v>0</v>
      </c>
      <c r="BB25" s="621">
        <f t="shared" si="6"/>
        <v>0</v>
      </c>
      <c r="BC25" s="614">
        <f>BB25/31*13</f>
        <v>0</v>
      </c>
      <c r="BD25" s="619"/>
      <c r="BE25" s="614">
        <f>BD25/31*13</f>
        <v>0</v>
      </c>
      <c r="BF25" s="619"/>
      <c r="BG25" s="614">
        <f>BF25/31*13</f>
        <v>0</v>
      </c>
      <c r="BH25" s="619"/>
      <c r="BI25" s="614">
        <f>BH25/31*13</f>
        <v>0</v>
      </c>
      <c r="BJ25" s="621">
        <f t="shared" si="7"/>
        <v>0</v>
      </c>
      <c r="BK25" s="614">
        <f>BJ25/31*13</f>
        <v>0</v>
      </c>
      <c r="BL25" s="619"/>
      <c r="BM25" s="614">
        <f t="shared" si="2"/>
        <v>0</v>
      </c>
      <c r="BN25" s="619"/>
      <c r="BO25" s="614">
        <f>BN25/31*13</f>
        <v>0</v>
      </c>
      <c r="BP25" s="597"/>
      <c r="BQ25" s="621"/>
      <c r="BR25" s="614">
        <f>BQ25/31*13</f>
        <v>0</v>
      </c>
      <c r="BS25" s="621"/>
      <c r="BT25" s="614">
        <f>BS25/31*13</f>
        <v>0</v>
      </c>
      <c r="BU25" s="621"/>
      <c r="BV25" s="614">
        <f>BU25/31*13</f>
        <v>0</v>
      </c>
      <c r="BW25" s="621"/>
      <c r="BX25" s="614">
        <f>BW25/31*13</f>
        <v>0</v>
      </c>
      <c r="BY25" s="621"/>
      <c r="BZ25" s="614">
        <f>BY25/31*13</f>
        <v>0</v>
      </c>
      <c r="CA25" s="621"/>
      <c r="CB25" s="614">
        <f>CA25/31*13</f>
        <v>0</v>
      </c>
      <c r="CC25" s="621"/>
      <c r="CD25" s="614">
        <f>CC25/31*13</f>
        <v>0</v>
      </c>
      <c r="CE25" s="621"/>
      <c r="CF25" s="614">
        <f>CE25/31*13</f>
        <v>0</v>
      </c>
      <c r="CG25" s="621"/>
      <c r="CH25" s="614">
        <f>CG25/31*13</f>
        <v>0</v>
      </c>
      <c r="CI25" s="621"/>
      <c r="CJ25" s="614">
        <f>CI25/31*13</f>
        <v>0</v>
      </c>
      <c r="CK25" s="621"/>
      <c r="CL25" s="614">
        <f>CK25/31*13</f>
        <v>0</v>
      </c>
      <c r="CM25" s="621"/>
      <c r="CN25" s="614">
        <f>CM25/31*13</f>
        <v>0</v>
      </c>
      <c r="CO25" s="621"/>
      <c r="CP25" s="614">
        <f>CO25/31*13</f>
        <v>0</v>
      </c>
      <c r="CQ25" s="621"/>
      <c r="CR25" s="614">
        <f>CQ25/31*13</f>
        <v>0</v>
      </c>
      <c r="CS25" s="621"/>
      <c r="CT25" s="614">
        <f>CS25/31*13</f>
        <v>0</v>
      </c>
      <c r="CU25" s="622">
        <f t="shared" si="0"/>
        <v>0</v>
      </c>
      <c r="CV25" s="614">
        <f t="shared" si="0"/>
        <v>0</v>
      </c>
      <c r="CW25" s="622">
        <f t="shared" si="3"/>
        <v>0</v>
      </c>
      <c r="CX25" s="614">
        <f t="shared" si="3"/>
        <v>0</v>
      </c>
      <c r="CY25" s="623">
        <f t="shared" si="4"/>
        <v>0</v>
      </c>
      <c r="CZ25" s="614">
        <f t="shared" si="4"/>
        <v>0</v>
      </c>
      <c r="DA25" s="624"/>
      <c r="DB25" s="624"/>
      <c r="DC25" s="624"/>
      <c r="DD25" s="624"/>
      <c r="DE25" s="624"/>
      <c r="DF25" s="624"/>
      <c r="DG25" s="624"/>
      <c r="DH25" s="624"/>
      <c r="DI25" s="624"/>
      <c r="DJ25" s="624"/>
    </row>
    <row r="26" spans="1:114" s="301" customFormat="1">
      <c r="A26" s="618">
        <v>20</v>
      </c>
      <c r="B26" s="649" t="s">
        <v>944</v>
      </c>
      <c r="C26" s="619"/>
      <c r="D26" s="619"/>
      <c r="E26" s="619"/>
      <c r="F26" s="620">
        <f t="shared" si="1"/>
        <v>0</v>
      </c>
      <c r="G26" s="614">
        <f>F26/31*12</f>
        <v>0</v>
      </c>
      <c r="H26" s="619"/>
      <c r="I26" s="614">
        <f>H26/31*12</f>
        <v>0</v>
      </c>
      <c r="J26" s="619"/>
      <c r="K26" s="614">
        <f>J26/31*12</f>
        <v>0</v>
      </c>
      <c r="L26" s="619"/>
      <c r="M26" s="614">
        <f>L26/31*12</f>
        <v>0</v>
      </c>
      <c r="N26" s="619"/>
      <c r="O26" s="614">
        <f>N26/31*12</f>
        <v>0</v>
      </c>
      <c r="P26" s="619"/>
      <c r="Q26" s="614">
        <f>P26/31*12</f>
        <v>0</v>
      </c>
      <c r="R26" s="619"/>
      <c r="S26" s="614">
        <f>R26/31*12</f>
        <v>0</v>
      </c>
      <c r="T26" s="619"/>
      <c r="U26" s="614">
        <f>T26/31*12</f>
        <v>0</v>
      </c>
      <c r="V26" s="619"/>
      <c r="W26" s="614">
        <f>V26/31*12</f>
        <v>0</v>
      </c>
      <c r="X26" s="619"/>
      <c r="Y26" s="614">
        <f>X26/31*12</f>
        <v>0</v>
      </c>
      <c r="Z26" s="619"/>
      <c r="AA26" s="614">
        <f>Z26/31*12</f>
        <v>0</v>
      </c>
      <c r="AB26" s="619"/>
      <c r="AC26" s="619"/>
      <c r="AD26" s="619"/>
      <c r="AE26" s="619"/>
      <c r="AF26" s="621">
        <f t="shared" si="5"/>
        <v>0</v>
      </c>
      <c r="AG26" s="614">
        <f>AF26/31*12</f>
        <v>0</v>
      </c>
      <c r="AH26" s="619"/>
      <c r="AI26" s="614">
        <f>AH26/31*12</f>
        <v>0</v>
      </c>
      <c r="AJ26" s="619"/>
      <c r="AK26" s="614">
        <f>AJ26/31*12</f>
        <v>0</v>
      </c>
      <c r="AL26" s="619"/>
      <c r="AM26" s="614">
        <f>AL26/31*12</f>
        <v>0</v>
      </c>
      <c r="AN26" s="619"/>
      <c r="AO26" s="614">
        <f>AN26/31*12</f>
        <v>0</v>
      </c>
      <c r="AP26" s="619"/>
      <c r="AQ26" s="614">
        <f>AP26/31*12</f>
        <v>0</v>
      </c>
      <c r="AR26" s="619"/>
      <c r="AS26" s="614">
        <f>AR26/31*12</f>
        <v>0</v>
      </c>
      <c r="AT26" s="619"/>
      <c r="AU26" s="614">
        <f>AT26/31*12</f>
        <v>0</v>
      </c>
      <c r="AV26" s="619"/>
      <c r="AW26" s="614">
        <f>AV26/31*12</f>
        <v>0</v>
      </c>
      <c r="AX26" s="619"/>
      <c r="AY26" s="614">
        <f>AX26/31*12</f>
        <v>0</v>
      </c>
      <c r="AZ26" s="619"/>
      <c r="BA26" s="614">
        <f>AZ26/31*12</f>
        <v>0</v>
      </c>
      <c r="BB26" s="621">
        <f t="shared" si="6"/>
        <v>0</v>
      </c>
      <c r="BC26" s="614">
        <f>BB26/31*12</f>
        <v>0</v>
      </c>
      <c r="BD26" s="619"/>
      <c r="BE26" s="614">
        <f>BD26/31*12</f>
        <v>0</v>
      </c>
      <c r="BF26" s="619"/>
      <c r="BG26" s="614">
        <f>BF26/31*12</f>
        <v>0</v>
      </c>
      <c r="BH26" s="619"/>
      <c r="BI26" s="614">
        <f>BH26/31*12</f>
        <v>0</v>
      </c>
      <c r="BJ26" s="621">
        <f t="shared" si="7"/>
        <v>0</v>
      </c>
      <c r="BK26" s="614">
        <f>BJ26/31*12</f>
        <v>0</v>
      </c>
      <c r="BL26" s="619"/>
      <c r="BM26" s="614">
        <f t="shared" si="2"/>
        <v>0</v>
      </c>
      <c r="BN26" s="619"/>
      <c r="BO26" s="614">
        <f>BN26/31*12</f>
        <v>0</v>
      </c>
      <c r="BP26" s="597"/>
      <c r="BQ26" s="621"/>
      <c r="BR26" s="614">
        <f>BQ26/31*12</f>
        <v>0</v>
      </c>
      <c r="BS26" s="621"/>
      <c r="BT26" s="614">
        <f>BS26/31*12</f>
        <v>0</v>
      </c>
      <c r="BU26" s="621"/>
      <c r="BV26" s="614">
        <f>BU26/31*12</f>
        <v>0</v>
      </c>
      <c r="BW26" s="621"/>
      <c r="BX26" s="614">
        <f>BW26/31*12</f>
        <v>0</v>
      </c>
      <c r="BY26" s="621"/>
      <c r="BZ26" s="614">
        <f>BY26/31*12</f>
        <v>0</v>
      </c>
      <c r="CA26" s="621"/>
      <c r="CB26" s="614">
        <f>CA26/31*12</f>
        <v>0</v>
      </c>
      <c r="CC26" s="621"/>
      <c r="CD26" s="614">
        <f>CC26/31*12</f>
        <v>0</v>
      </c>
      <c r="CE26" s="621"/>
      <c r="CF26" s="614">
        <f>CE26/31*12</f>
        <v>0</v>
      </c>
      <c r="CG26" s="621"/>
      <c r="CH26" s="614">
        <f>CG26/31*12</f>
        <v>0</v>
      </c>
      <c r="CI26" s="621"/>
      <c r="CJ26" s="614">
        <f>CI26/31*12</f>
        <v>0</v>
      </c>
      <c r="CK26" s="621"/>
      <c r="CL26" s="614">
        <f>CK26/31*12</f>
        <v>0</v>
      </c>
      <c r="CM26" s="621"/>
      <c r="CN26" s="614">
        <f>CM26/31*12</f>
        <v>0</v>
      </c>
      <c r="CO26" s="621"/>
      <c r="CP26" s="614">
        <f>CO26/31*12</f>
        <v>0</v>
      </c>
      <c r="CQ26" s="621"/>
      <c r="CR26" s="614">
        <f>CQ26/31*12</f>
        <v>0</v>
      </c>
      <c r="CS26" s="621"/>
      <c r="CT26" s="614">
        <f>CS26/31*12</f>
        <v>0</v>
      </c>
      <c r="CU26" s="622">
        <f t="shared" si="0"/>
        <v>0</v>
      </c>
      <c r="CV26" s="614">
        <f t="shared" si="0"/>
        <v>0</v>
      </c>
      <c r="CW26" s="622">
        <f t="shared" si="3"/>
        <v>0</v>
      </c>
      <c r="CX26" s="614">
        <f t="shared" si="3"/>
        <v>0</v>
      </c>
      <c r="CY26" s="623">
        <f t="shared" si="4"/>
        <v>0</v>
      </c>
      <c r="CZ26" s="614">
        <f t="shared" si="4"/>
        <v>0</v>
      </c>
      <c r="DA26" s="624"/>
      <c r="DB26" s="624"/>
      <c r="DC26" s="624"/>
      <c r="DD26" s="624"/>
      <c r="DE26" s="624"/>
      <c r="DF26" s="624"/>
      <c r="DG26" s="624"/>
      <c r="DH26" s="624"/>
      <c r="DI26" s="624"/>
      <c r="DJ26" s="624"/>
    </row>
    <row r="27" spans="1:114" s="301" customFormat="1">
      <c r="A27" s="618">
        <v>21</v>
      </c>
      <c r="B27" s="649" t="s">
        <v>945</v>
      </c>
      <c r="C27" s="619"/>
      <c r="D27" s="619"/>
      <c r="E27" s="619"/>
      <c r="F27" s="620">
        <f t="shared" si="1"/>
        <v>0</v>
      </c>
      <c r="G27" s="614">
        <f>F27/31*11</f>
        <v>0</v>
      </c>
      <c r="H27" s="619"/>
      <c r="I27" s="614">
        <f>H27/31*11</f>
        <v>0</v>
      </c>
      <c r="J27" s="619"/>
      <c r="K27" s="614">
        <f>J27/31*11</f>
        <v>0</v>
      </c>
      <c r="L27" s="619"/>
      <c r="M27" s="614">
        <f>L27/31*11</f>
        <v>0</v>
      </c>
      <c r="N27" s="619"/>
      <c r="O27" s="614">
        <f>N27/31*11</f>
        <v>0</v>
      </c>
      <c r="P27" s="619"/>
      <c r="Q27" s="614">
        <f>P27/31*11</f>
        <v>0</v>
      </c>
      <c r="R27" s="619"/>
      <c r="S27" s="614">
        <f>R27/31*11</f>
        <v>0</v>
      </c>
      <c r="T27" s="619"/>
      <c r="U27" s="614">
        <f>T27/31*11</f>
        <v>0</v>
      </c>
      <c r="V27" s="619"/>
      <c r="W27" s="614">
        <f>V27/31*11</f>
        <v>0</v>
      </c>
      <c r="X27" s="619"/>
      <c r="Y27" s="614">
        <f>X27/31*11</f>
        <v>0</v>
      </c>
      <c r="Z27" s="619"/>
      <c r="AA27" s="614">
        <f>Z27/31*11</f>
        <v>0</v>
      </c>
      <c r="AB27" s="619"/>
      <c r="AC27" s="619"/>
      <c r="AD27" s="619"/>
      <c r="AE27" s="619"/>
      <c r="AF27" s="621">
        <f t="shared" si="5"/>
        <v>0</v>
      </c>
      <c r="AG27" s="614">
        <f>AF27/31*11</f>
        <v>0</v>
      </c>
      <c r="AH27" s="619"/>
      <c r="AI27" s="614">
        <f>AH27/31*11</f>
        <v>0</v>
      </c>
      <c r="AJ27" s="619"/>
      <c r="AK27" s="614">
        <f>AJ27/31*11</f>
        <v>0</v>
      </c>
      <c r="AL27" s="619"/>
      <c r="AM27" s="614">
        <f>AL27/31*11</f>
        <v>0</v>
      </c>
      <c r="AN27" s="619"/>
      <c r="AO27" s="614">
        <f>AN27/31*11</f>
        <v>0</v>
      </c>
      <c r="AP27" s="619"/>
      <c r="AQ27" s="614">
        <f>AP27/31*11</f>
        <v>0</v>
      </c>
      <c r="AR27" s="619"/>
      <c r="AS27" s="614">
        <f>AR27/31*11</f>
        <v>0</v>
      </c>
      <c r="AT27" s="619"/>
      <c r="AU27" s="614">
        <f>AT27/31*11</f>
        <v>0</v>
      </c>
      <c r="AV27" s="619"/>
      <c r="AW27" s="614">
        <f>AV27/31*11</f>
        <v>0</v>
      </c>
      <c r="AX27" s="619"/>
      <c r="AY27" s="614">
        <f>AX27/31*11</f>
        <v>0</v>
      </c>
      <c r="AZ27" s="619"/>
      <c r="BA27" s="614">
        <f>AZ27/31*11</f>
        <v>0</v>
      </c>
      <c r="BB27" s="621">
        <f t="shared" si="6"/>
        <v>0</v>
      </c>
      <c r="BC27" s="614">
        <f>BB27/31*11</f>
        <v>0</v>
      </c>
      <c r="BD27" s="619"/>
      <c r="BE27" s="614">
        <f>BD27/31*11</f>
        <v>0</v>
      </c>
      <c r="BF27" s="619"/>
      <c r="BG27" s="614">
        <f>BF27/31*11</f>
        <v>0</v>
      </c>
      <c r="BH27" s="619"/>
      <c r="BI27" s="614">
        <f>BH27/31*11</f>
        <v>0</v>
      </c>
      <c r="BJ27" s="621">
        <f t="shared" si="7"/>
        <v>0</v>
      </c>
      <c r="BK27" s="614">
        <f>BJ27/31*11</f>
        <v>0</v>
      </c>
      <c r="BL27" s="619"/>
      <c r="BM27" s="614">
        <f t="shared" si="2"/>
        <v>0</v>
      </c>
      <c r="BN27" s="619"/>
      <c r="BO27" s="614">
        <f>BN27/31*11</f>
        <v>0</v>
      </c>
      <c r="BP27" s="597"/>
      <c r="BQ27" s="621"/>
      <c r="BR27" s="614">
        <f>BQ27/31*11</f>
        <v>0</v>
      </c>
      <c r="BS27" s="621"/>
      <c r="BT27" s="614">
        <f>BS27/31*11</f>
        <v>0</v>
      </c>
      <c r="BU27" s="621"/>
      <c r="BV27" s="614">
        <f>BU27/31*11</f>
        <v>0</v>
      </c>
      <c r="BW27" s="621"/>
      <c r="BX27" s="614">
        <f>BW27/31*11</f>
        <v>0</v>
      </c>
      <c r="BY27" s="621"/>
      <c r="BZ27" s="614">
        <f>BY27/31*11</f>
        <v>0</v>
      </c>
      <c r="CA27" s="621"/>
      <c r="CB27" s="614">
        <f>CA27/31*11</f>
        <v>0</v>
      </c>
      <c r="CC27" s="621"/>
      <c r="CD27" s="614">
        <f>CC27/31*11</f>
        <v>0</v>
      </c>
      <c r="CE27" s="621"/>
      <c r="CF27" s="614">
        <f>CE27/31*11</f>
        <v>0</v>
      </c>
      <c r="CG27" s="621"/>
      <c r="CH27" s="614">
        <f>CG27/31*11</f>
        <v>0</v>
      </c>
      <c r="CI27" s="621"/>
      <c r="CJ27" s="614">
        <f>CI27/31*11</f>
        <v>0</v>
      </c>
      <c r="CK27" s="621"/>
      <c r="CL27" s="614">
        <f>CK27/31*11</f>
        <v>0</v>
      </c>
      <c r="CM27" s="621"/>
      <c r="CN27" s="614">
        <f>CM27/31*11</f>
        <v>0</v>
      </c>
      <c r="CO27" s="621"/>
      <c r="CP27" s="614">
        <f>CO27/31*11</f>
        <v>0</v>
      </c>
      <c r="CQ27" s="621"/>
      <c r="CR27" s="614">
        <f>CQ27/31*11</f>
        <v>0</v>
      </c>
      <c r="CS27" s="621"/>
      <c r="CT27" s="614">
        <f>CS27/31*11</f>
        <v>0</v>
      </c>
      <c r="CU27" s="622">
        <f t="shared" si="0"/>
        <v>0</v>
      </c>
      <c r="CV27" s="614">
        <f t="shared" si="0"/>
        <v>0</v>
      </c>
      <c r="CW27" s="622">
        <f t="shared" si="3"/>
        <v>0</v>
      </c>
      <c r="CX27" s="614">
        <f t="shared" si="3"/>
        <v>0</v>
      </c>
      <c r="CY27" s="623">
        <f t="shared" si="4"/>
        <v>0</v>
      </c>
      <c r="CZ27" s="614">
        <f t="shared" si="4"/>
        <v>0</v>
      </c>
      <c r="DA27" s="624"/>
      <c r="DB27" s="624"/>
      <c r="DC27" s="624"/>
      <c r="DD27" s="624"/>
      <c r="DE27" s="624"/>
      <c r="DF27" s="624"/>
      <c r="DG27" s="624"/>
      <c r="DH27" s="624"/>
      <c r="DI27" s="624"/>
      <c r="DJ27" s="624"/>
    </row>
    <row r="28" spans="1:114" s="301" customFormat="1">
      <c r="A28" s="618">
        <v>22</v>
      </c>
      <c r="B28" s="649" t="s">
        <v>946</v>
      </c>
      <c r="C28" s="619"/>
      <c r="D28" s="619"/>
      <c r="E28" s="619"/>
      <c r="F28" s="620">
        <f t="shared" si="1"/>
        <v>0</v>
      </c>
      <c r="G28" s="614">
        <f>F28/31*10</f>
        <v>0</v>
      </c>
      <c r="H28" s="619"/>
      <c r="I28" s="614">
        <f>H28/31*10</f>
        <v>0</v>
      </c>
      <c r="J28" s="619"/>
      <c r="K28" s="614">
        <f>J28/31*10</f>
        <v>0</v>
      </c>
      <c r="L28" s="619"/>
      <c r="M28" s="614">
        <f>L28/31*10</f>
        <v>0</v>
      </c>
      <c r="N28" s="619"/>
      <c r="O28" s="614">
        <f>N28/31*10</f>
        <v>0</v>
      </c>
      <c r="P28" s="619"/>
      <c r="Q28" s="614">
        <f>P28/31*10</f>
        <v>0</v>
      </c>
      <c r="R28" s="619"/>
      <c r="S28" s="614">
        <f>R28/31*10</f>
        <v>0</v>
      </c>
      <c r="T28" s="619"/>
      <c r="U28" s="614">
        <f>T28/31*10</f>
        <v>0</v>
      </c>
      <c r="V28" s="619"/>
      <c r="W28" s="614">
        <f>V28/31*10</f>
        <v>0</v>
      </c>
      <c r="X28" s="619"/>
      <c r="Y28" s="614">
        <f>X28/31*10</f>
        <v>0</v>
      </c>
      <c r="Z28" s="619"/>
      <c r="AA28" s="614">
        <f>Z28/31*10</f>
        <v>0</v>
      </c>
      <c r="AB28" s="619"/>
      <c r="AC28" s="619"/>
      <c r="AD28" s="619"/>
      <c r="AE28" s="619"/>
      <c r="AF28" s="621">
        <f t="shared" si="5"/>
        <v>0</v>
      </c>
      <c r="AG28" s="614">
        <f>AF28/31*10</f>
        <v>0</v>
      </c>
      <c r="AH28" s="619"/>
      <c r="AI28" s="614">
        <f>AH28/31*10</f>
        <v>0</v>
      </c>
      <c r="AJ28" s="619"/>
      <c r="AK28" s="614">
        <f>AJ28/31*10</f>
        <v>0</v>
      </c>
      <c r="AL28" s="619"/>
      <c r="AM28" s="614">
        <f>AL28/31*10</f>
        <v>0</v>
      </c>
      <c r="AN28" s="619"/>
      <c r="AO28" s="614">
        <f>AN28/31*10</f>
        <v>0</v>
      </c>
      <c r="AP28" s="619"/>
      <c r="AQ28" s="614">
        <f>AP28/31*10</f>
        <v>0</v>
      </c>
      <c r="AR28" s="619"/>
      <c r="AS28" s="614">
        <f>AR28/31*10</f>
        <v>0</v>
      </c>
      <c r="AT28" s="619"/>
      <c r="AU28" s="614">
        <f>AT28/31*10</f>
        <v>0</v>
      </c>
      <c r="AV28" s="619"/>
      <c r="AW28" s="614">
        <f>AV28/31*10</f>
        <v>0</v>
      </c>
      <c r="AX28" s="619"/>
      <c r="AY28" s="614">
        <f>AX28/31*10</f>
        <v>0</v>
      </c>
      <c r="AZ28" s="619"/>
      <c r="BA28" s="614">
        <f>AZ28/31*10</f>
        <v>0</v>
      </c>
      <c r="BB28" s="621">
        <f t="shared" si="6"/>
        <v>0</v>
      </c>
      <c r="BC28" s="614">
        <f>BB28/31*10</f>
        <v>0</v>
      </c>
      <c r="BD28" s="619"/>
      <c r="BE28" s="614">
        <f>BD28/31*10</f>
        <v>0</v>
      </c>
      <c r="BF28" s="619"/>
      <c r="BG28" s="614">
        <f>BF28/31*10</f>
        <v>0</v>
      </c>
      <c r="BH28" s="619"/>
      <c r="BI28" s="614">
        <f>BH28/31*10</f>
        <v>0</v>
      </c>
      <c r="BJ28" s="621">
        <f t="shared" si="7"/>
        <v>0</v>
      </c>
      <c r="BK28" s="614">
        <f>BJ28/31*10</f>
        <v>0</v>
      </c>
      <c r="BL28" s="619"/>
      <c r="BM28" s="614">
        <f t="shared" si="2"/>
        <v>0</v>
      </c>
      <c r="BN28" s="619"/>
      <c r="BO28" s="614">
        <f>BN28/31*10</f>
        <v>0</v>
      </c>
      <c r="BP28" s="597"/>
      <c r="BQ28" s="621"/>
      <c r="BR28" s="614">
        <f>BQ28/31*10</f>
        <v>0</v>
      </c>
      <c r="BS28" s="621"/>
      <c r="BT28" s="614">
        <f>BS28/31*10</f>
        <v>0</v>
      </c>
      <c r="BU28" s="621"/>
      <c r="BV28" s="614">
        <f>BU28/31*10</f>
        <v>0</v>
      </c>
      <c r="BW28" s="621"/>
      <c r="BX28" s="614">
        <f>BW28/31*10</f>
        <v>0</v>
      </c>
      <c r="BY28" s="621"/>
      <c r="BZ28" s="614">
        <f>BY28/31*10</f>
        <v>0</v>
      </c>
      <c r="CA28" s="621"/>
      <c r="CB28" s="614">
        <f>CA28/31*10</f>
        <v>0</v>
      </c>
      <c r="CC28" s="621"/>
      <c r="CD28" s="614">
        <f>CC28/31*10</f>
        <v>0</v>
      </c>
      <c r="CE28" s="621"/>
      <c r="CF28" s="614">
        <f>CE28/31*10</f>
        <v>0</v>
      </c>
      <c r="CG28" s="621"/>
      <c r="CH28" s="614">
        <f>CG28/31*10</f>
        <v>0</v>
      </c>
      <c r="CI28" s="621"/>
      <c r="CJ28" s="614">
        <f>CI28/31*10</f>
        <v>0</v>
      </c>
      <c r="CK28" s="621"/>
      <c r="CL28" s="614">
        <f>CK28/31*10</f>
        <v>0</v>
      </c>
      <c r="CM28" s="621"/>
      <c r="CN28" s="614">
        <f>CM28/31*10</f>
        <v>0</v>
      </c>
      <c r="CO28" s="621"/>
      <c r="CP28" s="614">
        <f>CO28/31*10</f>
        <v>0</v>
      </c>
      <c r="CQ28" s="621"/>
      <c r="CR28" s="614">
        <f>CQ28/31*10</f>
        <v>0</v>
      </c>
      <c r="CS28" s="621"/>
      <c r="CT28" s="614">
        <f>CS28/31*10</f>
        <v>0</v>
      </c>
      <c r="CU28" s="622">
        <f t="shared" si="0"/>
        <v>0</v>
      </c>
      <c r="CV28" s="614">
        <f t="shared" si="0"/>
        <v>0</v>
      </c>
      <c r="CW28" s="622">
        <f t="shared" si="3"/>
        <v>0</v>
      </c>
      <c r="CX28" s="614">
        <f t="shared" si="3"/>
        <v>0</v>
      </c>
      <c r="CY28" s="623">
        <f t="shared" si="4"/>
        <v>0</v>
      </c>
      <c r="CZ28" s="614">
        <f t="shared" si="4"/>
        <v>0</v>
      </c>
      <c r="DA28" s="624"/>
      <c r="DB28" s="624"/>
      <c r="DC28" s="624"/>
      <c r="DD28" s="624"/>
      <c r="DE28" s="624"/>
      <c r="DF28" s="624"/>
      <c r="DG28" s="624"/>
      <c r="DH28" s="624"/>
      <c r="DI28" s="624"/>
      <c r="DJ28" s="624"/>
    </row>
    <row r="29" spans="1:114" s="301" customFormat="1">
      <c r="A29" s="618">
        <v>23</v>
      </c>
      <c r="B29" s="649" t="s">
        <v>947</v>
      </c>
      <c r="C29" s="619"/>
      <c r="D29" s="619"/>
      <c r="E29" s="619"/>
      <c r="F29" s="620">
        <f t="shared" si="1"/>
        <v>0</v>
      </c>
      <c r="G29" s="614">
        <f>F29/31*9</f>
        <v>0</v>
      </c>
      <c r="H29" s="619"/>
      <c r="I29" s="614">
        <f>H29/31*9</f>
        <v>0</v>
      </c>
      <c r="J29" s="619"/>
      <c r="K29" s="614">
        <f>J29/31*9</f>
        <v>0</v>
      </c>
      <c r="L29" s="619"/>
      <c r="M29" s="614">
        <f>L29/31*9</f>
        <v>0</v>
      </c>
      <c r="N29" s="619"/>
      <c r="O29" s="614">
        <f>N29/31*9</f>
        <v>0</v>
      </c>
      <c r="P29" s="619"/>
      <c r="Q29" s="614">
        <f>P29/31*9</f>
        <v>0</v>
      </c>
      <c r="R29" s="619"/>
      <c r="S29" s="614">
        <f>R29/31*9</f>
        <v>0</v>
      </c>
      <c r="T29" s="619"/>
      <c r="U29" s="614">
        <f>T29/31*9</f>
        <v>0</v>
      </c>
      <c r="V29" s="619"/>
      <c r="W29" s="614">
        <f>V29/31*9</f>
        <v>0</v>
      </c>
      <c r="X29" s="619"/>
      <c r="Y29" s="614">
        <f>X29/31*9</f>
        <v>0</v>
      </c>
      <c r="Z29" s="619"/>
      <c r="AA29" s="614">
        <f>Z29/31*9</f>
        <v>0</v>
      </c>
      <c r="AB29" s="619"/>
      <c r="AC29" s="619"/>
      <c r="AD29" s="619"/>
      <c r="AE29" s="619"/>
      <c r="AF29" s="621">
        <f t="shared" si="5"/>
        <v>0</v>
      </c>
      <c r="AG29" s="614">
        <f>AF29/31*9</f>
        <v>0</v>
      </c>
      <c r="AH29" s="619"/>
      <c r="AI29" s="614">
        <f>AH29/31*9</f>
        <v>0</v>
      </c>
      <c r="AJ29" s="619"/>
      <c r="AK29" s="614">
        <f>AJ29/31*9</f>
        <v>0</v>
      </c>
      <c r="AL29" s="619"/>
      <c r="AM29" s="614">
        <f>AL29/31*9</f>
        <v>0</v>
      </c>
      <c r="AN29" s="619"/>
      <c r="AO29" s="614">
        <f>AN29/31*9</f>
        <v>0</v>
      </c>
      <c r="AP29" s="619"/>
      <c r="AQ29" s="614">
        <f>AP29/31*9</f>
        <v>0</v>
      </c>
      <c r="AR29" s="619"/>
      <c r="AS29" s="614">
        <f>AR29/31*9</f>
        <v>0</v>
      </c>
      <c r="AT29" s="619"/>
      <c r="AU29" s="614">
        <f>AT29/31*9</f>
        <v>0</v>
      </c>
      <c r="AV29" s="619"/>
      <c r="AW29" s="614">
        <f>AV29/31*9</f>
        <v>0</v>
      </c>
      <c r="AX29" s="619"/>
      <c r="AY29" s="614">
        <f>AX29/31*9</f>
        <v>0</v>
      </c>
      <c r="AZ29" s="619"/>
      <c r="BA29" s="614">
        <f>AZ29/31*9</f>
        <v>0</v>
      </c>
      <c r="BB29" s="621">
        <f t="shared" si="6"/>
        <v>0</v>
      </c>
      <c r="BC29" s="614">
        <f>BB29/31*9</f>
        <v>0</v>
      </c>
      <c r="BD29" s="619"/>
      <c r="BE29" s="614">
        <f>BD29/31*9</f>
        <v>0</v>
      </c>
      <c r="BF29" s="619"/>
      <c r="BG29" s="614">
        <f>BF29/31*9</f>
        <v>0</v>
      </c>
      <c r="BH29" s="619"/>
      <c r="BI29" s="614">
        <f>BH29/31*9</f>
        <v>0</v>
      </c>
      <c r="BJ29" s="621">
        <f t="shared" si="7"/>
        <v>0</v>
      </c>
      <c r="BK29" s="614">
        <f>BJ29/31*9</f>
        <v>0</v>
      </c>
      <c r="BL29" s="619"/>
      <c r="BM29" s="614">
        <f t="shared" si="2"/>
        <v>0</v>
      </c>
      <c r="BN29" s="619"/>
      <c r="BO29" s="614">
        <f>BN29/31*9</f>
        <v>0</v>
      </c>
      <c r="BP29" s="597"/>
      <c r="BQ29" s="621"/>
      <c r="BR29" s="614">
        <f>BQ29/31*9</f>
        <v>0</v>
      </c>
      <c r="BS29" s="621"/>
      <c r="BT29" s="614">
        <f>BS29/31*9</f>
        <v>0</v>
      </c>
      <c r="BU29" s="621"/>
      <c r="BV29" s="614">
        <f>BU29/31*9</f>
        <v>0</v>
      </c>
      <c r="BW29" s="621"/>
      <c r="BX29" s="614">
        <f>BW29/31*9</f>
        <v>0</v>
      </c>
      <c r="BY29" s="621"/>
      <c r="BZ29" s="614">
        <f>BY29/31*9</f>
        <v>0</v>
      </c>
      <c r="CA29" s="621"/>
      <c r="CB29" s="614">
        <f>CA29/31*9</f>
        <v>0</v>
      </c>
      <c r="CC29" s="621"/>
      <c r="CD29" s="614">
        <f>CC29/31*9</f>
        <v>0</v>
      </c>
      <c r="CE29" s="621"/>
      <c r="CF29" s="614">
        <f>CE29/31*9</f>
        <v>0</v>
      </c>
      <c r="CG29" s="621"/>
      <c r="CH29" s="614">
        <f>CG29/31*9</f>
        <v>0</v>
      </c>
      <c r="CI29" s="621"/>
      <c r="CJ29" s="614">
        <f>CI29/31*9</f>
        <v>0</v>
      </c>
      <c r="CK29" s="621"/>
      <c r="CL29" s="614">
        <f>CK29/31*9</f>
        <v>0</v>
      </c>
      <c r="CM29" s="621"/>
      <c r="CN29" s="614">
        <f>CM29/31*9</f>
        <v>0</v>
      </c>
      <c r="CO29" s="621"/>
      <c r="CP29" s="614">
        <f>CO29/31*9</f>
        <v>0</v>
      </c>
      <c r="CQ29" s="621"/>
      <c r="CR29" s="614">
        <f>CQ29/31*9</f>
        <v>0</v>
      </c>
      <c r="CS29" s="621"/>
      <c r="CT29" s="614">
        <f>CS29/31*9</f>
        <v>0</v>
      </c>
      <c r="CU29" s="622">
        <f t="shared" si="0"/>
        <v>0</v>
      </c>
      <c r="CV29" s="614">
        <f t="shared" si="0"/>
        <v>0</v>
      </c>
      <c r="CW29" s="622">
        <f t="shared" si="3"/>
        <v>0</v>
      </c>
      <c r="CX29" s="614">
        <f t="shared" si="3"/>
        <v>0</v>
      </c>
      <c r="CY29" s="623">
        <f t="shared" si="4"/>
        <v>0</v>
      </c>
      <c r="CZ29" s="614">
        <f t="shared" si="4"/>
        <v>0</v>
      </c>
      <c r="DA29" s="624"/>
      <c r="DB29" s="624"/>
      <c r="DC29" s="624"/>
      <c r="DD29" s="624"/>
      <c r="DE29" s="624"/>
      <c r="DF29" s="624"/>
      <c r="DG29" s="624"/>
      <c r="DH29" s="624"/>
      <c r="DI29" s="624"/>
      <c r="DJ29" s="624"/>
    </row>
    <row r="30" spans="1:114" s="301" customFormat="1">
      <c r="A30" s="618">
        <v>24</v>
      </c>
      <c r="B30" s="649" t="s">
        <v>948</v>
      </c>
      <c r="C30" s="619"/>
      <c r="D30" s="619"/>
      <c r="E30" s="619"/>
      <c r="F30" s="620">
        <f t="shared" si="1"/>
        <v>0</v>
      </c>
      <c r="G30" s="614">
        <f>F30/31*8</f>
        <v>0</v>
      </c>
      <c r="H30" s="619"/>
      <c r="I30" s="614">
        <f>H30/31*8</f>
        <v>0</v>
      </c>
      <c r="J30" s="619"/>
      <c r="K30" s="614">
        <f>J30/31*8</f>
        <v>0</v>
      </c>
      <c r="L30" s="619"/>
      <c r="M30" s="614">
        <f>L30/31*8</f>
        <v>0</v>
      </c>
      <c r="N30" s="619"/>
      <c r="O30" s="614">
        <f>N30/31*8</f>
        <v>0</v>
      </c>
      <c r="P30" s="619"/>
      <c r="Q30" s="614">
        <f>P30/31*8</f>
        <v>0</v>
      </c>
      <c r="R30" s="619"/>
      <c r="S30" s="614">
        <f>R30/31*8</f>
        <v>0</v>
      </c>
      <c r="T30" s="619"/>
      <c r="U30" s="614">
        <f>T30/31*8</f>
        <v>0</v>
      </c>
      <c r="V30" s="619"/>
      <c r="W30" s="614">
        <f>V30/31*8</f>
        <v>0</v>
      </c>
      <c r="X30" s="619"/>
      <c r="Y30" s="614">
        <f>X30/31*8</f>
        <v>0</v>
      </c>
      <c r="Z30" s="619"/>
      <c r="AA30" s="614">
        <f>Z30/31*8</f>
        <v>0</v>
      </c>
      <c r="AB30" s="619"/>
      <c r="AC30" s="619"/>
      <c r="AD30" s="619"/>
      <c r="AE30" s="619"/>
      <c r="AF30" s="621">
        <f t="shared" si="5"/>
        <v>0</v>
      </c>
      <c r="AG30" s="614">
        <f>AF30/31*8</f>
        <v>0</v>
      </c>
      <c r="AH30" s="619"/>
      <c r="AI30" s="614">
        <f>AH30/31*8</f>
        <v>0</v>
      </c>
      <c r="AJ30" s="619"/>
      <c r="AK30" s="614">
        <f>AJ30/31*8</f>
        <v>0</v>
      </c>
      <c r="AL30" s="619"/>
      <c r="AM30" s="614">
        <f>AL30/31*8</f>
        <v>0</v>
      </c>
      <c r="AN30" s="619"/>
      <c r="AO30" s="614">
        <f>AN30/31*8</f>
        <v>0</v>
      </c>
      <c r="AP30" s="619"/>
      <c r="AQ30" s="614">
        <f>AP30/31*8</f>
        <v>0</v>
      </c>
      <c r="AR30" s="619"/>
      <c r="AS30" s="614">
        <f>AR30/31*8</f>
        <v>0</v>
      </c>
      <c r="AT30" s="619"/>
      <c r="AU30" s="614">
        <f>AT30/31*8</f>
        <v>0</v>
      </c>
      <c r="AV30" s="619"/>
      <c r="AW30" s="614">
        <f>AV30/31*8</f>
        <v>0</v>
      </c>
      <c r="AX30" s="619"/>
      <c r="AY30" s="614">
        <f>AX30/31*8</f>
        <v>0</v>
      </c>
      <c r="AZ30" s="619"/>
      <c r="BA30" s="614">
        <f>AZ30/31*8</f>
        <v>0</v>
      </c>
      <c r="BB30" s="621">
        <f t="shared" si="6"/>
        <v>0</v>
      </c>
      <c r="BC30" s="614">
        <f>BB30/31*8</f>
        <v>0</v>
      </c>
      <c r="BD30" s="619"/>
      <c r="BE30" s="614">
        <f>BD30/31*8</f>
        <v>0</v>
      </c>
      <c r="BF30" s="619"/>
      <c r="BG30" s="614">
        <f>BF30/31*8</f>
        <v>0</v>
      </c>
      <c r="BH30" s="619"/>
      <c r="BI30" s="614">
        <f>BH30/31*8</f>
        <v>0</v>
      </c>
      <c r="BJ30" s="621">
        <f t="shared" si="7"/>
        <v>0</v>
      </c>
      <c r="BK30" s="614">
        <f>BJ30/31*8</f>
        <v>0</v>
      </c>
      <c r="BL30" s="619"/>
      <c r="BM30" s="614">
        <f t="shared" si="2"/>
        <v>0</v>
      </c>
      <c r="BN30" s="619"/>
      <c r="BO30" s="614">
        <f>BN30/31*8</f>
        <v>0</v>
      </c>
      <c r="BP30" s="597"/>
      <c r="BQ30" s="621"/>
      <c r="BR30" s="614">
        <f>BQ30/31*8</f>
        <v>0</v>
      </c>
      <c r="BS30" s="621"/>
      <c r="BT30" s="614">
        <f>BS30/31*8</f>
        <v>0</v>
      </c>
      <c r="BU30" s="621"/>
      <c r="BV30" s="614">
        <f>BU30/31*8</f>
        <v>0</v>
      </c>
      <c r="BW30" s="621"/>
      <c r="BX30" s="614">
        <f>BW30/31*8</f>
        <v>0</v>
      </c>
      <c r="BY30" s="621"/>
      <c r="BZ30" s="614">
        <f>BY30/31*8</f>
        <v>0</v>
      </c>
      <c r="CA30" s="621"/>
      <c r="CB30" s="614">
        <f>CA30/31*8</f>
        <v>0</v>
      </c>
      <c r="CC30" s="621"/>
      <c r="CD30" s="614">
        <f>CC30/31*8</f>
        <v>0</v>
      </c>
      <c r="CE30" s="621"/>
      <c r="CF30" s="614">
        <f>CE30/31*8</f>
        <v>0</v>
      </c>
      <c r="CG30" s="621"/>
      <c r="CH30" s="614">
        <f>CG30/31*8</f>
        <v>0</v>
      </c>
      <c r="CI30" s="621"/>
      <c r="CJ30" s="614">
        <f>CI30/31*8</f>
        <v>0</v>
      </c>
      <c r="CK30" s="621"/>
      <c r="CL30" s="614">
        <f>CK30/31*8</f>
        <v>0</v>
      </c>
      <c r="CM30" s="621"/>
      <c r="CN30" s="614">
        <f>CM30/31*8</f>
        <v>0</v>
      </c>
      <c r="CO30" s="621"/>
      <c r="CP30" s="614">
        <f>CO30/31*8</f>
        <v>0</v>
      </c>
      <c r="CQ30" s="621"/>
      <c r="CR30" s="614">
        <f>CQ30/31*8</f>
        <v>0</v>
      </c>
      <c r="CS30" s="621"/>
      <c r="CT30" s="614">
        <f>CS30/31*8</f>
        <v>0</v>
      </c>
      <c r="CU30" s="622">
        <f t="shared" si="0"/>
        <v>0</v>
      </c>
      <c r="CV30" s="614">
        <f t="shared" si="0"/>
        <v>0</v>
      </c>
      <c r="CW30" s="622">
        <f t="shared" si="3"/>
        <v>0</v>
      </c>
      <c r="CX30" s="614">
        <f t="shared" si="3"/>
        <v>0</v>
      </c>
      <c r="CY30" s="623">
        <f t="shared" si="4"/>
        <v>0</v>
      </c>
      <c r="CZ30" s="614">
        <f t="shared" si="4"/>
        <v>0</v>
      </c>
      <c r="DA30" s="624"/>
      <c r="DB30" s="624"/>
      <c r="DC30" s="624"/>
      <c r="DD30" s="624"/>
      <c r="DE30" s="624"/>
      <c r="DF30" s="624"/>
      <c r="DG30" s="624"/>
      <c r="DH30" s="624"/>
      <c r="DI30" s="624"/>
      <c r="DJ30" s="624"/>
    </row>
    <row r="31" spans="1:114" s="301" customFormat="1">
      <c r="A31" s="618">
        <v>25</v>
      </c>
      <c r="B31" s="649" t="s">
        <v>949</v>
      </c>
      <c r="C31" s="619"/>
      <c r="D31" s="619"/>
      <c r="E31" s="619"/>
      <c r="F31" s="620">
        <f t="shared" si="1"/>
        <v>0</v>
      </c>
      <c r="G31" s="614">
        <f>F31/31*7</f>
        <v>0</v>
      </c>
      <c r="H31" s="619"/>
      <c r="I31" s="614">
        <f>H31/31*7</f>
        <v>0</v>
      </c>
      <c r="J31" s="619"/>
      <c r="K31" s="614">
        <f>J31/31*7</f>
        <v>0</v>
      </c>
      <c r="L31" s="619"/>
      <c r="M31" s="614">
        <f>L31/31*7</f>
        <v>0</v>
      </c>
      <c r="N31" s="619"/>
      <c r="O31" s="614">
        <f>N31/31*7</f>
        <v>0</v>
      </c>
      <c r="P31" s="619"/>
      <c r="Q31" s="614">
        <f>P31/31*7</f>
        <v>0</v>
      </c>
      <c r="R31" s="619"/>
      <c r="S31" s="614">
        <f>R31/31*7</f>
        <v>0</v>
      </c>
      <c r="T31" s="619"/>
      <c r="U31" s="614">
        <f>T31/31*7</f>
        <v>0</v>
      </c>
      <c r="V31" s="619"/>
      <c r="W31" s="614">
        <f>V31/31*7</f>
        <v>0</v>
      </c>
      <c r="X31" s="619"/>
      <c r="Y31" s="614">
        <f>X31/31*7</f>
        <v>0</v>
      </c>
      <c r="Z31" s="619"/>
      <c r="AA31" s="614">
        <f>Z31/31*7</f>
        <v>0</v>
      </c>
      <c r="AB31" s="619"/>
      <c r="AC31" s="619"/>
      <c r="AD31" s="619"/>
      <c r="AE31" s="619"/>
      <c r="AF31" s="621">
        <f t="shared" si="5"/>
        <v>0</v>
      </c>
      <c r="AG31" s="614">
        <f>AF31/31*7</f>
        <v>0</v>
      </c>
      <c r="AH31" s="619"/>
      <c r="AI31" s="614">
        <f>AH31/31*7</f>
        <v>0</v>
      </c>
      <c r="AJ31" s="619"/>
      <c r="AK31" s="614">
        <f>AJ31/31*7</f>
        <v>0</v>
      </c>
      <c r="AL31" s="619"/>
      <c r="AM31" s="614">
        <f>AL31/31*7</f>
        <v>0</v>
      </c>
      <c r="AN31" s="619"/>
      <c r="AO31" s="614">
        <f>AN31/31*7</f>
        <v>0</v>
      </c>
      <c r="AP31" s="619"/>
      <c r="AQ31" s="614">
        <f>AP31/31*7</f>
        <v>0</v>
      </c>
      <c r="AR31" s="619"/>
      <c r="AS31" s="614">
        <f>AR31/31*7</f>
        <v>0</v>
      </c>
      <c r="AT31" s="619"/>
      <c r="AU31" s="614">
        <f>AT31/31*7</f>
        <v>0</v>
      </c>
      <c r="AV31" s="619"/>
      <c r="AW31" s="614">
        <f>AV31/31*7</f>
        <v>0</v>
      </c>
      <c r="AX31" s="619"/>
      <c r="AY31" s="614">
        <f>AX31/31*7</f>
        <v>0</v>
      </c>
      <c r="AZ31" s="619"/>
      <c r="BA31" s="614">
        <f>AZ31/31*7</f>
        <v>0</v>
      </c>
      <c r="BB31" s="621">
        <f t="shared" si="6"/>
        <v>0</v>
      </c>
      <c r="BC31" s="614">
        <f>BB31/31*7</f>
        <v>0</v>
      </c>
      <c r="BD31" s="619"/>
      <c r="BE31" s="614">
        <f>BD31/31*7</f>
        <v>0</v>
      </c>
      <c r="BF31" s="619"/>
      <c r="BG31" s="614">
        <f>BF31/31*7</f>
        <v>0</v>
      </c>
      <c r="BH31" s="619"/>
      <c r="BI31" s="614">
        <f>BH31/31*7</f>
        <v>0</v>
      </c>
      <c r="BJ31" s="621">
        <f t="shared" si="7"/>
        <v>0</v>
      </c>
      <c r="BK31" s="614">
        <f>BJ31/31*7</f>
        <v>0</v>
      </c>
      <c r="BL31" s="619"/>
      <c r="BM31" s="614">
        <f t="shared" si="2"/>
        <v>0</v>
      </c>
      <c r="BN31" s="619"/>
      <c r="BO31" s="614">
        <f>BN31/31*7</f>
        <v>0</v>
      </c>
      <c r="BP31" s="597"/>
      <c r="BQ31" s="621"/>
      <c r="BR31" s="614">
        <f>BQ31/31*7</f>
        <v>0</v>
      </c>
      <c r="BS31" s="621"/>
      <c r="BT31" s="614">
        <f>BS31/31*7</f>
        <v>0</v>
      </c>
      <c r="BU31" s="621"/>
      <c r="BV31" s="614">
        <f>BU31/31*7</f>
        <v>0</v>
      </c>
      <c r="BW31" s="621"/>
      <c r="BX31" s="614">
        <f>BW31/31*7</f>
        <v>0</v>
      </c>
      <c r="BY31" s="621"/>
      <c r="BZ31" s="614">
        <f>BY31/31*7</f>
        <v>0</v>
      </c>
      <c r="CA31" s="621"/>
      <c r="CB31" s="614">
        <f>CA31/31*7</f>
        <v>0</v>
      </c>
      <c r="CC31" s="621"/>
      <c r="CD31" s="614">
        <f>CC31/31*7</f>
        <v>0</v>
      </c>
      <c r="CE31" s="621"/>
      <c r="CF31" s="614">
        <f>CE31/31*7</f>
        <v>0</v>
      </c>
      <c r="CG31" s="621"/>
      <c r="CH31" s="614">
        <f>CG31/31*7</f>
        <v>0</v>
      </c>
      <c r="CI31" s="621"/>
      <c r="CJ31" s="614">
        <f>CI31/31*7</f>
        <v>0</v>
      </c>
      <c r="CK31" s="621"/>
      <c r="CL31" s="614">
        <f>CK31/31*7</f>
        <v>0</v>
      </c>
      <c r="CM31" s="621"/>
      <c r="CN31" s="614">
        <f>CM31/31*7</f>
        <v>0</v>
      </c>
      <c r="CO31" s="621"/>
      <c r="CP31" s="614">
        <f>CO31/31*7</f>
        <v>0</v>
      </c>
      <c r="CQ31" s="621"/>
      <c r="CR31" s="614">
        <f>CQ31/31*7</f>
        <v>0</v>
      </c>
      <c r="CS31" s="621"/>
      <c r="CT31" s="614">
        <f>CS31/31*7</f>
        <v>0</v>
      </c>
      <c r="CU31" s="622">
        <f t="shared" si="0"/>
        <v>0</v>
      </c>
      <c r="CV31" s="614">
        <f t="shared" si="0"/>
        <v>0</v>
      </c>
      <c r="CW31" s="622">
        <f t="shared" si="3"/>
        <v>0</v>
      </c>
      <c r="CX31" s="614">
        <f t="shared" si="3"/>
        <v>0</v>
      </c>
      <c r="CY31" s="623">
        <f t="shared" si="4"/>
        <v>0</v>
      </c>
      <c r="CZ31" s="614">
        <f t="shared" si="4"/>
        <v>0</v>
      </c>
      <c r="DA31" s="624"/>
      <c r="DB31" s="624"/>
      <c r="DC31" s="624"/>
      <c r="DD31" s="624"/>
      <c r="DE31" s="624"/>
      <c r="DF31" s="624"/>
      <c r="DG31" s="624"/>
      <c r="DH31" s="624"/>
      <c r="DI31" s="624"/>
      <c r="DJ31" s="624"/>
    </row>
    <row r="32" spans="1:114" s="301" customFormat="1">
      <c r="A32" s="618">
        <v>26</v>
      </c>
      <c r="B32" s="649" t="s">
        <v>950</v>
      </c>
      <c r="C32" s="619"/>
      <c r="D32" s="619"/>
      <c r="E32" s="619"/>
      <c r="F32" s="620">
        <f t="shared" si="1"/>
        <v>0</v>
      </c>
      <c r="G32" s="614">
        <f>F32/31*6</f>
        <v>0</v>
      </c>
      <c r="H32" s="619"/>
      <c r="I32" s="614">
        <f>H32/31*6</f>
        <v>0</v>
      </c>
      <c r="J32" s="619"/>
      <c r="K32" s="614">
        <f>J32/31*6</f>
        <v>0</v>
      </c>
      <c r="L32" s="619"/>
      <c r="M32" s="614">
        <f>L32/31*6</f>
        <v>0</v>
      </c>
      <c r="N32" s="619"/>
      <c r="O32" s="614">
        <f>N32/31*6</f>
        <v>0</v>
      </c>
      <c r="P32" s="619"/>
      <c r="Q32" s="614">
        <f>P32/31*6</f>
        <v>0</v>
      </c>
      <c r="R32" s="619"/>
      <c r="S32" s="614">
        <f>R32/31*6</f>
        <v>0</v>
      </c>
      <c r="T32" s="619"/>
      <c r="U32" s="614">
        <f>T32/31*6</f>
        <v>0</v>
      </c>
      <c r="V32" s="619"/>
      <c r="W32" s="614">
        <f>V32/31*6</f>
        <v>0</v>
      </c>
      <c r="X32" s="619"/>
      <c r="Y32" s="614">
        <f>X32/31*6</f>
        <v>0</v>
      </c>
      <c r="Z32" s="619"/>
      <c r="AA32" s="614">
        <f>Z32/31*6</f>
        <v>0</v>
      </c>
      <c r="AB32" s="619"/>
      <c r="AC32" s="619"/>
      <c r="AD32" s="619"/>
      <c r="AE32" s="619"/>
      <c r="AF32" s="621">
        <f t="shared" si="5"/>
        <v>0</v>
      </c>
      <c r="AG32" s="614">
        <f>AF32/31*6</f>
        <v>0</v>
      </c>
      <c r="AH32" s="619"/>
      <c r="AI32" s="614">
        <f>AH32/31*6</f>
        <v>0</v>
      </c>
      <c r="AJ32" s="619"/>
      <c r="AK32" s="614">
        <f>AJ32/31*6</f>
        <v>0</v>
      </c>
      <c r="AL32" s="619"/>
      <c r="AM32" s="614">
        <f>AL32/31*6</f>
        <v>0</v>
      </c>
      <c r="AN32" s="619"/>
      <c r="AO32" s="614">
        <f>AN32/31*6</f>
        <v>0</v>
      </c>
      <c r="AP32" s="619"/>
      <c r="AQ32" s="614">
        <f>AP32/31*6</f>
        <v>0</v>
      </c>
      <c r="AR32" s="619"/>
      <c r="AS32" s="614">
        <f>AR32/31*6</f>
        <v>0</v>
      </c>
      <c r="AT32" s="619"/>
      <c r="AU32" s="614">
        <f>AT32/31*6</f>
        <v>0</v>
      </c>
      <c r="AV32" s="619"/>
      <c r="AW32" s="614">
        <f>AV32/31*6</f>
        <v>0</v>
      </c>
      <c r="AX32" s="619"/>
      <c r="AY32" s="614">
        <f>AX32/31*6</f>
        <v>0</v>
      </c>
      <c r="AZ32" s="619"/>
      <c r="BA32" s="614">
        <f>AZ32/31*6</f>
        <v>0</v>
      </c>
      <c r="BB32" s="621">
        <f t="shared" si="6"/>
        <v>0</v>
      </c>
      <c r="BC32" s="614">
        <f>BB32/31*6</f>
        <v>0</v>
      </c>
      <c r="BD32" s="619"/>
      <c r="BE32" s="614">
        <f>BD32/31*6</f>
        <v>0</v>
      </c>
      <c r="BF32" s="619"/>
      <c r="BG32" s="614">
        <f>BF32/31*6</f>
        <v>0</v>
      </c>
      <c r="BH32" s="619"/>
      <c r="BI32" s="614">
        <f>BH32/31*6</f>
        <v>0</v>
      </c>
      <c r="BJ32" s="621">
        <f t="shared" si="7"/>
        <v>0</v>
      </c>
      <c r="BK32" s="614">
        <f>BJ32/31*6</f>
        <v>0</v>
      </c>
      <c r="BL32" s="619"/>
      <c r="BM32" s="614">
        <f t="shared" si="2"/>
        <v>0</v>
      </c>
      <c r="BN32" s="619"/>
      <c r="BO32" s="614">
        <f>BN32/31*6</f>
        <v>0</v>
      </c>
      <c r="BP32" s="597"/>
      <c r="BQ32" s="621"/>
      <c r="BR32" s="614">
        <f>BQ32/31*6</f>
        <v>0</v>
      </c>
      <c r="BS32" s="621"/>
      <c r="BT32" s="614">
        <f>BS32/31*6</f>
        <v>0</v>
      </c>
      <c r="BU32" s="621"/>
      <c r="BV32" s="614">
        <f>BU32/31*6</f>
        <v>0</v>
      </c>
      <c r="BW32" s="621"/>
      <c r="BX32" s="614">
        <f>BW32/31*6</f>
        <v>0</v>
      </c>
      <c r="BY32" s="621"/>
      <c r="BZ32" s="614">
        <f>BY32/31*6</f>
        <v>0</v>
      </c>
      <c r="CA32" s="621"/>
      <c r="CB32" s="614">
        <f>CA32/31*6</f>
        <v>0</v>
      </c>
      <c r="CC32" s="621"/>
      <c r="CD32" s="614">
        <f>CC32/31*6</f>
        <v>0</v>
      </c>
      <c r="CE32" s="621"/>
      <c r="CF32" s="614">
        <f>CE32/31*6</f>
        <v>0</v>
      </c>
      <c r="CG32" s="621"/>
      <c r="CH32" s="614">
        <f>CG32/31*6</f>
        <v>0</v>
      </c>
      <c r="CI32" s="621"/>
      <c r="CJ32" s="614">
        <f>CI32/31*6</f>
        <v>0</v>
      </c>
      <c r="CK32" s="621"/>
      <c r="CL32" s="614">
        <f>CK32/31*6</f>
        <v>0</v>
      </c>
      <c r="CM32" s="621"/>
      <c r="CN32" s="614">
        <f>CM32/31*6</f>
        <v>0</v>
      </c>
      <c r="CO32" s="621"/>
      <c r="CP32" s="614">
        <f>CO32/31*6</f>
        <v>0</v>
      </c>
      <c r="CQ32" s="621"/>
      <c r="CR32" s="614">
        <f>CQ32/31*6</f>
        <v>0</v>
      </c>
      <c r="CS32" s="621"/>
      <c r="CT32" s="614">
        <f>CS32/31*6</f>
        <v>0</v>
      </c>
      <c r="CU32" s="622">
        <f t="shared" si="0"/>
        <v>0</v>
      </c>
      <c r="CV32" s="614">
        <f t="shared" si="0"/>
        <v>0</v>
      </c>
      <c r="CW32" s="622">
        <f t="shared" si="3"/>
        <v>0</v>
      </c>
      <c r="CX32" s="614">
        <f t="shared" si="3"/>
        <v>0</v>
      </c>
      <c r="CY32" s="623">
        <f t="shared" si="4"/>
        <v>0</v>
      </c>
      <c r="CZ32" s="614">
        <f t="shared" si="4"/>
        <v>0</v>
      </c>
      <c r="DA32" s="624"/>
      <c r="DB32" s="624"/>
      <c r="DC32" s="624"/>
      <c r="DD32" s="624"/>
      <c r="DE32" s="624"/>
      <c r="DF32" s="624"/>
      <c r="DG32" s="624"/>
      <c r="DH32" s="624"/>
      <c r="DI32" s="624"/>
      <c r="DJ32" s="624"/>
    </row>
    <row r="33" spans="1:114" s="301" customFormat="1">
      <c r="A33" s="618">
        <v>27</v>
      </c>
      <c r="B33" s="649" t="s">
        <v>951</v>
      </c>
      <c r="C33" s="619"/>
      <c r="D33" s="619"/>
      <c r="E33" s="619"/>
      <c r="F33" s="620">
        <f t="shared" si="1"/>
        <v>0</v>
      </c>
      <c r="G33" s="614">
        <f>F33/31*5</f>
        <v>0</v>
      </c>
      <c r="H33" s="619"/>
      <c r="I33" s="614">
        <f>H33/31*5</f>
        <v>0</v>
      </c>
      <c r="J33" s="619"/>
      <c r="K33" s="614">
        <f>J33/31*5</f>
        <v>0</v>
      </c>
      <c r="L33" s="619"/>
      <c r="M33" s="614">
        <f>L33/31*5</f>
        <v>0</v>
      </c>
      <c r="N33" s="619"/>
      <c r="O33" s="614">
        <f>N33/31*5</f>
        <v>0</v>
      </c>
      <c r="P33" s="619"/>
      <c r="Q33" s="614">
        <f>P33/31*5</f>
        <v>0</v>
      </c>
      <c r="R33" s="619"/>
      <c r="S33" s="614">
        <f>R33/31*5</f>
        <v>0</v>
      </c>
      <c r="T33" s="619"/>
      <c r="U33" s="614">
        <f>T33/31*5</f>
        <v>0</v>
      </c>
      <c r="V33" s="619"/>
      <c r="W33" s="614">
        <f>V33/31*5</f>
        <v>0</v>
      </c>
      <c r="X33" s="619"/>
      <c r="Y33" s="614">
        <f>X33/31*5</f>
        <v>0</v>
      </c>
      <c r="Z33" s="619"/>
      <c r="AA33" s="614">
        <f>Z33/31*5</f>
        <v>0</v>
      </c>
      <c r="AB33" s="619"/>
      <c r="AC33" s="619"/>
      <c r="AD33" s="619"/>
      <c r="AE33" s="619"/>
      <c r="AF33" s="621">
        <f t="shared" si="5"/>
        <v>0</v>
      </c>
      <c r="AG33" s="614">
        <f>AF33/31*5</f>
        <v>0</v>
      </c>
      <c r="AH33" s="619"/>
      <c r="AI33" s="614">
        <f>AH33/31*5</f>
        <v>0</v>
      </c>
      <c r="AJ33" s="619"/>
      <c r="AK33" s="614">
        <f>AJ33/31*5</f>
        <v>0</v>
      </c>
      <c r="AL33" s="619"/>
      <c r="AM33" s="614">
        <f>AL33/31*5</f>
        <v>0</v>
      </c>
      <c r="AN33" s="619"/>
      <c r="AO33" s="614">
        <f>AN33/31*5</f>
        <v>0</v>
      </c>
      <c r="AP33" s="619"/>
      <c r="AQ33" s="614">
        <f>AP33/31*5</f>
        <v>0</v>
      </c>
      <c r="AR33" s="619"/>
      <c r="AS33" s="614">
        <f>AR33/31*5</f>
        <v>0</v>
      </c>
      <c r="AT33" s="619"/>
      <c r="AU33" s="614">
        <f>AT33/31*5</f>
        <v>0</v>
      </c>
      <c r="AV33" s="619"/>
      <c r="AW33" s="614">
        <f>AV33/31*5</f>
        <v>0</v>
      </c>
      <c r="AX33" s="619"/>
      <c r="AY33" s="614">
        <f>AX33/31*5</f>
        <v>0</v>
      </c>
      <c r="AZ33" s="619"/>
      <c r="BA33" s="614">
        <f>AZ33/31*5</f>
        <v>0</v>
      </c>
      <c r="BB33" s="621">
        <f t="shared" si="6"/>
        <v>0</v>
      </c>
      <c r="BC33" s="614">
        <f>BB33/31*5</f>
        <v>0</v>
      </c>
      <c r="BD33" s="619"/>
      <c r="BE33" s="614">
        <f>BD33/31*5</f>
        <v>0</v>
      </c>
      <c r="BF33" s="619"/>
      <c r="BG33" s="614">
        <f>BF33/31*5</f>
        <v>0</v>
      </c>
      <c r="BH33" s="619"/>
      <c r="BI33" s="614">
        <f>BH33/31*5</f>
        <v>0</v>
      </c>
      <c r="BJ33" s="621">
        <f t="shared" si="7"/>
        <v>0</v>
      </c>
      <c r="BK33" s="614">
        <f>BJ33/31*5</f>
        <v>0</v>
      </c>
      <c r="BL33" s="619"/>
      <c r="BM33" s="614">
        <f t="shared" si="2"/>
        <v>0</v>
      </c>
      <c r="BN33" s="619"/>
      <c r="BO33" s="614">
        <f>BN33/31*5</f>
        <v>0</v>
      </c>
      <c r="BP33" s="597"/>
      <c r="BQ33" s="621"/>
      <c r="BR33" s="614">
        <f>BQ33/31*5</f>
        <v>0</v>
      </c>
      <c r="BS33" s="621"/>
      <c r="BT33" s="614">
        <f>BS33/31*5</f>
        <v>0</v>
      </c>
      <c r="BU33" s="621"/>
      <c r="BV33" s="614">
        <f>BU33/31*5</f>
        <v>0</v>
      </c>
      <c r="BW33" s="621"/>
      <c r="BX33" s="614">
        <f>BW33/31*5</f>
        <v>0</v>
      </c>
      <c r="BY33" s="621"/>
      <c r="BZ33" s="614">
        <f>BY33/31*5</f>
        <v>0</v>
      </c>
      <c r="CA33" s="621"/>
      <c r="CB33" s="614">
        <f>CA33/31*5</f>
        <v>0</v>
      </c>
      <c r="CC33" s="621"/>
      <c r="CD33" s="614">
        <f>CC33/31*5</f>
        <v>0</v>
      </c>
      <c r="CE33" s="621"/>
      <c r="CF33" s="614">
        <f>CE33/31*5</f>
        <v>0</v>
      </c>
      <c r="CG33" s="621"/>
      <c r="CH33" s="614">
        <f>CG33/31*5</f>
        <v>0</v>
      </c>
      <c r="CI33" s="621"/>
      <c r="CJ33" s="614">
        <f>CI33/31*5</f>
        <v>0</v>
      </c>
      <c r="CK33" s="621"/>
      <c r="CL33" s="614">
        <f>CK33/31*5</f>
        <v>0</v>
      </c>
      <c r="CM33" s="621"/>
      <c r="CN33" s="614">
        <f>CM33/31*5</f>
        <v>0</v>
      </c>
      <c r="CO33" s="621"/>
      <c r="CP33" s="614">
        <f>CO33/31*5</f>
        <v>0</v>
      </c>
      <c r="CQ33" s="621"/>
      <c r="CR33" s="614">
        <f>CQ33/31*5</f>
        <v>0</v>
      </c>
      <c r="CS33" s="621"/>
      <c r="CT33" s="614">
        <f>CS33/31*5</f>
        <v>0</v>
      </c>
      <c r="CU33" s="622">
        <f t="shared" si="0"/>
        <v>0</v>
      </c>
      <c r="CV33" s="614">
        <f t="shared" si="0"/>
        <v>0</v>
      </c>
      <c r="CW33" s="622">
        <f t="shared" si="3"/>
        <v>0</v>
      </c>
      <c r="CX33" s="614">
        <f t="shared" si="3"/>
        <v>0</v>
      </c>
      <c r="CY33" s="623">
        <f t="shared" si="4"/>
        <v>0</v>
      </c>
      <c r="CZ33" s="614">
        <f t="shared" si="4"/>
        <v>0</v>
      </c>
      <c r="DA33" s="624"/>
      <c r="DB33" s="624"/>
      <c r="DC33" s="624"/>
      <c r="DD33" s="624"/>
      <c r="DE33" s="624"/>
      <c r="DF33" s="624"/>
      <c r="DG33" s="624"/>
      <c r="DH33" s="624"/>
      <c r="DI33" s="624"/>
      <c r="DJ33" s="624"/>
    </row>
    <row r="34" spans="1:114" s="301" customFormat="1">
      <c r="A34" s="618">
        <v>28</v>
      </c>
      <c r="B34" s="649" t="s">
        <v>952</v>
      </c>
      <c r="C34" s="619"/>
      <c r="D34" s="619"/>
      <c r="E34" s="619"/>
      <c r="F34" s="620">
        <f t="shared" si="1"/>
        <v>0</v>
      </c>
      <c r="G34" s="614">
        <f>F34/31*4</f>
        <v>0</v>
      </c>
      <c r="H34" s="619"/>
      <c r="I34" s="614">
        <f>H34/31*4</f>
        <v>0</v>
      </c>
      <c r="J34" s="619"/>
      <c r="K34" s="614">
        <f>J34/31*4</f>
        <v>0</v>
      </c>
      <c r="L34" s="619"/>
      <c r="M34" s="614">
        <f>L34/31*4</f>
        <v>0</v>
      </c>
      <c r="N34" s="619"/>
      <c r="O34" s="614">
        <f>N34/31*4</f>
        <v>0</v>
      </c>
      <c r="P34" s="619"/>
      <c r="Q34" s="614">
        <f>P34/31*4</f>
        <v>0</v>
      </c>
      <c r="R34" s="619"/>
      <c r="S34" s="614">
        <f>R34/31*4</f>
        <v>0</v>
      </c>
      <c r="T34" s="619"/>
      <c r="U34" s="614">
        <f>T34/31*4</f>
        <v>0</v>
      </c>
      <c r="V34" s="619"/>
      <c r="W34" s="614">
        <f>V34/31*4</f>
        <v>0</v>
      </c>
      <c r="X34" s="619"/>
      <c r="Y34" s="614">
        <f>X34/31*4</f>
        <v>0</v>
      </c>
      <c r="Z34" s="619"/>
      <c r="AA34" s="614">
        <f>Z34/31*4</f>
        <v>0</v>
      </c>
      <c r="AB34" s="619"/>
      <c r="AC34" s="619"/>
      <c r="AD34" s="619"/>
      <c r="AE34" s="619"/>
      <c r="AF34" s="621">
        <f t="shared" si="5"/>
        <v>0</v>
      </c>
      <c r="AG34" s="614">
        <f>AF34/31*4</f>
        <v>0</v>
      </c>
      <c r="AH34" s="619"/>
      <c r="AI34" s="614">
        <f>AH34/31*4</f>
        <v>0</v>
      </c>
      <c r="AJ34" s="619"/>
      <c r="AK34" s="614">
        <f>AJ34/31*4</f>
        <v>0</v>
      </c>
      <c r="AL34" s="619"/>
      <c r="AM34" s="614">
        <f>AL34/31*4</f>
        <v>0</v>
      </c>
      <c r="AN34" s="619"/>
      <c r="AO34" s="614">
        <f>AN34/31*4</f>
        <v>0</v>
      </c>
      <c r="AP34" s="619"/>
      <c r="AQ34" s="614">
        <f>AP34/31*4</f>
        <v>0</v>
      </c>
      <c r="AR34" s="619"/>
      <c r="AS34" s="614">
        <f>AR34/31*4</f>
        <v>0</v>
      </c>
      <c r="AT34" s="619"/>
      <c r="AU34" s="614">
        <f>AT34/31*4</f>
        <v>0</v>
      </c>
      <c r="AV34" s="619"/>
      <c r="AW34" s="614">
        <f>AV34/31*4</f>
        <v>0</v>
      </c>
      <c r="AX34" s="619"/>
      <c r="AY34" s="614">
        <f>AX34/31*4</f>
        <v>0</v>
      </c>
      <c r="AZ34" s="619"/>
      <c r="BA34" s="614">
        <f>AZ34/31*4</f>
        <v>0</v>
      </c>
      <c r="BB34" s="621">
        <f t="shared" si="6"/>
        <v>0</v>
      </c>
      <c r="BC34" s="614">
        <f>BB34/31*4</f>
        <v>0</v>
      </c>
      <c r="BD34" s="619"/>
      <c r="BE34" s="614">
        <f>BD34/31*4</f>
        <v>0</v>
      </c>
      <c r="BF34" s="619"/>
      <c r="BG34" s="614">
        <f>BF34/31*4</f>
        <v>0</v>
      </c>
      <c r="BH34" s="619"/>
      <c r="BI34" s="614">
        <f>BH34/31*4</f>
        <v>0</v>
      </c>
      <c r="BJ34" s="621">
        <f t="shared" si="7"/>
        <v>0</v>
      </c>
      <c r="BK34" s="614">
        <f>BJ34/31*4</f>
        <v>0</v>
      </c>
      <c r="BL34" s="619"/>
      <c r="BM34" s="614">
        <f t="shared" si="2"/>
        <v>0</v>
      </c>
      <c r="BN34" s="619"/>
      <c r="BO34" s="614">
        <f>BN34/31*4</f>
        <v>0</v>
      </c>
      <c r="BP34" s="597"/>
      <c r="BQ34" s="621"/>
      <c r="BR34" s="614">
        <f>BQ34/31*4</f>
        <v>0</v>
      </c>
      <c r="BS34" s="621"/>
      <c r="BT34" s="614">
        <f>BS34/31*4</f>
        <v>0</v>
      </c>
      <c r="BU34" s="621"/>
      <c r="BV34" s="614">
        <f>BU34/31*4</f>
        <v>0</v>
      </c>
      <c r="BW34" s="621"/>
      <c r="BX34" s="614">
        <f>BW34/31*4</f>
        <v>0</v>
      </c>
      <c r="BY34" s="621"/>
      <c r="BZ34" s="614">
        <f>BY34/31*4</f>
        <v>0</v>
      </c>
      <c r="CA34" s="621"/>
      <c r="CB34" s="614">
        <f>CA34/31*4</f>
        <v>0</v>
      </c>
      <c r="CC34" s="621"/>
      <c r="CD34" s="614">
        <f>CC34/31*4</f>
        <v>0</v>
      </c>
      <c r="CE34" s="621"/>
      <c r="CF34" s="614">
        <f>CE34/31*4</f>
        <v>0</v>
      </c>
      <c r="CG34" s="621"/>
      <c r="CH34" s="614">
        <f>CG34/31*4</f>
        <v>0</v>
      </c>
      <c r="CI34" s="621"/>
      <c r="CJ34" s="614">
        <f>CI34/31*4</f>
        <v>0</v>
      </c>
      <c r="CK34" s="621"/>
      <c r="CL34" s="614">
        <f>CK34/31*4</f>
        <v>0</v>
      </c>
      <c r="CM34" s="621"/>
      <c r="CN34" s="614">
        <f>CM34/31*4</f>
        <v>0</v>
      </c>
      <c r="CO34" s="621"/>
      <c r="CP34" s="614">
        <f>CO34/31*4</f>
        <v>0</v>
      </c>
      <c r="CQ34" s="621"/>
      <c r="CR34" s="614">
        <f>CQ34/31*4</f>
        <v>0</v>
      </c>
      <c r="CS34" s="621"/>
      <c r="CT34" s="614">
        <f>CS34/31*4</f>
        <v>0</v>
      </c>
      <c r="CU34" s="622">
        <f t="shared" si="0"/>
        <v>0</v>
      </c>
      <c r="CV34" s="614">
        <f t="shared" si="0"/>
        <v>0</v>
      </c>
      <c r="CW34" s="622">
        <f t="shared" si="3"/>
        <v>0</v>
      </c>
      <c r="CX34" s="614">
        <f t="shared" si="3"/>
        <v>0</v>
      </c>
      <c r="CY34" s="623">
        <f t="shared" si="4"/>
        <v>0</v>
      </c>
      <c r="CZ34" s="614">
        <f t="shared" si="4"/>
        <v>0</v>
      </c>
      <c r="DA34" s="624"/>
      <c r="DB34" s="624"/>
      <c r="DC34" s="624"/>
      <c r="DD34" s="624"/>
      <c r="DE34" s="624"/>
      <c r="DF34" s="624"/>
      <c r="DG34" s="624"/>
      <c r="DH34" s="624"/>
      <c r="DI34" s="624"/>
      <c r="DJ34" s="624"/>
    </row>
    <row r="35" spans="1:114" s="631" customFormat="1">
      <c r="A35" s="625" t="s">
        <v>914</v>
      </c>
      <c r="B35" s="626"/>
      <c r="C35" s="627">
        <f t="shared" ref="C35:BN35" si="8">SUM(C7:C34)</f>
        <v>0</v>
      </c>
      <c r="D35" s="628">
        <f t="shared" si="8"/>
        <v>0</v>
      </c>
      <c r="E35" s="628">
        <f t="shared" si="8"/>
        <v>0</v>
      </c>
      <c r="F35" s="628">
        <f t="shared" si="8"/>
        <v>0</v>
      </c>
      <c r="G35" s="628">
        <f t="shared" si="8"/>
        <v>0</v>
      </c>
      <c r="H35" s="628">
        <f t="shared" si="8"/>
        <v>0</v>
      </c>
      <c r="I35" s="628">
        <f t="shared" si="8"/>
        <v>0</v>
      </c>
      <c r="J35" s="628">
        <f t="shared" si="8"/>
        <v>0</v>
      </c>
      <c r="K35" s="628">
        <f t="shared" si="8"/>
        <v>0</v>
      </c>
      <c r="L35" s="628">
        <f t="shared" si="8"/>
        <v>0</v>
      </c>
      <c r="M35" s="628">
        <f t="shared" si="8"/>
        <v>0</v>
      </c>
      <c r="N35" s="628">
        <f t="shared" si="8"/>
        <v>0</v>
      </c>
      <c r="O35" s="628">
        <f t="shared" si="8"/>
        <v>0</v>
      </c>
      <c r="P35" s="628">
        <f t="shared" si="8"/>
        <v>0</v>
      </c>
      <c r="Q35" s="628">
        <f t="shared" si="8"/>
        <v>0</v>
      </c>
      <c r="R35" s="628">
        <f t="shared" si="8"/>
        <v>0</v>
      </c>
      <c r="S35" s="628">
        <f t="shared" si="8"/>
        <v>0</v>
      </c>
      <c r="T35" s="628">
        <f t="shared" si="8"/>
        <v>0</v>
      </c>
      <c r="U35" s="628">
        <f t="shared" si="8"/>
        <v>0</v>
      </c>
      <c r="V35" s="628">
        <f t="shared" si="8"/>
        <v>0</v>
      </c>
      <c r="W35" s="628">
        <f t="shared" si="8"/>
        <v>0</v>
      </c>
      <c r="X35" s="628">
        <f t="shared" si="8"/>
        <v>0</v>
      </c>
      <c r="Y35" s="628">
        <f t="shared" si="8"/>
        <v>0</v>
      </c>
      <c r="Z35" s="628">
        <f t="shared" si="8"/>
        <v>0</v>
      </c>
      <c r="AA35" s="628">
        <f t="shared" si="8"/>
        <v>0</v>
      </c>
      <c r="AB35" s="628">
        <f t="shared" si="8"/>
        <v>0</v>
      </c>
      <c r="AC35" s="628">
        <f t="shared" si="8"/>
        <v>0</v>
      </c>
      <c r="AD35" s="628">
        <f t="shared" si="8"/>
        <v>0</v>
      </c>
      <c r="AE35" s="628">
        <f t="shared" si="8"/>
        <v>0</v>
      </c>
      <c r="AF35" s="628">
        <f t="shared" si="8"/>
        <v>0</v>
      </c>
      <c r="AG35" s="628">
        <f t="shared" si="8"/>
        <v>0</v>
      </c>
      <c r="AH35" s="628">
        <f t="shared" si="8"/>
        <v>0</v>
      </c>
      <c r="AI35" s="628">
        <f t="shared" si="8"/>
        <v>0</v>
      </c>
      <c r="AJ35" s="628">
        <f t="shared" si="8"/>
        <v>0</v>
      </c>
      <c r="AK35" s="628">
        <f t="shared" si="8"/>
        <v>0</v>
      </c>
      <c r="AL35" s="628">
        <f t="shared" si="8"/>
        <v>0</v>
      </c>
      <c r="AM35" s="628">
        <f t="shared" si="8"/>
        <v>0</v>
      </c>
      <c r="AN35" s="628">
        <f t="shared" si="8"/>
        <v>0</v>
      </c>
      <c r="AO35" s="628">
        <f t="shared" si="8"/>
        <v>0</v>
      </c>
      <c r="AP35" s="628">
        <f t="shared" si="8"/>
        <v>0</v>
      </c>
      <c r="AQ35" s="628">
        <f t="shared" si="8"/>
        <v>0</v>
      </c>
      <c r="AR35" s="628">
        <f t="shared" si="8"/>
        <v>0</v>
      </c>
      <c r="AS35" s="628">
        <f t="shared" si="8"/>
        <v>0</v>
      </c>
      <c r="AT35" s="628">
        <f t="shared" si="8"/>
        <v>0</v>
      </c>
      <c r="AU35" s="628">
        <f t="shared" si="8"/>
        <v>0</v>
      </c>
      <c r="AV35" s="628">
        <f t="shared" si="8"/>
        <v>0</v>
      </c>
      <c r="AW35" s="628">
        <f t="shared" si="8"/>
        <v>0</v>
      </c>
      <c r="AX35" s="628">
        <f t="shared" si="8"/>
        <v>0</v>
      </c>
      <c r="AY35" s="628">
        <f t="shared" si="8"/>
        <v>0</v>
      </c>
      <c r="AZ35" s="628">
        <f t="shared" si="8"/>
        <v>0</v>
      </c>
      <c r="BA35" s="628">
        <f t="shared" si="8"/>
        <v>0</v>
      </c>
      <c r="BB35" s="628">
        <f t="shared" si="8"/>
        <v>0</v>
      </c>
      <c r="BC35" s="628">
        <f t="shared" si="8"/>
        <v>0</v>
      </c>
      <c r="BD35" s="628">
        <f t="shared" si="8"/>
        <v>0</v>
      </c>
      <c r="BE35" s="628">
        <f t="shared" si="8"/>
        <v>0</v>
      </c>
      <c r="BF35" s="628">
        <f t="shared" si="8"/>
        <v>0</v>
      </c>
      <c r="BG35" s="628">
        <f t="shared" si="8"/>
        <v>0</v>
      </c>
      <c r="BH35" s="628">
        <f t="shared" si="8"/>
        <v>0</v>
      </c>
      <c r="BI35" s="628">
        <f t="shared" si="8"/>
        <v>0</v>
      </c>
      <c r="BJ35" s="628">
        <f t="shared" si="8"/>
        <v>0</v>
      </c>
      <c r="BK35" s="628">
        <f t="shared" si="8"/>
        <v>0</v>
      </c>
      <c r="BL35" s="628">
        <f t="shared" si="8"/>
        <v>0</v>
      </c>
      <c r="BM35" s="628">
        <f t="shared" si="8"/>
        <v>0</v>
      </c>
      <c r="BN35" s="628">
        <f t="shared" si="8"/>
        <v>0</v>
      </c>
      <c r="BO35" s="628">
        <f t="shared" ref="BO35" si="9">SUM(BO7:BO34)</f>
        <v>0</v>
      </c>
      <c r="BP35" s="629"/>
      <c r="BQ35" s="627">
        <f>SUM(BQ7:BQ34)</f>
        <v>0</v>
      </c>
      <c r="BR35" s="627">
        <f t="shared" ref="BR35:CZ35" si="10">SUM(BR7:BR34)</f>
        <v>0</v>
      </c>
      <c r="BS35" s="627">
        <f t="shared" si="10"/>
        <v>0</v>
      </c>
      <c r="BT35" s="627">
        <f t="shared" si="10"/>
        <v>0</v>
      </c>
      <c r="BU35" s="627">
        <f t="shared" si="10"/>
        <v>0</v>
      </c>
      <c r="BV35" s="627">
        <f t="shared" si="10"/>
        <v>0</v>
      </c>
      <c r="BW35" s="627">
        <f t="shared" si="10"/>
        <v>0</v>
      </c>
      <c r="BX35" s="627">
        <f t="shared" si="10"/>
        <v>0</v>
      </c>
      <c r="BY35" s="627">
        <f t="shared" si="10"/>
        <v>0</v>
      </c>
      <c r="BZ35" s="627">
        <f t="shared" si="10"/>
        <v>0</v>
      </c>
      <c r="CA35" s="627">
        <f t="shared" si="10"/>
        <v>0</v>
      </c>
      <c r="CB35" s="627">
        <f t="shared" si="10"/>
        <v>0</v>
      </c>
      <c r="CC35" s="627">
        <f t="shared" si="10"/>
        <v>0</v>
      </c>
      <c r="CD35" s="627">
        <f t="shared" si="10"/>
        <v>0</v>
      </c>
      <c r="CE35" s="627">
        <f t="shared" si="10"/>
        <v>0</v>
      </c>
      <c r="CF35" s="627">
        <f t="shared" si="10"/>
        <v>0</v>
      </c>
      <c r="CG35" s="627">
        <f t="shared" si="10"/>
        <v>0</v>
      </c>
      <c r="CH35" s="627">
        <f t="shared" si="10"/>
        <v>0</v>
      </c>
      <c r="CI35" s="627">
        <f t="shared" si="10"/>
        <v>0</v>
      </c>
      <c r="CJ35" s="627">
        <f t="shared" si="10"/>
        <v>0</v>
      </c>
      <c r="CK35" s="627">
        <f t="shared" si="10"/>
        <v>0</v>
      </c>
      <c r="CL35" s="627">
        <f t="shared" si="10"/>
        <v>0</v>
      </c>
      <c r="CM35" s="627">
        <f t="shared" si="10"/>
        <v>0</v>
      </c>
      <c r="CN35" s="627">
        <f t="shared" si="10"/>
        <v>0</v>
      </c>
      <c r="CO35" s="627">
        <f t="shared" si="10"/>
        <v>0</v>
      </c>
      <c r="CP35" s="627">
        <f t="shared" si="10"/>
        <v>0</v>
      </c>
      <c r="CQ35" s="627">
        <f t="shared" si="10"/>
        <v>0</v>
      </c>
      <c r="CR35" s="627">
        <f t="shared" si="10"/>
        <v>0</v>
      </c>
      <c r="CS35" s="627">
        <f t="shared" si="10"/>
        <v>0</v>
      </c>
      <c r="CT35" s="627">
        <f t="shared" si="10"/>
        <v>0</v>
      </c>
      <c r="CU35" s="627">
        <f t="shared" si="10"/>
        <v>0</v>
      </c>
      <c r="CV35" s="627">
        <f t="shared" si="10"/>
        <v>0</v>
      </c>
      <c r="CW35" s="627">
        <f t="shared" si="10"/>
        <v>0</v>
      </c>
      <c r="CX35" s="627">
        <f t="shared" si="10"/>
        <v>0</v>
      </c>
      <c r="CY35" s="627">
        <f t="shared" si="10"/>
        <v>0</v>
      </c>
      <c r="CZ35" s="627">
        <f t="shared" si="10"/>
        <v>0</v>
      </c>
      <c r="DA35" s="630"/>
      <c r="DB35" s="630"/>
      <c r="DC35" s="630"/>
      <c r="DD35" s="630"/>
      <c r="DE35" s="630"/>
      <c r="DF35" s="630"/>
      <c r="DG35" s="630"/>
      <c r="DH35" s="630"/>
      <c r="DI35" s="630"/>
      <c r="DJ35" s="630"/>
    </row>
    <row r="36" spans="1:114" s="301" customFormat="1" ht="18.75">
      <c r="A36" s="632" t="s">
        <v>953</v>
      </c>
      <c r="B36" s="633"/>
      <c r="C36" s="634"/>
      <c r="D36" s="634"/>
      <c r="E36" s="634"/>
      <c r="F36" s="634"/>
      <c r="G36" s="635"/>
      <c r="H36" s="636"/>
      <c r="I36" s="637"/>
      <c r="J36" s="636"/>
      <c r="K36" s="637"/>
      <c r="L36" s="636"/>
      <c r="M36" s="637"/>
      <c r="N36" s="636"/>
      <c r="O36" s="637"/>
      <c r="P36" s="636"/>
      <c r="Q36" s="637"/>
      <c r="R36" s="636"/>
      <c r="S36" s="637"/>
      <c r="T36" s="636"/>
      <c r="U36" s="637"/>
      <c r="V36" s="636"/>
      <c r="W36" s="637"/>
      <c r="X36" s="636"/>
      <c r="Y36" s="637"/>
      <c r="Z36" s="636"/>
      <c r="AA36" s="637"/>
      <c r="AB36" s="636"/>
      <c r="AC36" s="636"/>
      <c r="AD36" s="636"/>
      <c r="AE36" s="636"/>
      <c r="AF36" s="636"/>
      <c r="AG36" s="637"/>
      <c r="AH36" s="636"/>
      <c r="AI36" s="637"/>
      <c r="AJ36" s="636"/>
      <c r="AK36" s="637"/>
      <c r="AL36" s="636"/>
      <c r="AM36" s="637"/>
      <c r="AN36" s="636"/>
      <c r="AO36" s="637"/>
      <c r="AP36" s="636"/>
      <c r="AQ36" s="637"/>
      <c r="AR36" s="636"/>
      <c r="AS36" s="637"/>
      <c r="AT36" s="636"/>
      <c r="AU36" s="637"/>
      <c r="AV36" s="636"/>
      <c r="AW36" s="637"/>
      <c r="AX36" s="636"/>
      <c r="AY36" s="637"/>
      <c r="AZ36" s="636"/>
      <c r="BA36" s="637"/>
      <c r="BB36" s="636"/>
      <c r="BC36" s="637"/>
      <c r="BD36" s="636"/>
      <c r="BE36" s="637"/>
      <c r="BF36" s="636"/>
      <c r="BG36" s="637"/>
      <c r="BH36" s="636"/>
      <c r="BI36" s="637"/>
      <c r="BJ36" s="636"/>
      <c r="BK36" s="637"/>
      <c r="BL36" s="636"/>
      <c r="BM36" s="636"/>
      <c r="BN36" s="636"/>
      <c r="BO36" s="637"/>
      <c r="BP36" s="638"/>
      <c r="BQ36" s="636"/>
      <c r="BR36" s="636"/>
      <c r="BS36" s="636"/>
      <c r="BT36" s="636"/>
      <c r="BU36" s="636"/>
      <c r="BV36" s="636"/>
      <c r="BW36" s="636"/>
      <c r="BX36" s="636"/>
      <c r="BY36" s="636"/>
      <c r="BZ36" s="636"/>
      <c r="CA36" s="636"/>
      <c r="CB36" s="636"/>
      <c r="CC36" s="636"/>
      <c r="CD36" s="636"/>
      <c r="CE36" s="636"/>
      <c r="CF36" s="636"/>
      <c r="CG36" s="636"/>
      <c r="CH36" s="636"/>
      <c r="CI36" s="636"/>
      <c r="CJ36" s="636"/>
      <c r="CK36" s="636"/>
      <c r="CL36" s="636"/>
      <c r="CM36" s="636"/>
      <c r="CN36" s="636"/>
      <c r="CO36" s="636"/>
      <c r="CP36" s="636"/>
      <c r="CQ36" s="636"/>
      <c r="CR36" s="636"/>
      <c r="CS36" s="636"/>
      <c r="CT36" s="636"/>
      <c r="CU36" s="636"/>
      <c r="CV36" s="636"/>
      <c r="CW36" s="636"/>
      <c r="CX36" s="636"/>
      <c r="CY36" s="636"/>
      <c r="CZ36" s="636"/>
      <c r="DA36" s="624"/>
      <c r="DB36" s="624"/>
      <c r="DC36" s="624"/>
      <c r="DD36" s="624"/>
      <c r="DE36" s="624"/>
      <c r="DF36" s="624"/>
      <c r="DG36" s="624"/>
      <c r="DH36" s="624"/>
      <c r="DI36" s="624"/>
      <c r="DJ36" s="624"/>
    </row>
    <row r="37" spans="1:114">
      <c r="C37" s="639"/>
      <c r="D37" s="639"/>
      <c r="E37" s="639"/>
      <c r="F37" s="639"/>
      <c r="G37" s="640"/>
      <c r="H37" s="641"/>
      <c r="I37" s="640"/>
      <c r="J37" s="641"/>
      <c r="K37" s="640"/>
      <c r="L37" s="641"/>
      <c r="M37" s="640"/>
      <c r="N37" s="641"/>
      <c r="O37" s="640"/>
      <c r="P37" s="641"/>
      <c r="Q37" s="640"/>
      <c r="R37" s="641"/>
      <c r="S37" s="640"/>
      <c r="T37" s="641"/>
      <c r="U37" s="640"/>
      <c r="V37" s="641"/>
      <c r="W37" s="640"/>
      <c r="X37" s="641"/>
      <c r="Y37" s="640"/>
      <c r="Z37" s="641"/>
      <c r="AA37" s="640"/>
      <c r="AB37" s="641">
        <v>34773773.319999993</v>
      </c>
      <c r="AC37" s="641">
        <v>33713.68</v>
      </c>
      <c r="AD37" s="641">
        <v>371685.60000000033</v>
      </c>
      <c r="AE37" s="641">
        <v>410438.6</v>
      </c>
      <c r="AF37" s="641">
        <v>35589611.199999996</v>
      </c>
      <c r="AG37" s="640">
        <v>32532326.783226833</v>
      </c>
      <c r="AH37" s="641"/>
      <c r="AI37" s="640"/>
      <c r="AJ37" s="641"/>
      <c r="AK37" s="640"/>
      <c r="AL37" s="641"/>
      <c r="AM37" s="640"/>
      <c r="AN37" s="641"/>
      <c r="AO37" s="640"/>
      <c r="AP37" s="641"/>
      <c r="AQ37" s="640"/>
      <c r="AR37" s="641"/>
      <c r="AS37" s="640"/>
      <c r="AT37" s="641"/>
      <c r="AU37" s="640"/>
      <c r="AV37" s="641"/>
      <c r="AW37" s="640"/>
      <c r="AX37" s="641"/>
      <c r="AY37" s="640"/>
      <c r="AZ37" s="641"/>
      <c r="BA37" s="640"/>
      <c r="BB37" s="641"/>
      <c r="BC37" s="640"/>
      <c r="BD37" s="641"/>
      <c r="BE37" s="640"/>
      <c r="BF37" s="641"/>
      <c r="BG37" s="640"/>
      <c r="BH37" s="641"/>
      <c r="BI37" s="640"/>
      <c r="BJ37" s="641"/>
      <c r="BK37" s="640"/>
      <c r="BL37" s="641"/>
      <c r="BM37" s="640"/>
      <c r="BN37" s="641"/>
      <c r="BO37" s="640"/>
      <c r="BP37" s="642"/>
      <c r="BQ37" s="641"/>
      <c r="BR37" s="640"/>
      <c r="BS37" s="641"/>
      <c r="BT37" s="640"/>
      <c r="BU37" s="641"/>
      <c r="BV37" s="640"/>
      <c r="BW37" s="641"/>
      <c r="BX37" s="640"/>
      <c r="BY37" s="641"/>
      <c r="BZ37" s="640"/>
      <c r="CA37" s="641"/>
      <c r="CB37" s="640"/>
      <c r="CC37" s="641"/>
      <c r="CD37" s="640"/>
      <c r="CE37" s="641"/>
      <c r="CF37" s="640"/>
      <c r="CG37" s="641"/>
      <c r="CH37" s="640"/>
      <c r="CI37" s="641"/>
      <c r="CJ37" s="640"/>
      <c r="CK37" s="641"/>
      <c r="CL37" s="640"/>
      <c r="CM37" s="641"/>
      <c r="CN37" s="636"/>
      <c r="CO37" s="636"/>
      <c r="CP37" s="636"/>
      <c r="CQ37" s="636"/>
      <c r="CR37" s="636"/>
      <c r="CS37" s="636"/>
      <c r="CT37" s="636"/>
      <c r="CU37" s="636"/>
      <c r="CV37" s="636"/>
      <c r="CW37" s="636"/>
      <c r="CX37" s="636"/>
      <c r="CY37" s="636"/>
      <c r="CZ37" s="636"/>
    </row>
    <row r="38" spans="1:114">
      <c r="C38" s="639"/>
      <c r="D38" s="639"/>
      <c r="E38" s="639"/>
      <c r="F38" s="639"/>
      <c r="G38" s="640"/>
      <c r="H38" s="641"/>
      <c r="I38" s="640"/>
      <c r="J38" s="641"/>
      <c r="K38" s="640"/>
      <c r="L38" s="641"/>
      <c r="M38" s="640"/>
      <c r="N38" s="641"/>
      <c r="O38" s="640"/>
      <c r="P38" s="641"/>
      <c r="Q38" s="640"/>
      <c r="R38" s="641"/>
      <c r="S38" s="640"/>
      <c r="T38" s="641"/>
      <c r="U38" s="640"/>
      <c r="V38" s="641"/>
      <c r="W38" s="640"/>
      <c r="X38" s="641"/>
      <c r="Y38" s="640"/>
      <c r="Z38" s="641"/>
      <c r="AA38" s="640"/>
      <c r="AB38" s="641"/>
      <c r="AC38" s="641"/>
      <c r="AD38" s="641"/>
      <c r="AE38" s="641"/>
      <c r="AF38" s="641"/>
      <c r="AG38" s="640"/>
      <c r="AH38" s="641"/>
      <c r="AI38" s="640"/>
      <c r="AJ38" s="641"/>
      <c r="AK38" s="640"/>
      <c r="AL38" s="641"/>
      <c r="AM38" s="640"/>
      <c r="AN38" s="641"/>
      <c r="AO38" s="640"/>
      <c r="AP38" s="641"/>
      <c r="AQ38" s="640"/>
      <c r="AR38" s="641"/>
      <c r="AS38" s="640"/>
      <c r="AT38" s="641"/>
      <c r="AU38" s="640"/>
      <c r="AV38" s="641"/>
      <c r="AW38" s="640"/>
      <c r="AX38" s="641"/>
      <c r="AY38" s="640"/>
      <c r="AZ38" s="641"/>
      <c r="BA38" s="640"/>
      <c r="BB38" s="641"/>
      <c r="BC38" s="640"/>
      <c r="BD38" s="641"/>
      <c r="BE38" s="640"/>
      <c r="BF38" s="641"/>
      <c r="BG38" s="640"/>
      <c r="BH38" s="641"/>
      <c r="BI38" s="640"/>
      <c r="BJ38" s="641"/>
      <c r="BK38" s="640"/>
      <c r="BL38" s="641"/>
      <c r="BM38" s="640"/>
      <c r="BN38" s="641"/>
      <c r="BO38" s="640"/>
      <c r="BP38" s="642"/>
      <c r="BQ38" s="641"/>
      <c r="BR38" s="640"/>
      <c r="BS38" s="641"/>
      <c r="BT38" s="640"/>
      <c r="BU38" s="641"/>
      <c r="BV38" s="640"/>
      <c r="BW38" s="641"/>
      <c r="BX38" s="640"/>
      <c r="BY38" s="641"/>
      <c r="BZ38" s="640"/>
      <c r="CA38" s="641"/>
      <c r="CB38" s="640"/>
      <c r="CC38" s="641"/>
      <c r="CD38" s="640"/>
      <c r="CE38" s="641"/>
      <c r="CF38" s="640"/>
      <c r="CG38" s="641"/>
      <c r="CH38" s="640"/>
      <c r="CI38" s="641"/>
      <c r="CJ38" s="640" t="s">
        <v>324</v>
      </c>
      <c r="CK38" s="641"/>
      <c r="CL38" s="640" t="s">
        <v>324</v>
      </c>
      <c r="CM38" s="641"/>
      <c r="CN38" s="636"/>
      <c r="CO38" s="636"/>
      <c r="CP38" s="636"/>
      <c r="CQ38" s="636"/>
      <c r="CR38" s="636"/>
      <c r="CS38" s="636"/>
      <c r="CT38" s="636"/>
      <c r="CU38" s="636"/>
      <c r="CV38" s="636"/>
      <c r="CW38" s="636"/>
      <c r="CX38" s="636"/>
      <c r="CY38" s="636"/>
      <c r="CZ38" s="636"/>
    </row>
    <row r="39" spans="1:114">
      <c r="A39" s="650"/>
      <c r="B39" s="650"/>
      <c r="C39" s="651"/>
      <c r="D39" s="651"/>
      <c r="E39" s="651"/>
      <c r="F39" s="639"/>
      <c r="G39" s="640"/>
      <c r="H39" s="641"/>
      <c r="I39" s="640"/>
      <c r="J39" s="641"/>
      <c r="K39" s="640"/>
      <c r="L39" s="641"/>
      <c r="M39" s="640"/>
      <c r="N39" s="641"/>
      <c r="O39" s="640"/>
      <c r="P39" s="641"/>
      <c r="Q39" s="640"/>
      <c r="R39" s="641"/>
      <c r="S39" s="640"/>
      <c r="T39" s="641"/>
      <c r="U39" s="640"/>
      <c r="V39" s="641"/>
      <c r="W39" s="640"/>
      <c r="X39" s="641"/>
      <c r="Y39" s="640"/>
      <c r="Z39" s="641"/>
      <c r="AA39" s="640"/>
      <c r="AB39" s="641">
        <v>34773773.32</v>
      </c>
      <c r="AC39" s="641">
        <v>33713.68</v>
      </c>
      <c r="AD39" s="641">
        <v>371685.60000000003</v>
      </c>
      <c r="AE39" s="641">
        <v>410438.59999999992</v>
      </c>
      <c r="AF39" s="641">
        <f>CU35</f>
        <v>0</v>
      </c>
      <c r="AG39" s="640"/>
      <c r="AH39" s="641"/>
      <c r="AI39" s="640"/>
      <c r="AJ39" s="641"/>
      <c r="AK39" s="640"/>
      <c r="AL39" s="641"/>
      <c r="AM39" s="640"/>
      <c r="AN39" s="641"/>
      <c r="AO39" s="640"/>
      <c r="AP39" s="641"/>
      <c r="AQ39" s="640"/>
      <c r="AR39" s="641"/>
      <c r="AS39" s="640"/>
      <c r="AT39" s="641"/>
      <c r="AU39" s="640"/>
      <c r="AV39" s="641"/>
      <c r="AW39" s="640"/>
      <c r="AX39" s="641"/>
      <c r="AY39" s="640"/>
      <c r="AZ39" s="641"/>
      <c r="BA39" s="640"/>
      <c r="BB39" s="641"/>
      <c r="BC39" s="640"/>
      <c r="BD39" s="641"/>
      <c r="BE39" s="640"/>
      <c r="BF39" s="641"/>
      <c r="BG39" s="640"/>
      <c r="BH39" s="641"/>
      <c r="BI39" s="640"/>
      <c r="BJ39" s="641"/>
      <c r="BK39" s="640"/>
      <c r="BL39" s="641"/>
      <c r="BM39" s="640"/>
      <c r="BN39" s="641"/>
      <c r="BO39" s="640"/>
      <c r="BP39" s="642"/>
      <c r="BQ39" s="641"/>
      <c r="BR39" s="640"/>
      <c r="BS39" s="641"/>
      <c r="BT39" s="640"/>
      <c r="BU39" s="641"/>
      <c r="BV39" s="640"/>
      <c r="BW39" s="641"/>
      <c r="BX39" s="640"/>
      <c r="BY39" s="641"/>
      <c r="BZ39" s="640"/>
      <c r="CA39" s="641"/>
      <c r="CB39" s="640"/>
      <c r="CC39" s="641"/>
      <c r="CD39" s="640"/>
      <c r="CE39" s="641"/>
      <c r="CF39" s="640"/>
      <c r="CG39" s="641"/>
      <c r="CH39" s="640"/>
      <c r="CI39" s="641"/>
      <c r="CJ39" s="640" t="s">
        <v>354</v>
      </c>
      <c r="CK39" s="641"/>
      <c r="CL39" s="640" t="s">
        <v>354</v>
      </c>
      <c r="CM39" s="641"/>
      <c r="CN39" s="636"/>
      <c r="CO39" s="636"/>
      <c r="CP39" s="636"/>
      <c r="CQ39" s="636"/>
      <c r="CR39" s="636"/>
      <c r="CS39" s="636"/>
      <c r="CT39" s="636"/>
      <c r="CU39" s="636"/>
      <c r="CV39" s="636"/>
      <c r="CW39" s="636"/>
      <c r="CX39" s="636"/>
      <c r="CY39" s="636"/>
      <c r="CZ39" s="636"/>
    </row>
    <row r="40" spans="1:114" ht="15.75">
      <c r="A40" s="652">
        <v>1</v>
      </c>
      <c r="B40" s="653" t="s">
        <v>31</v>
      </c>
      <c r="C40" s="654">
        <v>61.6267</v>
      </c>
      <c r="D40" s="655">
        <v>0</v>
      </c>
      <c r="E40" s="655">
        <v>0</v>
      </c>
      <c r="F40" s="639"/>
      <c r="G40" s="640"/>
      <c r="H40" s="641"/>
      <c r="I40" s="640"/>
      <c r="J40" s="641"/>
      <c r="K40" s="640"/>
      <c r="L40" s="641"/>
      <c r="M40" s="640"/>
      <c r="N40" s="641"/>
      <c r="O40" s="640"/>
      <c r="P40" s="641"/>
      <c r="Q40" s="640"/>
      <c r="R40" s="641"/>
      <c r="S40" s="640"/>
      <c r="T40" s="641"/>
      <c r="U40" s="640"/>
      <c r="V40" s="641"/>
      <c r="W40" s="640"/>
      <c r="X40" s="641"/>
      <c r="Y40" s="640"/>
      <c r="Z40" s="641"/>
      <c r="AA40" s="640"/>
      <c r="AB40" s="641"/>
      <c r="AC40" s="641"/>
      <c r="AD40" s="641"/>
      <c r="AE40" s="641"/>
      <c r="AF40" s="641"/>
      <c r="AG40" s="640"/>
      <c r="AH40" s="641"/>
      <c r="AI40" s="640"/>
      <c r="AJ40" s="641"/>
      <c r="AK40" s="640"/>
      <c r="AL40" s="641"/>
      <c r="AM40" s="640"/>
      <c r="AN40" s="641"/>
      <c r="AO40" s="640"/>
      <c r="AP40" s="641"/>
      <c r="AQ40" s="640"/>
      <c r="AR40" s="641"/>
      <c r="AS40" s="640"/>
      <c r="AT40" s="641"/>
      <c r="AU40" s="640"/>
      <c r="AV40" s="641"/>
      <c r="AW40" s="640"/>
      <c r="AX40" s="641"/>
      <c r="AY40" s="640"/>
      <c r="AZ40" s="641"/>
      <c r="BA40" s="640"/>
      <c r="BB40" s="641"/>
      <c r="BC40" s="640"/>
      <c r="BD40" s="641"/>
      <c r="BE40" s="640"/>
      <c r="BF40" s="641"/>
      <c r="BG40" s="640"/>
      <c r="BH40" s="641"/>
      <c r="BI40" s="640"/>
      <c r="BJ40" s="641"/>
      <c r="BK40" s="640"/>
      <c r="BL40" s="641"/>
      <c r="BM40" s="640"/>
      <c r="BN40" s="641"/>
      <c r="BO40" s="640"/>
      <c r="BP40" s="642"/>
      <c r="BQ40" s="641"/>
      <c r="BR40" s="640"/>
      <c r="BS40" s="641"/>
      <c r="BT40" s="640"/>
      <c r="BU40" s="641"/>
      <c r="BV40" s="640"/>
      <c r="BW40" s="641"/>
      <c r="BX40" s="640"/>
      <c r="BY40" s="641"/>
      <c r="BZ40" s="640"/>
      <c r="CA40" s="641"/>
      <c r="CB40" s="640"/>
      <c r="CC40" s="641"/>
      <c r="CD40" s="640"/>
      <c r="CE40" s="641"/>
      <c r="CF40" s="640"/>
      <c r="CG40" s="641"/>
      <c r="CH40" s="640"/>
      <c r="CI40" s="641"/>
      <c r="CJ40" s="640"/>
      <c r="CK40" s="641"/>
      <c r="CL40" s="640"/>
      <c r="CM40" s="641"/>
      <c r="CN40" s="636"/>
      <c r="CO40" s="636"/>
      <c r="CP40" s="636"/>
      <c r="CQ40" s="636"/>
      <c r="CR40" s="636"/>
      <c r="CS40" s="636"/>
      <c r="CT40" s="636"/>
      <c r="CU40" s="636"/>
      <c r="CV40" s="636"/>
      <c r="CW40" s="636"/>
      <c r="CX40" s="636"/>
      <c r="CY40" s="636"/>
      <c r="CZ40" s="636"/>
    </row>
    <row r="41" spans="1:114" ht="15.75">
      <c r="A41" s="652">
        <v>2</v>
      </c>
      <c r="B41" s="653" t="s">
        <v>32</v>
      </c>
      <c r="C41" s="654">
        <v>61.101700000000001</v>
      </c>
      <c r="D41" s="655">
        <f>SUM(F35)</f>
        <v>0</v>
      </c>
      <c r="E41" s="655">
        <f>SUM(G35)</f>
        <v>0</v>
      </c>
      <c r="F41" s="639"/>
      <c r="G41" s="640"/>
      <c r="H41" s="641"/>
      <c r="I41" s="640"/>
      <c r="J41" s="641"/>
      <c r="K41" s="640"/>
      <c r="L41" s="641"/>
      <c r="M41" s="640"/>
      <c r="N41" s="641"/>
      <c r="O41" s="640"/>
      <c r="P41" s="641"/>
      <c r="Q41" s="640"/>
      <c r="R41" s="641"/>
      <c r="S41" s="640"/>
      <c r="T41" s="641"/>
      <c r="U41" s="640"/>
      <c r="V41" s="641"/>
      <c r="W41" s="640"/>
      <c r="X41" s="641"/>
      <c r="Y41" s="640"/>
      <c r="Z41" s="641"/>
      <c r="AA41" s="640"/>
      <c r="AB41" s="641"/>
      <c r="AC41" s="641"/>
      <c r="AD41" s="641"/>
      <c r="AE41" s="641"/>
      <c r="AF41" s="641"/>
      <c r="AG41" s="640"/>
      <c r="AH41" s="641"/>
      <c r="AI41" s="640"/>
      <c r="AJ41" s="641"/>
      <c r="AK41" s="640"/>
      <c r="AL41" s="641"/>
      <c r="AM41" s="640"/>
      <c r="AN41" s="641"/>
      <c r="AO41" s="640"/>
      <c r="AP41" s="641"/>
      <c r="AQ41" s="640"/>
      <c r="AR41" s="641"/>
      <c r="AS41" s="640"/>
      <c r="AT41" s="641"/>
      <c r="AU41" s="640"/>
      <c r="AV41" s="641"/>
      <c r="AW41" s="640"/>
      <c r="AX41" s="641"/>
      <c r="AY41" s="640"/>
      <c r="AZ41" s="641"/>
      <c r="BA41" s="640"/>
      <c r="BB41" s="641"/>
      <c r="BC41" s="640"/>
      <c r="BD41" s="641"/>
      <c r="BE41" s="640"/>
      <c r="BF41" s="641"/>
      <c r="BG41" s="640"/>
      <c r="BH41" s="641"/>
      <c r="BI41" s="640"/>
      <c r="BJ41" s="641"/>
      <c r="BK41" s="640"/>
      <c r="BL41" s="641"/>
      <c r="BM41" s="640"/>
      <c r="BN41" s="641"/>
      <c r="BO41" s="640"/>
      <c r="BP41" s="642"/>
      <c r="BQ41" s="641"/>
      <c r="BR41" s="640"/>
      <c r="BS41" s="641"/>
      <c r="BT41" s="640"/>
      <c r="BU41" s="641"/>
      <c r="BV41" s="640"/>
      <c r="BW41" s="641"/>
      <c r="BX41" s="640"/>
      <c r="BY41" s="641"/>
      <c r="BZ41" s="640"/>
      <c r="CA41" s="641"/>
      <c r="CB41" s="640"/>
      <c r="CC41" s="641"/>
      <c r="CD41" s="640"/>
      <c r="CE41" s="641"/>
      <c r="CF41" s="640"/>
      <c r="CG41" s="641"/>
      <c r="CH41" s="640"/>
      <c r="CI41" s="641"/>
      <c r="CJ41" s="640"/>
      <c r="CK41" s="641"/>
      <c r="CL41" s="640"/>
      <c r="CM41" s="641"/>
      <c r="CN41" s="636"/>
      <c r="CO41" s="636"/>
      <c r="CP41" s="636"/>
      <c r="CQ41" s="636"/>
      <c r="CR41" s="636"/>
      <c r="CS41" s="636"/>
      <c r="CT41" s="636"/>
      <c r="CU41" s="636"/>
      <c r="CV41" s="636"/>
      <c r="CW41" s="636"/>
      <c r="CX41" s="636"/>
      <c r="CY41" s="636"/>
      <c r="CZ41" s="636"/>
    </row>
    <row r="42" spans="1:114" ht="15.75">
      <c r="A42" s="652">
        <v>3</v>
      </c>
      <c r="B42" s="656" t="s">
        <v>33</v>
      </c>
      <c r="C42" s="654">
        <v>61.102699999999999</v>
      </c>
      <c r="D42" s="655">
        <f>SUM(H35)</f>
        <v>0</v>
      </c>
      <c r="E42" s="655">
        <f>SUM(I35)</f>
        <v>0</v>
      </c>
      <c r="F42" s="639"/>
      <c r="G42" s="640"/>
      <c r="H42" s="641"/>
      <c r="I42" s="640"/>
      <c r="J42" s="641"/>
      <c r="K42" s="640"/>
      <c r="L42" s="641"/>
      <c r="M42" s="640"/>
      <c r="N42" s="641"/>
      <c r="O42" s="640"/>
      <c r="P42" s="641"/>
      <c r="Q42" s="640"/>
      <c r="R42" s="641"/>
      <c r="S42" s="640"/>
      <c r="T42" s="641"/>
      <c r="U42" s="640"/>
      <c r="V42" s="641"/>
      <c r="W42" s="640"/>
      <c r="X42" s="641"/>
      <c r="Y42" s="640"/>
      <c r="Z42" s="641"/>
      <c r="AA42" s="640"/>
      <c r="AB42" s="641"/>
      <c r="AC42" s="641"/>
      <c r="AD42" s="641"/>
      <c r="AE42" s="641"/>
      <c r="AF42" s="641"/>
      <c r="AG42" s="640"/>
      <c r="AH42" s="641"/>
      <c r="AI42" s="640"/>
      <c r="AJ42" s="641"/>
      <c r="AK42" s="640"/>
      <c r="AL42" s="641"/>
      <c r="AM42" s="640"/>
      <c r="AN42" s="641"/>
      <c r="AO42" s="640"/>
      <c r="AP42" s="641"/>
      <c r="AQ42" s="640"/>
      <c r="AR42" s="641"/>
      <c r="AS42" s="640"/>
      <c r="AT42" s="641"/>
      <c r="AU42" s="640"/>
      <c r="AV42" s="641"/>
      <c r="AW42" s="640"/>
      <c r="AX42" s="641"/>
      <c r="AY42" s="641"/>
      <c r="AZ42" s="641"/>
      <c r="BA42" s="640"/>
      <c r="BB42" s="641"/>
      <c r="BC42" s="640"/>
      <c r="BD42" s="641"/>
      <c r="BE42" s="640"/>
      <c r="BF42" s="641"/>
      <c r="BG42" s="641"/>
      <c r="BH42" s="641"/>
      <c r="BI42" s="640"/>
      <c r="BJ42" s="641"/>
      <c r="BK42" s="640"/>
      <c r="BL42" s="641"/>
      <c r="BM42" s="640"/>
      <c r="BN42" s="641"/>
      <c r="BO42" s="640"/>
      <c r="BP42" s="642"/>
      <c r="BQ42" s="641"/>
      <c r="BR42" s="640"/>
      <c r="BS42" s="641"/>
      <c r="BT42" s="640"/>
      <c r="BU42" s="641"/>
      <c r="BV42" s="640"/>
      <c r="BW42" s="641"/>
      <c r="BX42" s="640"/>
      <c r="BY42" s="641"/>
      <c r="BZ42" s="640"/>
      <c r="CA42" s="641"/>
      <c r="CB42" s="640"/>
      <c r="CC42" s="641"/>
      <c r="CD42" s="640"/>
      <c r="CE42" s="641"/>
      <c r="CF42" s="640"/>
      <c r="CG42" s="641"/>
      <c r="CH42" s="640"/>
      <c r="CI42" s="641"/>
      <c r="CJ42" s="640"/>
      <c r="CK42" s="641"/>
      <c r="CL42" s="640"/>
      <c r="CM42" s="641"/>
      <c r="CN42" s="636"/>
      <c r="CO42" s="636"/>
      <c r="CP42" s="636"/>
      <c r="CQ42" s="636"/>
      <c r="CR42" s="636"/>
      <c r="CS42" s="636"/>
      <c r="CT42" s="636"/>
      <c r="CU42" s="636"/>
      <c r="CV42" s="636"/>
      <c r="CW42" s="636"/>
      <c r="CX42" s="636"/>
      <c r="CY42" s="636"/>
      <c r="CZ42" s="636"/>
    </row>
    <row r="43" spans="1:114" ht="15.75">
      <c r="A43" s="652">
        <v>4</v>
      </c>
      <c r="B43" s="656" t="s">
        <v>34</v>
      </c>
      <c r="C43" s="654">
        <v>61.106699999999996</v>
      </c>
      <c r="D43" s="655">
        <f>SUM(J35)</f>
        <v>0</v>
      </c>
      <c r="E43" s="655">
        <f>SUM(K35)</f>
        <v>0</v>
      </c>
      <c r="F43" s="639"/>
      <c r="G43" s="640"/>
      <c r="H43" s="641"/>
      <c r="I43" s="640"/>
      <c r="J43" s="641"/>
      <c r="K43" s="640"/>
      <c r="L43" s="641"/>
      <c r="M43" s="640"/>
      <c r="N43" s="641"/>
      <c r="O43" s="640"/>
      <c r="P43" s="641"/>
      <c r="Q43" s="640"/>
      <c r="R43" s="641"/>
      <c r="S43" s="640"/>
      <c r="T43" s="641"/>
      <c r="U43" s="640"/>
      <c r="V43" s="641"/>
      <c r="W43" s="640"/>
      <c r="X43" s="641"/>
      <c r="Y43" s="640"/>
      <c r="Z43" s="641"/>
      <c r="AA43" s="640"/>
      <c r="AB43" s="641"/>
      <c r="AC43" s="641"/>
      <c r="AD43" s="641"/>
      <c r="AE43" s="641"/>
      <c r="AF43" s="641"/>
      <c r="AG43" s="640"/>
      <c r="AH43" s="641"/>
      <c r="AI43" s="640"/>
      <c r="AJ43" s="641"/>
      <c r="AK43" s="640"/>
      <c r="AL43" s="641"/>
      <c r="AM43" s="640"/>
      <c r="AN43" s="641"/>
      <c r="AO43" s="640"/>
      <c r="AP43" s="641"/>
      <c r="AQ43" s="640"/>
      <c r="AR43" s="641"/>
      <c r="AS43" s="640"/>
      <c r="AT43" s="641"/>
      <c r="AU43" s="640"/>
      <c r="AV43" s="641"/>
      <c r="AW43" s="640"/>
      <c r="AX43" s="641"/>
      <c r="AY43" s="640"/>
      <c r="AZ43" s="641"/>
      <c r="BA43" s="640"/>
      <c r="BB43" s="641"/>
      <c r="BC43" s="640"/>
      <c r="BD43" s="641"/>
      <c r="BE43" s="640"/>
      <c r="BF43" s="641"/>
      <c r="BG43" s="640"/>
      <c r="BH43" s="641"/>
      <c r="BI43" s="640"/>
      <c r="BJ43" s="641"/>
      <c r="BK43" s="640"/>
      <c r="BL43" s="641"/>
      <c r="BM43" s="640"/>
      <c r="BN43" s="641"/>
      <c r="BO43" s="640"/>
      <c r="BP43" s="642"/>
      <c r="BQ43" s="641"/>
      <c r="BR43" s="640"/>
      <c r="BS43" s="641"/>
      <c r="BT43" s="640"/>
      <c r="BU43" s="641"/>
      <c r="BV43" s="640"/>
      <c r="BW43" s="641"/>
      <c r="BX43" s="640"/>
      <c r="BY43" s="641"/>
      <c r="BZ43" s="640"/>
      <c r="CA43" s="641"/>
      <c r="CB43" s="640"/>
      <c r="CC43" s="641"/>
      <c r="CD43" s="640"/>
      <c r="CE43" s="641"/>
      <c r="CF43" s="640"/>
      <c r="CG43" s="641"/>
      <c r="CH43" s="640"/>
      <c r="CI43" s="641"/>
      <c r="CJ43" s="640"/>
      <c r="CK43" s="641"/>
      <c r="CL43" s="640"/>
      <c r="CM43" s="641"/>
      <c r="CN43" s="636"/>
      <c r="CO43" s="636"/>
      <c r="CP43" s="636"/>
      <c r="CQ43" s="636"/>
      <c r="CR43" s="636"/>
      <c r="CS43" s="636"/>
      <c r="CT43" s="636"/>
      <c r="CU43" s="636"/>
      <c r="CV43" s="636"/>
      <c r="CW43" s="636"/>
      <c r="CX43" s="636"/>
      <c r="CY43" s="636"/>
      <c r="CZ43" s="636"/>
    </row>
    <row r="44" spans="1:114" ht="15.75">
      <c r="A44" s="652">
        <v>5</v>
      </c>
      <c r="B44" s="656" t="s">
        <v>35</v>
      </c>
      <c r="C44" s="654">
        <v>61.103700000000003</v>
      </c>
      <c r="D44" s="655">
        <f>SUM(L35)</f>
        <v>0</v>
      </c>
      <c r="E44" s="655">
        <f>SUM(M35)</f>
        <v>0</v>
      </c>
      <c r="F44" s="639"/>
      <c r="G44" s="640"/>
      <c r="H44" s="641"/>
      <c r="I44" s="640"/>
      <c r="J44" s="641"/>
      <c r="K44" s="640"/>
      <c r="L44" s="641"/>
      <c r="M44" s="640"/>
      <c r="N44" s="641"/>
      <c r="O44" s="640"/>
      <c r="P44" s="641"/>
      <c r="Q44" s="640"/>
      <c r="R44" s="641"/>
      <c r="S44" s="640"/>
      <c r="T44" s="641"/>
      <c r="U44" s="640"/>
      <c r="V44" s="641"/>
      <c r="W44" s="640"/>
      <c r="X44" s="641"/>
      <c r="Y44" s="640"/>
      <c r="Z44" s="641"/>
      <c r="AA44" s="640"/>
      <c r="AB44" s="641"/>
      <c r="AC44" s="641"/>
      <c r="AD44" s="641"/>
      <c r="AE44" s="641"/>
      <c r="AF44" s="641"/>
      <c r="AG44" s="640"/>
      <c r="AH44" s="641"/>
      <c r="AI44" s="640"/>
      <c r="AJ44" s="641"/>
      <c r="AK44" s="640"/>
      <c r="AL44" s="641"/>
      <c r="AM44" s="640"/>
      <c r="AN44" s="641"/>
      <c r="AO44" s="640"/>
      <c r="AP44" s="641"/>
      <c r="AQ44" s="640"/>
      <c r="AR44" s="641"/>
      <c r="AS44" s="640"/>
      <c r="AT44" s="641"/>
      <c r="AU44" s="640"/>
      <c r="AV44" s="641"/>
      <c r="AW44" s="640"/>
      <c r="AX44" s="641"/>
      <c r="AY44" s="640"/>
      <c r="AZ44" s="641"/>
      <c r="BA44" s="640"/>
      <c r="BB44" s="641"/>
      <c r="BC44" s="640"/>
      <c r="BD44" s="641"/>
      <c r="BE44" s="640"/>
      <c r="BF44" s="641"/>
      <c r="BG44" s="640"/>
      <c r="BH44" s="641"/>
      <c r="BI44" s="640"/>
      <c r="BJ44" s="641"/>
      <c r="BK44" s="640"/>
      <c r="BL44" s="641"/>
      <c r="BM44" s="640"/>
      <c r="BN44" s="641"/>
      <c r="BO44" s="640"/>
      <c r="BP44" s="642"/>
      <c r="BQ44" s="641"/>
      <c r="BR44" s="640"/>
      <c r="BS44" s="641"/>
      <c r="BT44" s="640"/>
      <c r="BU44" s="641"/>
      <c r="BV44" s="640"/>
      <c r="BW44" s="641"/>
      <c r="BX44" s="640"/>
      <c r="BY44" s="641"/>
      <c r="BZ44" s="640"/>
      <c r="CA44" s="641"/>
      <c r="CB44" s="640"/>
      <c r="CC44" s="641"/>
      <c r="CD44" s="640"/>
      <c r="CE44" s="641"/>
      <c r="CF44" s="640"/>
      <c r="CG44" s="641"/>
      <c r="CH44" s="640"/>
      <c r="CI44" s="641"/>
      <c r="CJ44" s="640"/>
      <c r="CK44" s="641"/>
      <c r="CL44" s="640"/>
      <c r="CM44" s="641"/>
      <c r="CN44" s="636"/>
      <c r="CO44" s="636"/>
      <c r="CP44" s="636"/>
      <c r="CQ44" s="636"/>
      <c r="CR44" s="636"/>
      <c r="CS44" s="636"/>
      <c r="CT44" s="636"/>
      <c r="CU44" s="636"/>
      <c r="CV44" s="636"/>
      <c r="CW44" s="636"/>
      <c r="CX44" s="636"/>
      <c r="CY44" s="636"/>
      <c r="CZ44" s="636"/>
    </row>
    <row r="45" spans="1:114" ht="15.75">
      <c r="A45" s="652">
        <v>6</v>
      </c>
      <c r="B45" s="656" t="s">
        <v>36</v>
      </c>
      <c r="C45" s="654">
        <v>61.107700000000001</v>
      </c>
      <c r="D45" s="655">
        <f>SUM(N35)</f>
        <v>0</v>
      </c>
      <c r="E45" s="655">
        <f>SUM(O35)</f>
        <v>0</v>
      </c>
      <c r="F45" s="639"/>
      <c r="G45" s="640"/>
      <c r="H45" s="641"/>
      <c r="I45" s="640"/>
      <c r="J45" s="641"/>
      <c r="K45" s="640"/>
      <c r="L45" s="641"/>
      <c r="M45" s="640"/>
      <c r="N45" s="641"/>
      <c r="O45" s="640"/>
      <c r="P45" s="641"/>
      <c r="Q45" s="640"/>
      <c r="R45" s="641"/>
      <c r="S45" s="640"/>
      <c r="T45" s="641"/>
      <c r="U45" s="640"/>
      <c r="V45" s="641"/>
      <c r="W45" s="640"/>
      <c r="X45" s="641"/>
      <c r="Y45" s="640"/>
      <c r="Z45" s="641"/>
      <c r="AA45" s="640"/>
      <c r="AB45" s="641"/>
      <c r="AC45" s="641"/>
      <c r="AD45" s="641"/>
      <c r="AE45" s="641"/>
      <c r="AF45" s="641"/>
      <c r="AG45" s="640"/>
      <c r="AH45" s="641"/>
      <c r="AI45" s="640"/>
      <c r="AJ45" s="641"/>
      <c r="AK45" s="640"/>
      <c r="AL45" s="641"/>
      <c r="AM45" s="640"/>
      <c r="AN45" s="641"/>
      <c r="AO45" s="640"/>
      <c r="AP45" s="641"/>
      <c r="AQ45" s="640"/>
      <c r="AR45" s="641"/>
      <c r="AS45" s="640"/>
      <c r="AT45" s="641"/>
      <c r="AU45" s="640"/>
      <c r="AV45" s="641"/>
      <c r="AW45" s="640"/>
      <c r="AX45" s="641"/>
      <c r="AY45" s="640"/>
      <c r="AZ45" s="641"/>
      <c r="BA45" s="640"/>
      <c r="BB45" s="641"/>
      <c r="BC45" s="640"/>
      <c r="BD45" s="641"/>
      <c r="BE45" s="640"/>
      <c r="BF45" s="641"/>
      <c r="BG45" s="640"/>
      <c r="BH45" s="641"/>
      <c r="BI45" s="640"/>
      <c r="BJ45" s="641"/>
      <c r="BK45" s="640"/>
      <c r="BL45" s="641"/>
      <c r="BM45" s="640"/>
      <c r="BN45" s="641"/>
      <c r="BO45" s="640"/>
      <c r="BP45" s="642"/>
      <c r="BQ45" s="641"/>
      <c r="BR45" s="640"/>
      <c r="BS45" s="641"/>
      <c r="BT45" s="640"/>
      <c r="BU45" s="641"/>
      <c r="BV45" s="640"/>
      <c r="BW45" s="641"/>
      <c r="BX45" s="640"/>
      <c r="BY45" s="641"/>
      <c r="BZ45" s="640"/>
      <c r="CA45" s="641"/>
      <c r="CB45" s="640"/>
      <c r="CC45" s="641"/>
      <c r="CD45" s="640"/>
      <c r="CE45" s="641"/>
      <c r="CF45" s="640"/>
      <c r="CG45" s="641"/>
      <c r="CH45" s="640"/>
      <c r="CI45" s="641"/>
      <c r="CJ45" s="640"/>
      <c r="CK45" s="641"/>
      <c r="CL45" s="640"/>
      <c r="CM45" s="641"/>
      <c r="CN45" s="636"/>
      <c r="CO45" s="636"/>
      <c r="CP45" s="636"/>
      <c r="CQ45" s="636"/>
      <c r="CR45" s="636"/>
      <c r="CS45" s="636"/>
      <c r="CT45" s="636"/>
      <c r="CU45" s="636"/>
      <c r="CV45" s="636"/>
      <c r="CW45" s="636"/>
      <c r="CX45" s="636"/>
      <c r="CY45" s="636"/>
      <c r="CZ45" s="636"/>
    </row>
    <row r="46" spans="1:114" ht="15.75">
      <c r="A46" s="652">
        <v>7</v>
      </c>
      <c r="B46" s="656" t="s">
        <v>37</v>
      </c>
      <c r="C46" s="654">
        <v>61.111699999999999</v>
      </c>
      <c r="D46" s="655">
        <f>SUM(P35)</f>
        <v>0</v>
      </c>
      <c r="E46" s="655">
        <f>SUM(Q35)</f>
        <v>0</v>
      </c>
      <c r="F46" s="639"/>
      <c r="G46" s="640"/>
      <c r="H46" s="641"/>
      <c r="I46" s="640"/>
      <c r="J46" s="641"/>
      <c r="K46" s="640"/>
      <c r="L46" s="641"/>
      <c r="M46" s="640"/>
      <c r="N46" s="641"/>
      <c r="O46" s="640"/>
      <c r="P46" s="641"/>
      <c r="Q46" s="640"/>
      <c r="R46" s="641"/>
      <c r="S46" s="640"/>
      <c r="T46" s="641"/>
      <c r="U46" s="640"/>
      <c r="V46" s="641"/>
      <c r="W46" s="640"/>
      <c r="X46" s="641"/>
      <c r="Y46" s="640"/>
      <c r="Z46" s="641"/>
      <c r="AA46" s="640"/>
      <c r="AB46" s="641"/>
      <c r="AC46" s="641"/>
      <c r="AD46" s="641"/>
      <c r="AE46" s="641"/>
      <c r="AF46" s="641"/>
      <c r="AG46" s="640"/>
      <c r="AH46" s="641"/>
      <c r="AI46" s="640"/>
      <c r="AJ46" s="641"/>
      <c r="AK46" s="640"/>
      <c r="AL46" s="641"/>
      <c r="AM46" s="640"/>
      <c r="AN46" s="641"/>
      <c r="AO46" s="640"/>
      <c r="AP46" s="641"/>
      <c r="AQ46" s="640"/>
      <c r="AR46" s="641"/>
      <c r="AS46" s="640"/>
      <c r="AT46" s="641"/>
      <c r="AU46" s="640"/>
      <c r="AV46" s="641"/>
      <c r="AW46" s="640"/>
      <c r="AX46" s="641"/>
      <c r="AY46" s="640"/>
      <c r="AZ46" s="641"/>
      <c r="BA46" s="640"/>
      <c r="BB46" s="641"/>
      <c r="BC46" s="640"/>
      <c r="BD46" s="641"/>
      <c r="BE46" s="640"/>
      <c r="BF46" s="641"/>
      <c r="BG46" s="640"/>
      <c r="BH46" s="641"/>
      <c r="BI46" s="640"/>
      <c r="BJ46" s="641"/>
      <c r="BK46" s="640"/>
      <c r="BL46" s="641"/>
      <c r="BM46" s="640"/>
      <c r="BN46" s="641"/>
      <c r="BO46" s="640"/>
      <c r="BP46" s="642"/>
      <c r="BQ46" s="641"/>
      <c r="BR46" s="640"/>
      <c r="BS46" s="641"/>
      <c r="BT46" s="640"/>
      <c r="BU46" s="641"/>
      <c r="BV46" s="640"/>
      <c r="BW46" s="641"/>
      <c r="BX46" s="640"/>
      <c r="BY46" s="641"/>
      <c r="BZ46" s="640"/>
      <c r="CA46" s="641"/>
      <c r="CB46" s="640"/>
      <c r="CC46" s="641"/>
      <c r="CD46" s="640"/>
      <c r="CE46" s="641"/>
      <c r="CF46" s="640"/>
      <c r="CG46" s="641"/>
      <c r="CH46" s="640"/>
      <c r="CI46" s="641"/>
      <c r="CJ46" s="640"/>
      <c r="CK46" s="641"/>
      <c r="CL46" s="640"/>
      <c r="CM46" s="641"/>
      <c r="CN46" s="640"/>
      <c r="CO46" s="641"/>
      <c r="CP46" s="640"/>
      <c r="CQ46" s="641"/>
      <c r="CR46" s="640"/>
      <c r="CS46" s="641"/>
      <c r="CT46" s="640"/>
      <c r="CU46" s="641"/>
      <c r="CV46" s="640"/>
      <c r="CW46" s="641"/>
      <c r="CX46" s="640"/>
      <c r="CY46" s="641"/>
      <c r="CZ46" s="640"/>
    </row>
    <row r="47" spans="1:114" ht="15.75">
      <c r="A47" s="652">
        <v>8</v>
      </c>
      <c r="B47" s="656" t="s">
        <v>38</v>
      </c>
      <c r="C47" s="654">
        <v>61.112699999999997</v>
      </c>
      <c r="D47" s="655">
        <f>SUM(R35)</f>
        <v>0</v>
      </c>
      <c r="E47" s="655">
        <f>SUM(S35)</f>
        <v>0</v>
      </c>
      <c r="F47" s="639"/>
      <c r="G47" s="640"/>
      <c r="H47" s="641"/>
      <c r="I47" s="640"/>
      <c r="J47" s="641"/>
      <c r="K47" s="640"/>
      <c r="L47" s="641"/>
      <c r="M47" s="640"/>
      <c r="N47" s="641"/>
      <c r="O47" s="640"/>
      <c r="P47" s="641"/>
      <c r="Q47" s="640"/>
      <c r="R47" s="641"/>
      <c r="S47" s="640"/>
      <c r="T47" s="641"/>
      <c r="U47" s="640"/>
      <c r="V47" s="641"/>
      <c r="W47" s="640"/>
      <c r="X47" s="641"/>
      <c r="Y47" s="640"/>
      <c r="Z47" s="641"/>
      <c r="AA47" s="640"/>
      <c r="AB47" s="641"/>
      <c r="AC47" s="641"/>
      <c r="AD47" s="641"/>
      <c r="AE47" s="641"/>
      <c r="AF47" s="641"/>
      <c r="AG47" s="640"/>
      <c r="AH47" s="641"/>
      <c r="AI47" s="640"/>
      <c r="AJ47" s="641"/>
      <c r="AK47" s="640"/>
      <c r="AL47" s="641"/>
      <c r="AM47" s="640"/>
      <c r="AN47" s="641"/>
      <c r="AO47" s="640"/>
      <c r="AP47" s="641"/>
      <c r="AQ47" s="640"/>
      <c r="AR47" s="641"/>
      <c r="AS47" s="640"/>
      <c r="AT47" s="641"/>
      <c r="AU47" s="640"/>
      <c r="AV47" s="641"/>
      <c r="AW47" s="640"/>
      <c r="AX47" s="641"/>
      <c r="AY47" s="640"/>
      <c r="AZ47" s="641"/>
      <c r="BA47" s="640"/>
      <c r="BB47" s="641"/>
      <c r="BC47" s="640"/>
      <c r="BD47" s="641"/>
      <c r="BE47" s="640"/>
      <c r="BF47" s="641"/>
      <c r="BG47" s="640"/>
      <c r="BH47" s="641"/>
      <c r="BI47" s="640"/>
      <c r="BJ47" s="641"/>
      <c r="BK47" s="640"/>
      <c r="BL47" s="641"/>
      <c r="BM47" s="640"/>
      <c r="BN47" s="641"/>
      <c r="BO47" s="640"/>
      <c r="BP47" s="642"/>
      <c r="BQ47" s="641"/>
      <c r="BR47" s="640"/>
      <c r="BS47" s="641"/>
      <c r="BT47" s="640"/>
      <c r="BU47" s="641"/>
      <c r="BV47" s="640"/>
      <c r="BW47" s="641"/>
      <c r="BX47" s="640"/>
      <c r="BY47" s="641"/>
      <c r="BZ47" s="640"/>
      <c r="CA47" s="641"/>
      <c r="CB47" s="640"/>
      <c r="CC47" s="641"/>
      <c r="CD47" s="640"/>
      <c r="CE47" s="641"/>
      <c r="CF47" s="640"/>
      <c r="CG47" s="641"/>
      <c r="CH47" s="640"/>
      <c r="CI47" s="641"/>
      <c r="CJ47" s="640"/>
      <c r="CK47" s="641"/>
      <c r="CL47" s="640"/>
      <c r="CM47" s="641"/>
      <c r="CN47" s="640"/>
      <c r="CO47" s="641"/>
      <c r="CP47" s="640"/>
      <c r="CQ47" s="641"/>
      <c r="CR47" s="640"/>
      <c r="CS47" s="641"/>
      <c r="CT47" s="640"/>
      <c r="CU47" s="641"/>
      <c r="CV47" s="640"/>
      <c r="CW47" s="641"/>
      <c r="CX47" s="640"/>
      <c r="CY47" s="641"/>
      <c r="CZ47" s="640"/>
    </row>
    <row r="48" spans="1:114" ht="15.75">
      <c r="A48" s="652">
        <v>9</v>
      </c>
      <c r="B48" s="656" t="s">
        <v>39</v>
      </c>
      <c r="C48" s="654">
        <v>61.115699999999997</v>
      </c>
      <c r="D48" s="655">
        <f>SUM(T35)</f>
        <v>0</v>
      </c>
      <c r="E48" s="655">
        <f>SUM(U35)</f>
        <v>0</v>
      </c>
      <c r="F48" s="639"/>
      <c r="G48" s="640"/>
      <c r="H48" s="641"/>
      <c r="I48" s="640"/>
      <c r="J48" s="641"/>
      <c r="K48" s="640"/>
      <c r="L48" s="641"/>
      <c r="M48" s="640"/>
      <c r="N48" s="641"/>
      <c r="O48" s="640"/>
      <c r="P48" s="641"/>
      <c r="Q48" s="640"/>
      <c r="R48" s="641"/>
      <c r="S48" s="640"/>
      <c r="T48" s="641"/>
      <c r="U48" s="640"/>
      <c r="V48" s="641"/>
      <c r="W48" s="640"/>
      <c r="X48" s="641"/>
      <c r="Y48" s="640"/>
      <c r="Z48" s="641"/>
      <c r="AA48" s="640"/>
      <c r="AB48" s="641"/>
      <c r="AC48" s="641"/>
      <c r="AD48" s="641"/>
      <c r="AE48" s="641"/>
      <c r="AF48" s="641"/>
      <c r="AG48" s="640"/>
      <c r="AH48" s="641"/>
      <c r="AI48" s="640"/>
      <c r="AJ48" s="641"/>
      <c r="AK48" s="640"/>
      <c r="AL48" s="641"/>
      <c r="AM48" s="640"/>
      <c r="AN48" s="641"/>
      <c r="AO48" s="640"/>
      <c r="AP48" s="641"/>
      <c r="AQ48" s="640"/>
      <c r="AR48" s="641"/>
      <c r="AS48" s="640"/>
      <c r="AT48" s="641"/>
      <c r="AU48" s="640"/>
      <c r="AV48" s="641"/>
      <c r="AW48" s="640"/>
      <c r="AX48" s="641"/>
      <c r="AY48" s="640"/>
      <c r="AZ48" s="641"/>
      <c r="BA48" s="640"/>
      <c r="BB48" s="641"/>
      <c r="BC48" s="640"/>
      <c r="BD48" s="641"/>
      <c r="BE48" s="640"/>
      <c r="BF48" s="641"/>
      <c r="BG48" s="640"/>
      <c r="BH48" s="641"/>
      <c r="BI48" s="640"/>
      <c r="BJ48" s="641"/>
      <c r="BK48" s="640"/>
      <c r="BL48" s="641"/>
      <c r="BM48" s="640"/>
      <c r="BN48" s="641"/>
      <c r="BO48" s="640"/>
      <c r="BP48" s="642"/>
      <c r="BQ48" s="641"/>
      <c r="BR48" s="640"/>
      <c r="BS48" s="641"/>
      <c r="BT48" s="640"/>
      <c r="BU48" s="641"/>
      <c r="BV48" s="640"/>
      <c r="BW48" s="641"/>
      <c r="BX48" s="640"/>
      <c r="BY48" s="641"/>
      <c r="BZ48" s="640"/>
      <c r="CA48" s="641"/>
      <c r="CB48" s="640"/>
      <c r="CC48" s="641"/>
      <c r="CD48" s="640"/>
      <c r="CE48" s="641"/>
      <c r="CF48" s="640"/>
      <c r="CG48" s="641"/>
      <c r="CH48" s="640"/>
      <c r="CI48" s="641"/>
      <c r="CJ48" s="640"/>
      <c r="CK48" s="641"/>
      <c r="CL48" s="640"/>
      <c r="CM48" s="641"/>
      <c r="CN48" s="640"/>
      <c r="CO48" s="641"/>
      <c r="CP48" s="640"/>
      <c r="CQ48" s="641"/>
      <c r="CR48" s="640"/>
      <c r="CS48" s="641"/>
      <c r="CT48" s="640"/>
      <c r="CU48" s="641"/>
      <c r="CV48" s="640"/>
      <c r="CW48" s="641"/>
      <c r="CX48" s="640"/>
      <c r="CY48" s="641"/>
      <c r="CZ48" s="640"/>
    </row>
    <row r="49" spans="1:104" ht="15.75">
      <c r="A49" s="652">
        <v>10</v>
      </c>
      <c r="B49" s="656" t="s">
        <v>40</v>
      </c>
      <c r="C49" s="654">
        <v>61.113700000000001</v>
      </c>
      <c r="D49" s="655">
        <f>SUM(V35)</f>
        <v>0</v>
      </c>
      <c r="E49" s="655">
        <f>SUM(W35)</f>
        <v>0</v>
      </c>
      <c r="F49" s="639"/>
      <c r="G49" s="640"/>
      <c r="H49" s="641"/>
      <c r="I49" s="640"/>
      <c r="J49" s="641"/>
      <c r="K49" s="640"/>
      <c r="L49" s="641"/>
      <c r="M49" s="640"/>
      <c r="N49" s="641"/>
      <c r="O49" s="640"/>
      <c r="P49" s="641"/>
      <c r="Q49" s="640"/>
      <c r="R49" s="641"/>
      <c r="S49" s="640"/>
      <c r="T49" s="641"/>
      <c r="U49" s="640"/>
      <c r="V49" s="641"/>
      <c r="W49" s="640"/>
      <c r="X49" s="641"/>
      <c r="Y49" s="640"/>
      <c r="Z49" s="641"/>
      <c r="AA49" s="640"/>
      <c r="AB49" s="641"/>
      <c r="AC49" s="641"/>
      <c r="AD49" s="641"/>
      <c r="AE49" s="641"/>
      <c r="AF49" s="641"/>
      <c r="AG49" s="640"/>
      <c r="AH49" s="641"/>
      <c r="AI49" s="640"/>
      <c r="AJ49" s="641"/>
      <c r="AK49" s="640"/>
      <c r="AL49" s="641"/>
      <c r="AM49" s="640"/>
      <c r="AN49" s="641"/>
      <c r="AO49" s="640"/>
      <c r="AP49" s="641"/>
      <c r="AQ49" s="640"/>
      <c r="AR49" s="641"/>
      <c r="AS49" s="640"/>
      <c r="AT49" s="641"/>
      <c r="AU49" s="640"/>
      <c r="AV49" s="641"/>
      <c r="AW49" s="640"/>
      <c r="AX49" s="641"/>
      <c r="AY49" s="640"/>
      <c r="AZ49" s="641"/>
      <c r="BA49" s="640"/>
      <c r="BB49" s="641"/>
      <c r="BC49" s="640"/>
      <c r="BD49" s="641"/>
      <c r="BE49" s="640"/>
      <c r="BF49" s="641"/>
      <c r="BG49" s="640"/>
      <c r="BH49" s="641"/>
      <c r="BI49" s="640"/>
      <c r="BJ49" s="641"/>
      <c r="BK49" s="640"/>
      <c r="BL49" s="641"/>
      <c r="BM49" s="640"/>
      <c r="BN49" s="641"/>
      <c r="BO49" s="640"/>
      <c r="BP49" s="642"/>
      <c r="BQ49" s="641"/>
      <c r="BR49" s="640"/>
      <c r="BS49" s="641"/>
      <c r="BT49" s="640"/>
      <c r="BU49" s="641"/>
      <c r="BV49" s="640"/>
      <c r="BW49" s="641"/>
      <c r="BX49" s="640"/>
      <c r="BY49" s="641"/>
      <c r="BZ49" s="640"/>
      <c r="CA49" s="641"/>
      <c r="CB49" s="640"/>
      <c r="CC49" s="641"/>
      <c r="CD49" s="640"/>
      <c r="CE49" s="641"/>
      <c r="CF49" s="640"/>
      <c r="CG49" s="641"/>
      <c r="CH49" s="640"/>
      <c r="CI49" s="641"/>
      <c r="CJ49" s="640"/>
      <c r="CK49" s="641"/>
      <c r="CL49" s="640"/>
      <c r="CM49" s="641"/>
      <c r="CN49" s="640"/>
      <c r="CO49" s="641"/>
      <c r="CP49" s="640"/>
      <c r="CQ49" s="641"/>
      <c r="CR49" s="640"/>
      <c r="CS49" s="641"/>
      <c r="CT49" s="640"/>
      <c r="CU49" s="641"/>
      <c r="CV49" s="640"/>
      <c r="CW49" s="641"/>
      <c r="CX49" s="640"/>
      <c r="CY49" s="641"/>
      <c r="CZ49" s="640"/>
    </row>
    <row r="50" spans="1:104" ht="15.75">
      <c r="A50" s="652">
        <v>11</v>
      </c>
      <c r="B50" s="656" t="s">
        <v>42</v>
      </c>
      <c r="C50" s="654">
        <v>61.116700000000002</v>
      </c>
      <c r="D50" s="655">
        <f>SUM(X35)</f>
        <v>0</v>
      </c>
      <c r="E50" s="655">
        <f>SUM(Y35)</f>
        <v>0</v>
      </c>
      <c r="F50" s="639"/>
      <c r="G50" s="640"/>
      <c r="H50" s="641"/>
      <c r="I50" s="640"/>
      <c r="J50" s="641"/>
      <c r="K50" s="640"/>
      <c r="L50" s="641"/>
      <c r="M50" s="640"/>
      <c r="N50" s="641"/>
      <c r="O50" s="640"/>
      <c r="P50" s="641"/>
      <c r="Q50" s="640"/>
      <c r="R50" s="641"/>
      <c r="S50" s="640"/>
      <c r="T50" s="641"/>
      <c r="U50" s="640"/>
      <c r="V50" s="641"/>
      <c r="W50" s="640"/>
      <c r="X50" s="641"/>
      <c r="Y50" s="640"/>
      <c r="Z50" s="641"/>
      <c r="AA50" s="640"/>
      <c r="AB50" s="641"/>
      <c r="AC50" s="641"/>
      <c r="AD50" s="641"/>
      <c r="AE50" s="641"/>
      <c r="AF50" s="641"/>
      <c r="AG50" s="640"/>
      <c r="AH50" s="641"/>
      <c r="AI50" s="640"/>
      <c r="AJ50" s="641"/>
      <c r="AK50" s="640"/>
      <c r="AL50" s="641"/>
      <c r="AM50" s="640"/>
      <c r="AN50" s="641"/>
      <c r="AO50" s="640"/>
      <c r="AP50" s="641"/>
      <c r="AQ50" s="640"/>
      <c r="AR50" s="641"/>
      <c r="AS50" s="640"/>
      <c r="AT50" s="641"/>
      <c r="AU50" s="640"/>
      <c r="AV50" s="641"/>
      <c r="AW50" s="640"/>
      <c r="AX50" s="641"/>
      <c r="AY50" s="640"/>
      <c r="AZ50" s="641"/>
      <c r="BA50" s="640"/>
      <c r="BB50" s="641"/>
      <c r="BC50" s="640"/>
      <c r="BD50" s="641"/>
      <c r="BE50" s="640"/>
      <c r="BF50" s="641"/>
      <c r="BG50" s="640"/>
      <c r="BH50" s="641"/>
      <c r="BI50" s="640"/>
      <c r="BJ50" s="641"/>
      <c r="BK50" s="640"/>
      <c r="BL50" s="641"/>
      <c r="BM50" s="640"/>
      <c r="BN50" s="641"/>
      <c r="BO50" s="640"/>
      <c r="BP50" s="642"/>
      <c r="BQ50" s="641"/>
      <c r="BR50" s="640"/>
      <c r="BS50" s="641"/>
      <c r="BT50" s="640"/>
      <c r="BU50" s="641"/>
      <c r="BV50" s="640"/>
      <c r="BW50" s="641"/>
      <c r="BX50" s="640"/>
      <c r="BY50" s="641"/>
      <c r="BZ50" s="640"/>
      <c r="CA50" s="641"/>
      <c r="CB50" s="640"/>
      <c r="CC50" s="641"/>
      <c r="CD50" s="640"/>
      <c r="CE50" s="641"/>
      <c r="CF50" s="640"/>
      <c r="CG50" s="641"/>
      <c r="CH50" s="640"/>
      <c r="CI50" s="641"/>
      <c r="CJ50" s="640"/>
      <c r="CK50" s="641"/>
      <c r="CL50" s="640"/>
      <c r="CM50" s="641"/>
      <c r="CN50" s="640"/>
      <c r="CO50" s="641"/>
      <c r="CP50" s="640"/>
      <c r="CQ50" s="641"/>
      <c r="CR50" s="640"/>
      <c r="CS50" s="641"/>
      <c r="CT50" s="640"/>
      <c r="CU50" s="641"/>
      <c r="CV50" s="640"/>
      <c r="CW50" s="641"/>
      <c r="CX50" s="640"/>
      <c r="CY50" s="641"/>
      <c r="CZ50" s="640"/>
    </row>
    <row r="51" spans="1:104" ht="15.75">
      <c r="A51" s="652">
        <v>12</v>
      </c>
      <c r="B51" s="656" t="s">
        <v>43</v>
      </c>
      <c r="C51" s="654">
        <v>61.114699999999999</v>
      </c>
      <c r="D51" s="655">
        <f>SUM(Z35)</f>
        <v>0</v>
      </c>
      <c r="E51" s="655">
        <f>SUM(AA35)</f>
        <v>0</v>
      </c>
      <c r="F51" s="639"/>
      <c r="G51" s="640"/>
      <c r="H51" s="641"/>
      <c r="I51" s="640"/>
      <c r="J51" s="641"/>
      <c r="K51" s="640"/>
      <c r="L51" s="641"/>
      <c r="M51" s="640"/>
      <c r="N51" s="641"/>
      <c r="O51" s="640"/>
      <c r="P51" s="641"/>
      <c r="Q51" s="640"/>
      <c r="R51" s="641"/>
      <c r="S51" s="640"/>
      <c r="T51" s="641"/>
      <c r="U51" s="640"/>
      <c r="V51" s="641"/>
      <c r="W51" s="640"/>
      <c r="X51" s="641"/>
      <c r="Y51" s="640"/>
      <c r="Z51" s="641"/>
      <c r="AA51" s="640"/>
      <c r="AB51" s="641"/>
      <c r="AC51" s="641"/>
      <c r="AD51" s="641"/>
      <c r="AE51" s="641"/>
      <c r="AF51" s="641"/>
      <c r="AG51" s="640"/>
      <c r="AH51" s="641"/>
      <c r="AI51" s="640"/>
      <c r="AJ51" s="641"/>
      <c r="AK51" s="640"/>
      <c r="AL51" s="641"/>
      <c r="AM51" s="640"/>
      <c r="AN51" s="641"/>
      <c r="AO51" s="640"/>
      <c r="AP51" s="641"/>
      <c r="AQ51" s="640"/>
      <c r="AR51" s="641"/>
      <c r="AS51" s="640"/>
      <c r="AT51" s="641"/>
      <c r="AU51" s="640"/>
      <c r="AV51" s="641"/>
      <c r="AW51" s="640"/>
      <c r="AX51" s="641"/>
      <c r="AY51" s="640"/>
      <c r="AZ51" s="641"/>
      <c r="BA51" s="640"/>
      <c r="BB51" s="641"/>
      <c r="BC51" s="640"/>
      <c r="BD51" s="641"/>
      <c r="BE51" s="640"/>
      <c r="BF51" s="641"/>
      <c r="BG51" s="640"/>
      <c r="BH51" s="641"/>
      <c r="BI51" s="640"/>
      <c r="BJ51" s="641"/>
      <c r="BK51" s="640"/>
      <c r="BL51" s="641"/>
      <c r="BM51" s="640"/>
      <c r="BN51" s="641"/>
      <c r="BO51" s="640"/>
      <c r="BP51" s="642"/>
      <c r="BQ51" s="641"/>
      <c r="BR51" s="640"/>
      <c r="BS51" s="641"/>
      <c r="BT51" s="640"/>
      <c r="BU51" s="641"/>
      <c r="BV51" s="640"/>
      <c r="BW51" s="641"/>
      <c r="BX51" s="640"/>
      <c r="BY51" s="641"/>
      <c r="BZ51" s="640"/>
      <c r="CA51" s="641"/>
      <c r="CB51" s="640"/>
      <c r="CC51" s="641"/>
      <c r="CD51" s="640"/>
      <c r="CE51" s="641"/>
      <c r="CF51" s="640"/>
      <c r="CG51" s="641"/>
      <c r="CH51" s="640"/>
      <c r="CI51" s="641"/>
      <c r="CJ51" s="640"/>
      <c r="CK51" s="641"/>
      <c r="CL51" s="640"/>
      <c r="CM51" s="641"/>
      <c r="CN51" s="640"/>
      <c r="CO51" s="641"/>
      <c r="CP51" s="640"/>
      <c r="CQ51" s="641"/>
      <c r="CR51" s="640"/>
      <c r="CS51" s="641"/>
      <c r="CT51" s="640"/>
      <c r="CU51" s="641"/>
      <c r="CV51" s="640"/>
      <c r="CW51" s="641"/>
      <c r="CX51" s="640"/>
      <c r="CY51" s="641"/>
      <c r="CZ51" s="640"/>
    </row>
    <row r="52" spans="1:104" ht="15.75">
      <c r="A52" s="657">
        <v>13</v>
      </c>
      <c r="B52" s="658" t="s">
        <v>45</v>
      </c>
      <c r="C52" s="659">
        <v>61.117699999999999</v>
      </c>
      <c r="D52" s="660">
        <v>0</v>
      </c>
      <c r="E52" s="660">
        <v>0</v>
      </c>
      <c r="F52" s="639"/>
      <c r="G52" s="640"/>
      <c r="H52" s="641"/>
      <c r="I52" s="640"/>
      <c r="J52" s="641"/>
      <c r="K52" s="640"/>
      <c r="L52" s="641"/>
      <c r="M52" s="640"/>
      <c r="N52" s="641"/>
      <c r="O52" s="640"/>
      <c r="P52" s="641"/>
      <c r="Q52" s="640"/>
      <c r="R52" s="641"/>
      <c r="S52" s="640"/>
      <c r="T52" s="641"/>
      <c r="U52" s="640"/>
      <c r="V52" s="641"/>
      <c r="W52" s="640"/>
      <c r="X52" s="641"/>
      <c r="Y52" s="640"/>
      <c r="Z52" s="641"/>
      <c r="AA52" s="640"/>
      <c r="AB52" s="641"/>
      <c r="AC52" s="641"/>
      <c r="AD52" s="641"/>
      <c r="AE52" s="641"/>
      <c r="AF52" s="641"/>
      <c r="AG52" s="640"/>
      <c r="AH52" s="641"/>
      <c r="AI52" s="640"/>
      <c r="AJ52" s="641"/>
      <c r="AK52" s="640"/>
      <c r="AL52" s="641"/>
      <c r="AM52" s="640"/>
      <c r="AN52" s="641"/>
      <c r="AO52" s="640"/>
      <c r="AP52" s="641"/>
      <c r="AQ52" s="640"/>
      <c r="AR52" s="641"/>
      <c r="AS52" s="640"/>
      <c r="AT52" s="641"/>
      <c r="AU52" s="640"/>
      <c r="AV52" s="641"/>
      <c r="AW52" s="640"/>
      <c r="AX52" s="641"/>
      <c r="AY52" s="640"/>
      <c r="AZ52" s="641"/>
      <c r="BA52" s="640"/>
      <c r="BB52" s="641"/>
      <c r="BC52" s="640"/>
      <c r="BD52" s="641"/>
      <c r="BE52" s="640"/>
      <c r="BF52" s="641"/>
      <c r="BG52" s="640"/>
      <c r="BH52" s="641"/>
      <c r="BI52" s="640"/>
      <c r="BJ52" s="641"/>
      <c r="BK52" s="640"/>
      <c r="BL52" s="641"/>
      <c r="BM52" s="640"/>
      <c r="BN52" s="641"/>
      <c r="BO52" s="640"/>
      <c r="BP52" s="642"/>
      <c r="BQ52" s="641"/>
      <c r="BR52" s="640"/>
      <c r="BS52" s="641"/>
      <c r="BT52" s="640"/>
      <c r="BU52" s="641"/>
      <c r="BV52" s="640"/>
      <c r="BW52" s="641"/>
      <c r="BX52" s="640"/>
      <c r="BY52" s="641"/>
      <c r="BZ52" s="640"/>
      <c r="CA52" s="641"/>
      <c r="CB52" s="640"/>
      <c r="CC52" s="641"/>
      <c r="CD52" s="640"/>
      <c r="CE52" s="641"/>
      <c r="CF52" s="640"/>
      <c r="CG52" s="641"/>
      <c r="CH52" s="640"/>
      <c r="CI52" s="641"/>
      <c r="CJ52" s="640"/>
      <c r="CK52" s="641"/>
      <c r="CL52" s="640"/>
      <c r="CM52" s="641"/>
      <c r="CN52" s="640"/>
      <c r="CO52" s="641"/>
      <c r="CP52" s="640"/>
      <c r="CQ52" s="641"/>
      <c r="CR52" s="640"/>
      <c r="CS52" s="641"/>
      <c r="CT52" s="640"/>
      <c r="CU52" s="641"/>
      <c r="CV52" s="640"/>
      <c r="CW52" s="641"/>
      <c r="CX52" s="640"/>
      <c r="CY52" s="641"/>
      <c r="CZ52" s="640"/>
    </row>
    <row r="53" spans="1:104" ht="15.75">
      <c r="A53" s="652">
        <v>14</v>
      </c>
      <c r="B53" s="656" t="s">
        <v>915</v>
      </c>
      <c r="C53" s="654">
        <v>61.118699999999997</v>
      </c>
      <c r="D53" s="655">
        <f>SUM(AF35)</f>
        <v>0</v>
      </c>
      <c r="E53" s="655">
        <f>SUM(AG35)</f>
        <v>0</v>
      </c>
      <c r="F53" s="639"/>
      <c r="G53" s="640"/>
      <c r="H53" s="641"/>
      <c r="I53" s="640"/>
      <c r="J53" s="641"/>
      <c r="K53" s="640"/>
      <c r="L53" s="641"/>
      <c r="M53" s="640"/>
      <c r="N53" s="641"/>
      <c r="O53" s="640"/>
      <c r="P53" s="641"/>
      <c r="Q53" s="640"/>
      <c r="R53" s="641"/>
      <c r="S53" s="640"/>
      <c r="T53" s="641"/>
      <c r="U53" s="640"/>
      <c r="V53" s="641"/>
      <c r="W53" s="640"/>
      <c r="X53" s="641"/>
      <c r="Y53" s="640"/>
      <c r="Z53" s="641"/>
      <c r="AA53" s="640"/>
      <c r="AB53" s="641"/>
      <c r="AC53" s="641"/>
      <c r="AD53" s="641"/>
      <c r="AE53" s="641"/>
      <c r="AF53" s="641"/>
      <c r="AG53" s="640"/>
      <c r="AH53" s="641"/>
      <c r="AI53" s="640"/>
      <c r="AJ53" s="641"/>
      <c r="AK53" s="640"/>
      <c r="AL53" s="641"/>
      <c r="AM53" s="640"/>
      <c r="AN53" s="641"/>
      <c r="AO53" s="640"/>
      <c r="AP53" s="641"/>
      <c r="AQ53" s="640"/>
      <c r="AR53" s="641"/>
      <c r="AS53" s="640"/>
      <c r="AT53" s="641"/>
      <c r="AU53" s="640"/>
      <c r="AV53" s="641"/>
      <c r="AW53" s="640"/>
      <c r="AX53" s="641"/>
      <c r="AY53" s="640"/>
      <c r="AZ53" s="641"/>
      <c r="BA53" s="640"/>
      <c r="BB53" s="641"/>
      <c r="BC53" s="640"/>
      <c r="BD53" s="641"/>
      <c r="BE53" s="640"/>
      <c r="BF53" s="641"/>
      <c r="BG53" s="640"/>
      <c r="BH53" s="641"/>
      <c r="BI53" s="640"/>
      <c r="BJ53" s="641"/>
      <c r="BK53" s="640"/>
      <c r="BL53" s="641"/>
      <c r="BM53" s="640"/>
      <c r="BN53" s="641"/>
      <c r="BO53" s="640"/>
      <c r="BP53" s="642"/>
      <c r="BQ53" s="641"/>
      <c r="BR53" s="640"/>
      <c r="BS53" s="641"/>
      <c r="BT53" s="640"/>
      <c r="BU53" s="641"/>
      <c r="BV53" s="640"/>
      <c r="BW53" s="641"/>
      <c r="BX53" s="640"/>
      <c r="BY53" s="641"/>
      <c r="BZ53" s="640"/>
      <c r="CA53" s="641"/>
      <c r="CB53" s="640"/>
      <c r="CC53" s="641"/>
      <c r="CD53" s="640"/>
      <c r="CE53" s="641"/>
      <c r="CF53" s="640"/>
      <c r="CG53" s="641"/>
      <c r="CH53" s="640"/>
      <c r="CI53" s="641"/>
      <c r="CJ53" s="640"/>
      <c r="CK53" s="641"/>
      <c r="CL53" s="640"/>
      <c r="CM53" s="641"/>
      <c r="CN53" s="640"/>
      <c r="CO53" s="641"/>
      <c r="CP53" s="640"/>
      <c r="CQ53" s="641"/>
      <c r="CR53" s="640"/>
      <c r="CS53" s="641"/>
      <c r="CT53" s="640"/>
      <c r="CU53" s="641"/>
      <c r="CV53" s="640"/>
      <c r="CW53" s="641"/>
      <c r="CX53" s="640"/>
      <c r="CY53" s="641"/>
      <c r="CZ53" s="640"/>
    </row>
    <row r="54" spans="1:104" ht="15.75">
      <c r="A54" s="652">
        <v>15</v>
      </c>
      <c r="B54" s="656" t="s">
        <v>47</v>
      </c>
      <c r="C54" s="654">
        <v>61.121699999999997</v>
      </c>
      <c r="D54" s="655">
        <f>SUM(AH35)</f>
        <v>0</v>
      </c>
      <c r="E54" s="655">
        <f>SUM(AI35)</f>
        <v>0</v>
      </c>
      <c r="F54" s="639"/>
      <c r="G54" s="640"/>
      <c r="H54" s="641"/>
      <c r="I54" s="640"/>
      <c r="J54" s="641"/>
      <c r="K54" s="640"/>
      <c r="L54" s="641"/>
      <c r="M54" s="640"/>
      <c r="N54" s="641"/>
      <c r="O54" s="640"/>
      <c r="P54" s="641"/>
      <c r="Q54" s="640"/>
      <c r="R54" s="641"/>
      <c r="S54" s="640"/>
      <c r="T54" s="641"/>
      <c r="U54" s="640"/>
      <c r="V54" s="641"/>
      <c r="W54" s="640"/>
      <c r="X54" s="641"/>
      <c r="Y54" s="640"/>
      <c r="Z54" s="641"/>
      <c r="AA54" s="640"/>
      <c r="AB54" s="641"/>
      <c r="AC54" s="641"/>
      <c r="AD54" s="641"/>
      <c r="AE54" s="641"/>
      <c r="AF54" s="641"/>
      <c r="AG54" s="640"/>
      <c r="AH54" s="641"/>
      <c r="AI54" s="640"/>
      <c r="AJ54" s="641"/>
      <c r="AK54" s="640"/>
      <c r="AL54" s="641"/>
      <c r="AM54" s="640"/>
      <c r="AN54" s="641"/>
      <c r="AO54" s="640"/>
      <c r="AP54" s="641"/>
      <c r="AQ54" s="640"/>
      <c r="AR54" s="641"/>
      <c r="AS54" s="640"/>
      <c r="AT54" s="641"/>
      <c r="AU54" s="640"/>
      <c r="AV54" s="641"/>
      <c r="AW54" s="640"/>
      <c r="AX54" s="641"/>
      <c r="AY54" s="640"/>
      <c r="AZ54" s="641"/>
      <c r="BA54" s="640"/>
      <c r="BB54" s="641"/>
      <c r="BC54" s="640"/>
      <c r="BD54" s="641"/>
      <c r="BE54" s="640"/>
      <c r="BF54" s="641"/>
      <c r="BG54" s="640"/>
      <c r="BH54" s="641"/>
      <c r="BI54" s="640"/>
      <c r="BJ54" s="641"/>
      <c r="BK54" s="640"/>
      <c r="BL54" s="641"/>
      <c r="BM54" s="640"/>
      <c r="BN54" s="641"/>
      <c r="BO54" s="640"/>
      <c r="BP54" s="642"/>
      <c r="BQ54" s="641"/>
      <c r="BR54" s="640"/>
      <c r="BS54" s="641"/>
      <c r="BT54" s="640"/>
      <c r="BU54" s="641"/>
      <c r="BV54" s="640"/>
      <c r="BW54" s="641"/>
      <c r="BX54" s="640"/>
      <c r="BY54" s="641"/>
      <c r="BZ54" s="640"/>
      <c r="CA54" s="641"/>
      <c r="CB54" s="640"/>
      <c r="CC54" s="641"/>
      <c r="CD54" s="640"/>
      <c r="CE54" s="641"/>
      <c r="CF54" s="640"/>
      <c r="CG54" s="641"/>
      <c r="CH54" s="640"/>
      <c r="CI54" s="641"/>
      <c r="CJ54" s="640"/>
      <c r="CK54" s="641"/>
      <c r="CL54" s="640"/>
      <c r="CM54" s="641"/>
      <c r="CN54" s="640"/>
      <c r="CO54" s="641"/>
      <c r="CP54" s="640"/>
      <c r="CQ54" s="641"/>
      <c r="CR54" s="640"/>
      <c r="CS54" s="641"/>
      <c r="CT54" s="640"/>
      <c r="CU54" s="641"/>
      <c r="CV54" s="640"/>
      <c r="CW54" s="641"/>
      <c r="CX54" s="640"/>
      <c r="CY54" s="641"/>
      <c r="CZ54" s="640"/>
    </row>
    <row r="55" spans="1:104" ht="15.75">
      <c r="A55" s="652">
        <v>16</v>
      </c>
      <c r="B55" s="656" t="s">
        <v>48</v>
      </c>
      <c r="C55" s="654">
        <v>61.128700000000002</v>
      </c>
      <c r="D55" s="655">
        <f>SUM(AJ35)</f>
        <v>0</v>
      </c>
      <c r="E55" s="655">
        <f>SUM(AK35)</f>
        <v>0</v>
      </c>
      <c r="F55" s="639"/>
      <c r="G55" s="640"/>
      <c r="H55" s="641"/>
      <c r="I55" s="640"/>
      <c r="J55" s="641"/>
      <c r="K55" s="640"/>
      <c r="L55" s="641"/>
      <c r="M55" s="640"/>
      <c r="N55" s="641"/>
      <c r="O55" s="640"/>
      <c r="P55" s="641"/>
      <c r="Q55" s="640"/>
      <c r="R55" s="641"/>
      <c r="S55" s="640"/>
      <c r="T55" s="641"/>
      <c r="U55" s="640"/>
      <c r="V55" s="641"/>
      <c r="W55" s="640"/>
      <c r="X55" s="641"/>
      <c r="Y55" s="640"/>
      <c r="Z55" s="641"/>
      <c r="AA55" s="640"/>
      <c r="AB55" s="641"/>
      <c r="AC55" s="641"/>
      <c r="AD55" s="641"/>
      <c r="AE55" s="641"/>
      <c r="AF55" s="641"/>
      <c r="AG55" s="640"/>
      <c r="AH55" s="641"/>
      <c r="AI55" s="640"/>
      <c r="AJ55" s="641"/>
      <c r="AK55" s="640"/>
      <c r="AL55" s="641"/>
      <c r="AM55" s="640"/>
      <c r="AN55" s="641"/>
      <c r="AO55" s="640"/>
      <c r="AP55" s="641"/>
      <c r="AQ55" s="640"/>
      <c r="AR55" s="641"/>
      <c r="AS55" s="640"/>
      <c r="AT55" s="641"/>
      <c r="AU55" s="640"/>
      <c r="AV55" s="641"/>
      <c r="AW55" s="640"/>
      <c r="AX55" s="641"/>
      <c r="AY55" s="640"/>
      <c r="AZ55" s="641"/>
      <c r="BA55" s="640"/>
      <c r="BB55" s="641"/>
      <c r="BC55" s="640"/>
      <c r="BD55" s="641"/>
      <c r="BE55" s="640"/>
      <c r="BF55" s="641"/>
      <c r="BG55" s="640"/>
      <c r="BH55" s="641"/>
      <c r="BI55" s="640"/>
      <c r="BJ55" s="641"/>
      <c r="BK55" s="640"/>
      <c r="BL55" s="641"/>
      <c r="BM55" s="640"/>
      <c r="BN55" s="641"/>
      <c r="BO55" s="640"/>
      <c r="BP55" s="642"/>
      <c r="BQ55" s="641"/>
      <c r="BR55" s="640"/>
      <c r="BS55" s="641"/>
      <c r="BT55" s="640"/>
      <c r="BU55" s="641"/>
      <c r="BV55" s="640"/>
      <c r="BW55" s="641"/>
      <c r="BX55" s="640"/>
      <c r="BY55" s="641"/>
      <c r="BZ55" s="640"/>
      <c r="CA55" s="641"/>
      <c r="CB55" s="640"/>
      <c r="CC55" s="641"/>
      <c r="CD55" s="640"/>
      <c r="CE55" s="641"/>
      <c r="CF55" s="640"/>
      <c r="CG55" s="641"/>
      <c r="CH55" s="640"/>
      <c r="CI55" s="641"/>
      <c r="CJ55" s="640"/>
      <c r="CK55" s="641"/>
      <c r="CL55" s="640"/>
      <c r="CM55" s="641"/>
      <c r="CN55" s="640"/>
      <c r="CO55" s="641"/>
      <c r="CP55" s="640"/>
      <c r="CQ55" s="641"/>
      <c r="CR55" s="640"/>
      <c r="CS55" s="641"/>
      <c r="CT55" s="640"/>
      <c r="CU55" s="641"/>
      <c r="CV55" s="640"/>
      <c r="CW55" s="641"/>
      <c r="CX55" s="640"/>
      <c r="CY55" s="641"/>
      <c r="CZ55" s="640"/>
    </row>
    <row r="56" spans="1:104" ht="15.75">
      <c r="A56" s="652">
        <v>17</v>
      </c>
      <c r="B56" s="656" t="s">
        <v>49</v>
      </c>
      <c r="C56" s="654">
        <v>61.120699999999999</v>
      </c>
      <c r="D56" s="655">
        <f>SUM(AL35)</f>
        <v>0</v>
      </c>
      <c r="E56" s="655">
        <f>SUM(AM35)</f>
        <v>0</v>
      </c>
      <c r="F56" s="639"/>
      <c r="G56" s="640"/>
      <c r="H56" s="641"/>
      <c r="I56" s="640"/>
      <c r="J56" s="641"/>
      <c r="K56" s="640"/>
      <c r="L56" s="641"/>
      <c r="M56" s="640"/>
      <c r="N56" s="641"/>
      <c r="O56" s="640"/>
      <c r="P56" s="641"/>
      <c r="Q56" s="640"/>
      <c r="R56" s="641"/>
      <c r="S56" s="640"/>
      <c r="T56" s="641"/>
      <c r="U56" s="640"/>
      <c r="V56" s="641"/>
      <c r="W56" s="640"/>
      <c r="X56" s="641"/>
      <c r="Y56" s="640"/>
      <c r="Z56" s="641"/>
      <c r="AA56" s="640"/>
      <c r="AB56" s="641"/>
      <c r="AC56" s="641"/>
      <c r="AD56" s="641"/>
      <c r="AE56" s="641"/>
      <c r="AF56" s="641"/>
      <c r="AG56" s="640"/>
      <c r="AH56" s="641"/>
      <c r="AI56" s="640"/>
      <c r="AJ56" s="641"/>
      <c r="AK56" s="640"/>
      <c r="AL56" s="641"/>
      <c r="AM56" s="640"/>
      <c r="AN56" s="641"/>
      <c r="AO56" s="640"/>
      <c r="AP56" s="641"/>
      <c r="AQ56" s="640"/>
      <c r="AR56" s="641"/>
      <c r="AS56" s="640"/>
      <c r="AT56" s="641"/>
      <c r="AU56" s="640"/>
      <c r="AV56" s="641"/>
      <c r="AW56" s="640"/>
      <c r="AX56" s="641"/>
      <c r="AY56" s="640"/>
      <c r="AZ56" s="641"/>
      <c r="BA56" s="640"/>
      <c r="BB56" s="641"/>
      <c r="BC56" s="640"/>
      <c r="BD56" s="641"/>
      <c r="BE56" s="640"/>
      <c r="BF56" s="641"/>
      <c r="BG56" s="640"/>
      <c r="BH56" s="641"/>
      <c r="BI56" s="640"/>
      <c r="BJ56" s="641"/>
      <c r="BK56" s="640"/>
      <c r="BL56" s="641"/>
      <c r="BM56" s="640"/>
      <c r="BN56" s="641"/>
      <c r="BO56" s="640"/>
      <c r="BP56" s="642"/>
      <c r="BQ56" s="641"/>
      <c r="BR56" s="640"/>
      <c r="BS56" s="641"/>
      <c r="BT56" s="640"/>
      <c r="BU56" s="641"/>
      <c r="BV56" s="640"/>
      <c r="BW56" s="641"/>
      <c r="BX56" s="640"/>
      <c r="BY56" s="641"/>
      <c r="BZ56" s="640"/>
      <c r="CA56" s="641"/>
      <c r="CB56" s="640"/>
      <c r="CC56" s="641"/>
      <c r="CD56" s="640"/>
      <c r="CE56" s="641"/>
      <c r="CF56" s="640"/>
      <c r="CG56" s="641"/>
      <c r="CH56" s="640"/>
      <c r="CI56" s="641"/>
      <c r="CJ56" s="640"/>
      <c r="CK56" s="641"/>
      <c r="CL56" s="640"/>
      <c r="CM56" s="641"/>
      <c r="CN56" s="640"/>
      <c r="CO56" s="641"/>
      <c r="CP56" s="640"/>
      <c r="CQ56" s="641"/>
      <c r="CR56" s="640"/>
      <c r="CS56" s="641"/>
      <c r="CT56" s="640"/>
      <c r="CU56" s="641"/>
      <c r="CV56" s="640"/>
      <c r="CW56" s="641"/>
      <c r="CX56" s="640"/>
      <c r="CY56" s="641"/>
      <c r="CZ56" s="640"/>
    </row>
    <row r="57" spans="1:104" ht="15.75">
      <c r="A57" s="652">
        <v>18</v>
      </c>
      <c r="B57" s="656" t="s">
        <v>50</v>
      </c>
      <c r="C57" s="654">
        <v>61.1297</v>
      </c>
      <c r="D57" s="655">
        <f>SUM(AN35)</f>
        <v>0</v>
      </c>
      <c r="E57" s="655">
        <f>SUM(AO35)</f>
        <v>0</v>
      </c>
      <c r="F57" s="639"/>
      <c r="G57" s="640"/>
      <c r="H57" s="641"/>
      <c r="I57" s="640"/>
      <c r="J57" s="641"/>
      <c r="K57" s="640"/>
      <c r="L57" s="641"/>
      <c r="M57" s="640"/>
      <c r="N57" s="641"/>
      <c r="O57" s="640"/>
      <c r="P57" s="641"/>
      <c r="Q57" s="640"/>
      <c r="R57" s="641"/>
      <c r="S57" s="640"/>
      <c r="T57" s="641"/>
      <c r="U57" s="640"/>
      <c r="V57" s="641"/>
      <c r="W57" s="640"/>
      <c r="X57" s="641"/>
      <c r="Y57" s="640"/>
      <c r="Z57" s="641"/>
      <c r="AA57" s="640"/>
      <c r="AB57" s="641"/>
      <c r="AC57" s="641"/>
      <c r="AD57" s="641"/>
      <c r="AE57" s="641"/>
      <c r="AF57" s="641"/>
      <c r="AG57" s="640"/>
      <c r="AH57" s="641"/>
      <c r="AI57" s="640"/>
      <c r="AJ57" s="641"/>
      <c r="AK57" s="640"/>
      <c r="AL57" s="641"/>
      <c r="AM57" s="640"/>
      <c r="AN57" s="641"/>
      <c r="AO57" s="640"/>
      <c r="AP57" s="641"/>
      <c r="AQ57" s="640"/>
      <c r="AR57" s="641"/>
      <c r="AS57" s="640"/>
      <c r="AT57" s="641"/>
      <c r="AU57" s="640"/>
      <c r="AV57" s="641"/>
      <c r="AW57" s="640"/>
      <c r="AX57" s="641"/>
      <c r="AY57" s="640"/>
      <c r="AZ57" s="641"/>
      <c r="BA57" s="640"/>
      <c r="BB57" s="641"/>
      <c r="BC57" s="640"/>
      <c r="BD57" s="641"/>
      <c r="BE57" s="640"/>
      <c r="BF57" s="641"/>
      <c r="BG57" s="640"/>
      <c r="BH57" s="641"/>
      <c r="BI57" s="640"/>
      <c r="BJ57" s="641"/>
      <c r="BK57" s="640"/>
      <c r="BL57" s="641"/>
      <c r="BM57" s="640"/>
      <c r="BN57" s="641"/>
      <c r="BO57" s="640"/>
      <c r="BP57" s="642"/>
      <c r="BQ57" s="641"/>
      <c r="BR57" s="640"/>
      <c r="BS57" s="641"/>
      <c r="BT57" s="640"/>
      <c r="BU57" s="641"/>
      <c r="BV57" s="640"/>
      <c r="BW57" s="641"/>
      <c r="BX57" s="640"/>
      <c r="BY57" s="641"/>
      <c r="BZ57" s="640"/>
      <c r="CA57" s="641"/>
      <c r="CB57" s="640"/>
      <c r="CC57" s="641"/>
      <c r="CD57" s="640"/>
      <c r="CE57" s="641"/>
      <c r="CF57" s="640"/>
      <c r="CG57" s="641"/>
      <c r="CH57" s="640"/>
      <c r="CI57" s="641"/>
      <c r="CJ57" s="640"/>
      <c r="CK57" s="641"/>
      <c r="CL57" s="640"/>
      <c r="CM57" s="641"/>
      <c r="CN57" s="640"/>
      <c r="CO57" s="641"/>
      <c r="CP57" s="640"/>
      <c r="CQ57" s="641"/>
      <c r="CR57" s="640"/>
      <c r="CS57" s="641"/>
      <c r="CT57" s="640"/>
      <c r="CU57" s="641"/>
      <c r="CV57" s="640"/>
      <c r="CW57" s="641"/>
      <c r="CX57" s="640"/>
      <c r="CY57" s="641"/>
      <c r="CZ57" s="640"/>
    </row>
    <row r="58" spans="1:104" ht="15.75">
      <c r="A58" s="652">
        <v>19</v>
      </c>
      <c r="B58" s="656" t="s">
        <v>51</v>
      </c>
      <c r="C58" s="654">
        <v>61.130699999999997</v>
      </c>
      <c r="D58" s="655">
        <f>SUM(AP35)</f>
        <v>0</v>
      </c>
      <c r="E58" s="655">
        <f>SUM(AQ35)</f>
        <v>0</v>
      </c>
      <c r="F58" s="639"/>
      <c r="G58" s="640"/>
      <c r="H58" s="641"/>
      <c r="I58" s="640"/>
      <c r="J58" s="641"/>
      <c r="K58" s="640"/>
      <c r="L58" s="641"/>
      <c r="M58" s="640"/>
      <c r="N58" s="641"/>
      <c r="O58" s="640"/>
      <c r="P58" s="641"/>
      <c r="Q58" s="640"/>
      <c r="R58" s="641"/>
      <c r="S58" s="640"/>
      <c r="T58" s="641"/>
      <c r="U58" s="640"/>
      <c r="V58" s="641"/>
      <c r="W58" s="640"/>
      <c r="X58" s="641"/>
      <c r="Y58" s="640"/>
      <c r="Z58" s="641"/>
      <c r="AA58" s="640"/>
      <c r="AB58" s="641"/>
      <c r="AC58" s="641"/>
      <c r="AD58" s="641"/>
      <c r="AE58" s="641"/>
      <c r="AF58" s="641"/>
      <c r="AG58" s="640"/>
      <c r="AH58" s="641"/>
      <c r="AI58" s="640"/>
      <c r="AJ58" s="641"/>
      <c r="AK58" s="640"/>
      <c r="AL58" s="641"/>
      <c r="AM58" s="640"/>
      <c r="AN58" s="641"/>
      <c r="AO58" s="640"/>
      <c r="AP58" s="641"/>
      <c r="AQ58" s="640"/>
      <c r="AR58" s="641"/>
      <c r="AS58" s="640"/>
      <c r="AT58" s="641"/>
      <c r="AU58" s="640"/>
      <c r="AV58" s="641"/>
      <c r="AW58" s="640"/>
      <c r="AX58" s="641"/>
      <c r="AY58" s="640"/>
      <c r="AZ58" s="641"/>
      <c r="BA58" s="640"/>
      <c r="BB58" s="641"/>
      <c r="BC58" s="640"/>
      <c r="BD58" s="641"/>
      <c r="BE58" s="640"/>
      <c r="BF58" s="641"/>
      <c r="BG58" s="640"/>
      <c r="BH58" s="641"/>
      <c r="BI58" s="640"/>
      <c r="BJ58" s="641"/>
      <c r="BK58" s="640"/>
      <c r="BL58" s="641"/>
      <c r="BM58" s="640"/>
      <c r="BN58" s="641"/>
      <c r="BO58" s="640"/>
      <c r="BP58" s="642"/>
      <c r="BQ58" s="641"/>
      <c r="BR58" s="640"/>
      <c r="BS58" s="641"/>
      <c r="BT58" s="640"/>
      <c r="BU58" s="641"/>
      <c r="BV58" s="640"/>
      <c r="BW58" s="641"/>
      <c r="BX58" s="640"/>
      <c r="BY58" s="641"/>
      <c r="BZ58" s="640"/>
      <c r="CA58" s="641"/>
      <c r="CB58" s="640"/>
      <c r="CC58" s="641"/>
      <c r="CD58" s="640"/>
      <c r="CE58" s="641"/>
      <c r="CF58" s="640"/>
      <c r="CG58" s="641"/>
      <c r="CH58" s="640"/>
      <c r="CI58" s="641"/>
      <c r="CJ58" s="640"/>
      <c r="CK58" s="641"/>
      <c r="CL58" s="640"/>
      <c r="CM58" s="641"/>
      <c r="CN58" s="640"/>
      <c r="CO58" s="641"/>
      <c r="CP58" s="640"/>
      <c r="CQ58" s="641"/>
      <c r="CR58" s="640"/>
      <c r="CS58" s="641"/>
      <c r="CT58" s="640"/>
      <c r="CU58" s="641"/>
      <c r="CV58" s="640"/>
      <c r="CW58" s="641"/>
      <c r="CX58" s="640"/>
      <c r="CY58" s="641"/>
      <c r="CZ58" s="640"/>
    </row>
    <row r="59" spans="1:104" ht="15.75">
      <c r="A59" s="652">
        <v>20</v>
      </c>
      <c r="B59" s="656" t="s">
        <v>52</v>
      </c>
      <c r="C59" s="654">
        <v>61.131700000000002</v>
      </c>
      <c r="D59" s="655">
        <f>SUM(BQ35)</f>
        <v>0</v>
      </c>
      <c r="E59" s="655">
        <f>SUM(BR35)</f>
        <v>0</v>
      </c>
      <c r="F59" s="639"/>
      <c r="G59" s="640"/>
      <c r="H59" s="641"/>
      <c r="I59" s="640"/>
      <c r="J59" s="641"/>
      <c r="K59" s="640"/>
      <c r="L59" s="641"/>
      <c r="M59" s="640"/>
      <c r="N59" s="641"/>
      <c r="O59" s="640"/>
      <c r="P59" s="641"/>
      <c r="Q59" s="640"/>
      <c r="R59" s="641"/>
      <c r="S59" s="640"/>
      <c r="T59" s="641"/>
      <c r="U59" s="640"/>
      <c r="V59" s="641"/>
      <c r="W59" s="640"/>
      <c r="X59" s="641"/>
      <c r="Y59" s="640"/>
      <c r="Z59" s="641"/>
      <c r="AA59" s="640"/>
      <c r="AB59" s="641"/>
      <c r="AC59" s="641"/>
      <c r="AD59" s="641"/>
      <c r="AE59" s="641"/>
      <c r="AF59" s="641"/>
      <c r="AG59" s="640"/>
      <c r="AH59" s="641"/>
      <c r="AI59" s="640"/>
      <c r="AJ59" s="641"/>
      <c r="AK59" s="640"/>
      <c r="AL59" s="641"/>
      <c r="AM59" s="640"/>
      <c r="AN59" s="641"/>
      <c r="AO59" s="640"/>
      <c r="AP59" s="641"/>
      <c r="AQ59" s="640"/>
      <c r="AR59" s="641"/>
      <c r="AS59" s="640"/>
      <c r="AT59" s="641"/>
      <c r="AU59" s="640"/>
      <c r="AV59" s="641"/>
      <c r="AW59" s="640"/>
      <c r="AX59" s="641"/>
      <c r="AY59" s="640"/>
      <c r="AZ59" s="641"/>
      <c r="BA59" s="640"/>
      <c r="BB59" s="641"/>
      <c r="BC59" s="640"/>
      <c r="BD59" s="641"/>
      <c r="BE59" s="640"/>
      <c r="BF59" s="641"/>
      <c r="BG59" s="640"/>
      <c r="BH59" s="641"/>
      <c r="BI59" s="640"/>
      <c r="BJ59" s="641"/>
      <c r="BK59" s="640"/>
      <c r="BL59" s="641"/>
      <c r="BM59" s="640"/>
      <c r="BN59" s="641"/>
      <c r="BO59" s="640"/>
      <c r="BP59" s="642"/>
      <c r="BQ59" s="641"/>
      <c r="BR59" s="640"/>
      <c r="BS59" s="641"/>
      <c r="BT59" s="640"/>
      <c r="BU59" s="641"/>
      <c r="BV59" s="640"/>
      <c r="BW59" s="641"/>
      <c r="BX59" s="640"/>
      <c r="BY59" s="641"/>
      <c r="BZ59" s="640"/>
      <c r="CA59" s="641"/>
      <c r="CB59" s="640"/>
      <c r="CC59" s="641"/>
      <c r="CD59" s="640"/>
      <c r="CE59" s="641"/>
      <c r="CF59" s="640"/>
      <c r="CG59" s="641"/>
      <c r="CH59" s="640"/>
      <c r="CI59" s="641"/>
      <c r="CJ59" s="640"/>
      <c r="CK59" s="641"/>
      <c r="CL59" s="640"/>
      <c r="CM59" s="641"/>
      <c r="CN59" s="640"/>
      <c r="CO59" s="641"/>
      <c r="CP59" s="640"/>
      <c r="CQ59" s="641"/>
      <c r="CR59" s="640"/>
      <c r="CS59" s="641"/>
      <c r="CT59" s="640"/>
      <c r="CU59" s="641"/>
      <c r="CV59" s="640"/>
      <c r="CW59" s="641"/>
      <c r="CX59" s="640"/>
      <c r="CY59" s="641"/>
      <c r="CZ59" s="640"/>
    </row>
    <row r="60" spans="1:104" ht="15.75">
      <c r="A60" s="652">
        <v>21</v>
      </c>
      <c r="B60" s="656" t="s">
        <v>53</v>
      </c>
      <c r="C60" s="654">
        <v>61.133699999999997</v>
      </c>
      <c r="D60" s="655">
        <f>SUM(BS35)</f>
        <v>0</v>
      </c>
      <c r="E60" s="655">
        <f>SUM(BT35)</f>
        <v>0</v>
      </c>
      <c r="F60" s="639"/>
      <c r="G60" s="640"/>
      <c r="H60" s="641"/>
      <c r="I60" s="640"/>
      <c r="J60" s="641"/>
      <c r="K60" s="640"/>
      <c r="L60" s="641"/>
      <c r="M60" s="640"/>
      <c r="N60" s="641"/>
      <c r="O60" s="640"/>
      <c r="P60" s="641"/>
      <c r="Q60" s="640"/>
      <c r="R60" s="641"/>
      <c r="S60" s="640"/>
      <c r="T60" s="641"/>
      <c r="U60" s="640"/>
      <c r="V60" s="641"/>
      <c r="W60" s="640"/>
      <c r="X60" s="641"/>
      <c r="Y60" s="640"/>
      <c r="Z60" s="641"/>
      <c r="AA60" s="640"/>
      <c r="AB60" s="641"/>
      <c r="AC60" s="641"/>
      <c r="AD60" s="641"/>
      <c r="AE60" s="641"/>
      <c r="AF60" s="641"/>
      <c r="AG60" s="640"/>
      <c r="AH60" s="641"/>
      <c r="AI60" s="640"/>
      <c r="AJ60" s="641"/>
      <c r="AK60" s="640"/>
      <c r="AL60" s="641"/>
      <c r="AM60" s="640"/>
      <c r="AN60" s="641"/>
      <c r="AO60" s="640"/>
      <c r="AP60" s="641"/>
      <c r="AQ60" s="640"/>
      <c r="AR60" s="641"/>
      <c r="AS60" s="640"/>
      <c r="AT60" s="641"/>
      <c r="AU60" s="640"/>
      <c r="AV60" s="641"/>
      <c r="AW60" s="640"/>
      <c r="AX60" s="641"/>
      <c r="AY60" s="640"/>
      <c r="AZ60" s="641"/>
      <c r="BA60" s="640"/>
      <c r="BB60" s="641"/>
      <c r="BC60" s="640"/>
      <c r="BD60" s="641"/>
      <c r="BE60" s="640"/>
      <c r="BF60" s="641"/>
      <c r="BG60" s="640"/>
      <c r="BH60" s="641"/>
      <c r="BI60" s="640"/>
      <c r="BJ60" s="641"/>
      <c r="BK60" s="640"/>
      <c r="BL60" s="641"/>
      <c r="BM60" s="640"/>
      <c r="BN60" s="641"/>
      <c r="BO60" s="640"/>
      <c r="BP60" s="642"/>
      <c r="BQ60" s="641"/>
      <c r="BR60" s="640"/>
      <c r="BS60" s="641"/>
      <c r="BT60" s="640"/>
      <c r="BU60" s="641"/>
      <c r="BV60" s="640"/>
      <c r="BW60" s="641"/>
      <c r="BX60" s="640"/>
      <c r="BY60" s="641"/>
      <c r="BZ60" s="640"/>
      <c r="CA60" s="641"/>
      <c r="CB60" s="640"/>
      <c r="CC60" s="641"/>
      <c r="CD60" s="640"/>
      <c r="CE60" s="641"/>
      <c r="CF60" s="640"/>
      <c r="CG60" s="641"/>
      <c r="CH60" s="640"/>
      <c r="CI60" s="641"/>
      <c r="CJ60" s="640"/>
      <c r="CK60" s="641"/>
      <c r="CL60" s="640"/>
      <c r="CM60" s="641"/>
      <c r="CN60" s="640"/>
      <c r="CO60" s="641"/>
      <c r="CP60" s="640"/>
      <c r="CQ60" s="641"/>
      <c r="CR60" s="640"/>
      <c r="CS60" s="641"/>
      <c r="CT60" s="640"/>
      <c r="CU60" s="641"/>
      <c r="CV60" s="640"/>
      <c r="CW60" s="641"/>
      <c r="CX60" s="640"/>
      <c r="CY60" s="641"/>
      <c r="CZ60" s="640"/>
    </row>
    <row r="61" spans="1:104" ht="15.75">
      <c r="A61" s="652">
        <v>22</v>
      </c>
      <c r="B61" s="656" t="s">
        <v>54</v>
      </c>
      <c r="C61" s="654">
        <v>61.134700000000002</v>
      </c>
      <c r="D61" s="655">
        <f>SUM(AR35)</f>
        <v>0</v>
      </c>
      <c r="E61" s="655">
        <f>SUM(AS35)</f>
        <v>0</v>
      </c>
      <c r="F61" s="639"/>
      <c r="G61" s="640"/>
      <c r="H61" s="641"/>
      <c r="I61" s="640"/>
      <c r="J61" s="641"/>
      <c r="K61" s="640"/>
      <c r="L61" s="641"/>
      <c r="M61" s="640"/>
      <c r="N61" s="641"/>
      <c r="O61" s="640"/>
      <c r="P61" s="641"/>
      <c r="Q61" s="640"/>
      <c r="R61" s="641"/>
      <c r="S61" s="640"/>
      <c r="T61" s="641"/>
      <c r="U61" s="640"/>
      <c r="V61" s="641"/>
      <c r="W61" s="640"/>
      <c r="X61" s="641"/>
      <c r="Y61" s="640"/>
      <c r="Z61" s="641"/>
      <c r="AA61" s="640"/>
      <c r="AB61" s="641"/>
      <c r="AC61" s="641"/>
      <c r="AD61" s="641"/>
      <c r="AE61" s="641"/>
      <c r="AF61" s="641"/>
      <c r="AG61" s="640"/>
      <c r="AH61" s="641"/>
      <c r="AI61" s="640"/>
      <c r="AJ61" s="641"/>
      <c r="AK61" s="640"/>
      <c r="AL61" s="641"/>
      <c r="AM61" s="640"/>
      <c r="AN61" s="641"/>
      <c r="AO61" s="640"/>
      <c r="AP61" s="641"/>
      <c r="AQ61" s="640"/>
      <c r="AR61" s="641"/>
      <c r="AS61" s="640"/>
      <c r="AT61" s="641"/>
      <c r="AU61" s="640"/>
      <c r="AV61" s="641"/>
      <c r="AW61" s="640"/>
      <c r="AX61" s="641"/>
      <c r="AY61" s="640"/>
      <c r="AZ61" s="641"/>
      <c r="BA61" s="640"/>
      <c r="BB61" s="641"/>
      <c r="BC61" s="640"/>
      <c r="BD61" s="641"/>
      <c r="BE61" s="640"/>
      <c r="BF61" s="641"/>
      <c r="BG61" s="640"/>
      <c r="BH61" s="641"/>
      <c r="BI61" s="640"/>
      <c r="BJ61" s="641"/>
      <c r="BK61" s="640"/>
      <c r="BL61" s="641"/>
      <c r="BM61" s="640"/>
      <c r="BN61" s="641"/>
      <c r="BO61" s="640"/>
      <c r="BP61" s="642"/>
      <c r="BQ61" s="641"/>
      <c r="BR61" s="640"/>
      <c r="BS61" s="641"/>
      <c r="BT61" s="640"/>
      <c r="BU61" s="641"/>
      <c r="BV61" s="640"/>
      <c r="BW61" s="641"/>
      <c r="BX61" s="640"/>
      <c r="BY61" s="641"/>
      <c r="BZ61" s="640"/>
      <c r="CA61" s="641"/>
      <c r="CB61" s="640"/>
      <c r="CC61" s="641"/>
      <c r="CD61" s="640"/>
      <c r="CE61" s="641"/>
      <c r="CF61" s="640"/>
      <c r="CG61" s="641"/>
      <c r="CH61" s="640"/>
      <c r="CI61" s="641"/>
      <c r="CJ61" s="640"/>
      <c r="CK61" s="641"/>
      <c r="CL61" s="640"/>
      <c r="CM61" s="641"/>
      <c r="CN61" s="640"/>
      <c r="CO61" s="641"/>
      <c r="CP61" s="640"/>
      <c r="CQ61" s="641"/>
      <c r="CR61" s="640"/>
      <c r="CS61" s="641"/>
      <c r="CT61" s="640"/>
      <c r="CU61" s="641"/>
      <c r="CV61" s="640"/>
      <c r="CW61" s="641"/>
      <c r="CX61" s="640"/>
      <c r="CY61" s="641"/>
      <c r="CZ61" s="640"/>
    </row>
    <row r="62" spans="1:104" ht="15.75">
      <c r="A62" s="652">
        <v>23</v>
      </c>
      <c r="B62" s="656" t="s">
        <v>55</v>
      </c>
      <c r="C62" s="654">
        <v>61.1357</v>
      </c>
      <c r="D62" s="655">
        <f>SUM(AT35)</f>
        <v>0</v>
      </c>
      <c r="E62" s="655">
        <f>SUM(AU35)</f>
        <v>0</v>
      </c>
      <c r="F62" s="639"/>
      <c r="G62" s="640"/>
      <c r="H62" s="641"/>
      <c r="I62" s="640"/>
      <c r="J62" s="641"/>
      <c r="K62" s="640"/>
      <c r="L62" s="641"/>
      <c r="M62" s="640"/>
      <c r="N62" s="641"/>
      <c r="O62" s="640"/>
      <c r="P62" s="641"/>
      <c r="Q62" s="640"/>
      <c r="R62" s="641"/>
      <c r="S62" s="640"/>
      <c r="T62" s="641"/>
      <c r="U62" s="640"/>
      <c r="V62" s="641"/>
      <c r="W62" s="640"/>
      <c r="X62" s="641"/>
      <c r="Y62" s="640"/>
      <c r="Z62" s="641"/>
      <c r="AA62" s="640"/>
      <c r="AB62" s="641"/>
      <c r="AC62" s="641"/>
      <c r="AD62" s="641"/>
      <c r="AE62" s="641"/>
      <c r="AF62" s="641"/>
      <c r="AG62" s="640"/>
      <c r="AH62" s="641"/>
      <c r="AI62" s="640"/>
      <c r="AJ62" s="641"/>
      <c r="AK62" s="640"/>
      <c r="AL62" s="641"/>
      <c r="AM62" s="640"/>
      <c r="AN62" s="641"/>
      <c r="AO62" s="640"/>
      <c r="AP62" s="641"/>
      <c r="AQ62" s="640"/>
      <c r="AR62" s="641"/>
      <c r="AS62" s="640"/>
      <c r="AT62" s="641"/>
      <c r="AU62" s="640"/>
      <c r="AV62" s="641"/>
      <c r="AW62" s="640"/>
      <c r="AX62" s="641"/>
      <c r="AY62" s="640"/>
      <c r="AZ62" s="641"/>
      <c r="BA62" s="640"/>
      <c r="BB62" s="641"/>
      <c r="BC62" s="640"/>
      <c r="BD62" s="641"/>
      <c r="BE62" s="640"/>
      <c r="BF62" s="641"/>
      <c r="BG62" s="640"/>
      <c r="BH62" s="641"/>
      <c r="BI62" s="640"/>
      <c r="BJ62" s="641"/>
      <c r="BK62" s="640"/>
      <c r="BL62" s="641"/>
      <c r="BM62" s="640"/>
      <c r="BN62" s="641"/>
      <c r="BO62" s="640"/>
      <c r="BP62" s="642"/>
      <c r="BQ62" s="641"/>
      <c r="BR62" s="640"/>
      <c r="BS62" s="641"/>
      <c r="BT62" s="640"/>
      <c r="BU62" s="641"/>
      <c r="BV62" s="640"/>
      <c r="BW62" s="641"/>
      <c r="BX62" s="640"/>
      <c r="BY62" s="641"/>
      <c r="BZ62" s="640"/>
      <c r="CA62" s="641"/>
      <c r="CB62" s="640"/>
      <c r="CC62" s="641"/>
      <c r="CD62" s="640"/>
      <c r="CE62" s="641"/>
      <c r="CF62" s="640"/>
      <c r="CG62" s="641"/>
      <c r="CH62" s="640"/>
      <c r="CI62" s="641"/>
      <c r="CJ62" s="640"/>
      <c r="CK62" s="641"/>
      <c r="CL62" s="640"/>
      <c r="CM62" s="641"/>
      <c r="CN62" s="640"/>
      <c r="CO62" s="641"/>
      <c r="CP62" s="640"/>
      <c r="CQ62" s="641"/>
      <c r="CR62" s="640"/>
      <c r="CS62" s="641"/>
      <c r="CT62" s="640"/>
      <c r="CU62" s="641"/>
      <c r="CV62" s="640"/>
      <c r="CW62" s="641"/>
      <c r="CX62" s="640"/>
      <c r="CY62" s="641"/>
      <c r="CZ62" s="640"/>
    </row>
    <row r="63" spans="1:104" ht="15.75">
      <c r="A63" s="652">
        <v>24</v>
      </c>
      <c r="B63" s="656" t="s">
        <v>56</v>
      </c>
      <c r="C63" s="654">
        <v>61.136699999999998</v>
      </c>
      <c r="D63" s="655">
        <f>SUM(BU35)</f>
        <v>0</v>
      </c>
      <c r="E63" s="655">
        <f>SUM(BV35)</f>
        <v>0</v>
      </c>
      <c r="F63" s="639"/>
      <c r="G63" s="640"/>
      <c r="H63" s="641"/>
      <c r="I63" s="640"/>
      <c r="J63" s="641"/>
      <c r="K63" s="640"/>
      <c r="L63" s="641"/>
      <c r="M63" s="640"/>
      <c r="N63" s="641"/>
      <c r="O63" s="640"/>
      <c r="P63" s="641"/>
      <c r="Q63" s="640"/>
      <c r="R63" s="641"/>
      <c r="S63" s="640"/>
      <c r="T63" s="641"/>
      <c r="U63" s="640"/>
      <c r="V63" s="641"/>
      <c r="W63" s="640"/>
      <c r="X63" s="641"/>
      <c r="Y63" s="640"/>
      <c r="Z63" s="641"/>
      <c r="AA63" s="640"/>
      <c r="AB63" s="641"/>
      <c r="AC63" s="641"/>
      <c r="AD63" s="641"/>
      <c r="AE63" s="641"/>
      <c r="AF63" s="641"/>
      <c r="AG63" s="640"/>
      <c r="AH63" s="641"/>
      <c r="AI63" s="640"/>
      <c r="AJ63" s="641"/>
      <c r="AK63" s="640"/>
      <c r="AL63" s="641"/>
      <c r="AM63" s="640"/>
      <c r="AN63" s="641"/>
      <c r="AO63" s="640"/>
      <c r="AP63" s="641"/>
      <c r="AQ63" s="640"/>
      <c r="AR63" s="641"/>
      <c r="AS63" s="640"/>
      <c r="AT63" s="641"/>
      <c r="AU63" s="640"/>
      <c r="AV63" s="641"/>
      <c r="AW63" s="640"/>
      <c r="AX63" s="641"/>
      <c r="AY63" s="640"/>
      <c r="AZ63" s="641"/>
      <c r="BA63" s="640"/>
      <c r="BB63" s="641"/>
      <c r="BC63" s="640"/>
      <c r="BD63" s="641"/>
      <c r="BE63" s="640"/>
      <c r="BF63" s="641"/>
      <c r="BG63" s="640"/>
      <c r="BH63" s="641"/>
      <c r="BI63" s="640"/>
      <c r="BJ63" s="641"/>
      <c r="BK63" s="640"/>
      <c r="BL63" s="641"/>
      <c r="BM63" s="640"/>
      <c r="BN63" s="641"/>
      <c r="BO63" s="640"/>
      <c r="BP63" s="642"/>
      <c r="BQ63" s="641"/>
      <c r="BR63" s="640"/>
      <c r="BS63" s="641"/>
      <c r="BT63" s="640"/>
      <c r="BU63" s="641"/>
      <c r="BV63" s="640"/>
      <c r="BW63" s="641"/>
      <c r="BX63" s="640"/>
      <c r="BY63" s="641"/>
      <c r="BZ63" s="640"/>
      <c r="CA63" s="641"/>
      <c r="CB63" s="640"/>
      <c r="CC63" s="641"/>
      <c r="CD63" s="640"/>
      <c r="CE63" s="641"/>
      <c r="CF63" s="640"/>
      <c r="CG63" s="641"/>
      <c r="CH63" s="640"/>
      <c r="CI63" s="641"/>
      <c r="CJ63" s="640"/>
      <c r="CK63" s="641"/>
      <c r="CL63" s="640"/>
      <c r="CM63" s="641"/>
      <c r="CN63" s="640"/>
      <c r="CO63" s="641"/>
      <c r="CP63" s="640"/>
      <c r="CQ63" s="641"/>
      <c r="CR63" s="640"/>
      <c r="CS63" s="641"/>
      <c r="CT63" s="640"/>
      <c r="CU63" s="641"/>
      <c r="CV63" s="640"/>
      <c r="CW63" s="641"/>
      <c r="CX63" s="640"/>
      <c r="CY63" s="641"/>
      <c r="CZ63" s="640"/>
    </row>
    <row r="64" spans="1:104" ht="15.75">
      <c r="A64" s="652">
        <v>25</v>
      </c>
      <c r="B64" s="656" t="s">
        <v>57</v>
      </c>
      <c r="C64" s="654">
        <v>61.137700000000002</v>
      </c>
      <c r="D64" s="655">
        <f>SUM(BW35)</f>
        <v>0</v>
      </c>
      <c r="E64" s="655">
        <f>SUM(BX35)</f>
        <v>0</v>
      </c>
      <c r="F64" s="639"/>
      <c r="G64" s="640"/>
      <c r="H64" s="641"/>
      <c r="I64" s="640"/>
      <c r="J64" s="641"/>
      <c r="K64" s="640"/>
      <c r="L64" s="641"/>
      <c r="M64" s="640"/>
      <c r="N64" s="641"/>
      <c r="O64" s="640"/>
      <c r="P64" s="641"/>
      <c r="Q64" s="640"/>
      <c r="R64" s="641"/>
      <c r="S64" s="640"/>
      <c r="T64" s="641"/>
      <c r="U64" s="640"/>
      <c r="V64" s="641"/>
      <c r="W64" s="640"/>
      <c r="X64" s="641"/>
      <c r="Y64" s="640"/>
      <c r="Z64" s="641"/>
      <c r="AA64" s="640"/>
      <c r="AB64" s="641"/>
      <c r="AC64" s="641"/>
      <c r="AD64" s="641"/>
      <c r="AE64" s="641"/>
      <c r="AF64" s="641"/>
      <c r="AG64" s="640"/>
      <c r="AH64" s="641"/>
      <c r="AI64" s="640"/>
      <c r="AJ64" s="641"/>
      <c r="AK64" s="640"/>
      <c r="AL64" s="641"/>
      <c r="AM64" s="640"/>
      <c r="AN64" s="641"/>
      <c r="AO64" s="640"/>
      <c r="AP64" s="641"/>
      <c r="AQ64" s="640"/>
      <c r="AR64" s="641"/>
      <c r="AS64" s="640"/>
      <c r="AT64" s="641"/>
      <c r="AU64" s="640"/>
      <c r="AV64" s="641"/>
      <c r="AW64" s="640"/>
      <c r="AX64" s="641"/>
      <c r="AY64" s="640"/>
      <c r="AZ64" s="641"/>
      <c r="BA64" s="640"/>
      <c r="BB64" s="641"/>
      <c r="BC64" s="640"/>
      <c r="BD64" s="641"/>
      <c r="BE64" s="640"/>
      <c r="BF64" s="641"/>
      <c r="BG64" s="640"/>
      <c r="BH64" s="641"/>
      <c r="BI64" s="640"/>
      <c r="BJ64" s="641"/>
      <c r="BK64" s="640"/>
      <c r="BL64" s="641"/>
      <c r="BM64" s="640"/>
      <c r="BN64" s="641"/>
      <c r="BO64" s="640"/>
      <c r="BP64" s="642"/>
      <c r="BQ64" s="641"/>
      <c r="BR64" s="640"/>
      <c r="BS64" s="641"/>
      <c r="BT64" s="640"/>
      <c r="BU64" s="641"/>
      <c r="BV64" s="640"/>
      <c r="BW64" s="641"/>
      <c r="BX64" s="640"/>
      <c r="BY64" s="641"/>
      <c r="BZ64" s="640"/>
      <c r="CA64" s="641"/>
      <c r="CB64" s="640"/>
      <c r="CC64" s="641"/>
      <c r="CD64" s="640"/>
      <c r="CE64" s="641"/>
      <c r="CF64" s="640"/>
      <c r="CG64" s="641"/>
      <c r="CH64" s="640"/>
      <c r="CI64" s="641"/>
      <c r="CJ64" s="640"/>
      <c r="CK64" s="641"/>
      <c r="CL64" s="640"/>
      <c r="CM64" s="641"/>
      <c r="CN64" s="640"/>
      <c r="CO64" s="641"/>
      <c r="CP64" s="640"/>
      <c r="CQ64" s="641"/>
      <c r="CR64" s="640"/>
      <c r="CS64" s="641"/>
      <c r="CT64" s="640"/>
      <c r="CU64" s="641"/>
      <c r="CV64" s="640"/>
      <c r="CW64" s="641"/>
      <c r="CX64" s="640"/>
      <c r="CY64" s="641"/>
      <c r="CZ64" s="640"/>
    </row>
    <row r="65" spans="1:104" ht="30">
      <c r="A65" s="652">
        <v>26</v>
      </c>
      <c r="B65" s="656" t="s">
        <v>58</v>
      </c>
      <c r="C65" s="654">
        <v>61.140700000000002</v>
      </c>
      <c r="D65" s="655">
        <f>SUM(AV35)</f>
        <v>0</v>
      </c>
      <c r="E65" s="655">
        <f>SUM(AW35)</f>
        <v>0</v>
      </c>
      <c r="F65" s="639"/>
      <c r="G65" s="640"/>
      <c r="H65" s="641"/>
      <c r="I65" s="640"/>
      <c r="J65" s="641"/>
      <c r="K65" s="640"/>
      <c r="L65" s="641"/>
      <c r="M65" s="640"/>
      <c r="N65" s="641"/>
      <c r="O65" s="640"/>
      <c r="P65" s="641"/>
      <c r="Q65" s="640"/>
      <c r="R65" s="641"/>
      <c r="S65" s="640"/>
      <c r="T65" s="641"/>
      <c r="U65" s="640"/>
      <c r="V65" s="641"/>
      <c r="W65" s="640"/>
      <c r="X65" s="641"/>
      <c r="Y65" s="640"/>
      <c r="Z65" s="641"/>
      <c r="AA65" s="640"/>
      <c r="AB65" s="641"/>
      <c r="AC65" s="641"/>
      <c r="AD65" s="641"/>
      <c r="AE65" s="641"/>
      <c r="AF65" s="641"/>
      <c r="AG65" s="640"/>
      <c r="AH65" s="641"/>
      <c r="AI65" s="640"/>
      <c r="AJ65" s="641"/>
      <c r="AK65" s="640"/>
      <c r="AL65" s="641"/>
      <c r="AM65" s="640"/>
      <c r="AN65" s="641"/>
      <c r="AO65" s="640"/>
      <c r="AP65" s="641"/>
      <c r="AQ65" s="640"/>
      <c r="AR65" s="641"/>
      <c r="AS65" s="640"/>
      <c r="AT65" s="641"/>
      <c r="AU65" s="640"/>
      <c r="AV65" s="641"/>
      <c r="AW65" s="640"/>
      <c r="AX65" s="641"/>
      <c r="AY65" s="640"/>
      <c r="AZ65" s="641"/>
      <c r="BA65" s="640"/>
      <c r="BB65" s="641"/>
      <c r="BC65" s="640"/>
      <c r="BD65" s="641"/>
      <c r="BE65" s="640"/>
      <c r="BF65" s="641"/>
      <c r="BG65" s="640"/>
      <c r="BH65" s="641"/>
      <c r="BI65" s="640"/>
      <c r="BJ65" s="641"/>
      <c r="BK65" s="640"/>
      <c r="BL65" s="641"/>
      <c r="BM65" s="640"/>
      <c r="BN65" s="641"/>
      <c r="BO65" s="640"/>
      <c r="BP65" s="642"/>
      <c r="BQ65" s="641"/>
      <c r="BR65" s="640"/>
      <c r="BS65" s="641"/>
      <c r="BT65" s="640"/>
      <c r="BU65" s="641"/>
      <c r="BV65" s="640"/>
      <c r="BW65" s="641"/>
      <c r="BX65" s="640"/>
      <c r="BY65" s="641"/>
      <c r="BZ65" s="640"/>
      <c r="CA65" s="641"/>
      <c r="CB65" s="640"/>
      <c r="CC65" s="641"/>
      <c r="CD65" s="640"/>
      <c r="CE65" s="641"/>
      <c r="CF65" s="640"/>
      <c r="CG65" s="641"/>
      <c r="CH65" s="640"/>
      <c r="CI65" s="641"/>
      <c r="CJ65" s="640"/>
      <c r="CK65" s="641"/>
      <c r="CL65" s="640"/>
      <c r="CM65" s="641"/>
      <c r="CN65" s="640"/>
      <c r="CO65" s="641"/>
      <c r="CP65" s="640"/>
      <c r="CQ65" s="641"/>
      <c r="CR65" s="640"/>
      <c r="CS65" s="641"/>
      <c r="CT65" s="640"/>
      <c r="CU65" s="641"/>
      <c r="CV65" s="640"/>
      <c r="CW65" s="641"/>
      <c r="CX65" s="640"/>
      <c r="CY65" s="641"/>
      <c r="CZ65" s="640"/>
    </row>
    <row r="66" spans="1:104" ht="15.75">
      <c r="A66" s="652">
        <v>27</v>
      </c>
      <c r="B66" s="656" t="s">
        <v>59</v>
      </c>
      <c r="C66" s="654">
        <v>61.140700000000002</v>
      </c>
      <c r="D66" s="655">
        <f>SUM(AX35)</f>
        <v>0</v>
      </c>
      <c r="E66" s="655">
        <f>SUM(AY35)</f>
        <v>0</v>
      </c>
      <c r="F66" s="639"/>
      <c r="G66" s="640"/>
      <c r="H66" s="641"/>
      <c r="I66" s="640"/>
      <c r="J66" s="641"/>
      <c r="K66" s="640"/>
      <c r="L66" s="641"/>
      <c r="M66" s="640"/>
      <c r="N66" s="641"/>
      <c r="O66" s="640"/>
      <c r="P66" s="641"/>
      <c r="Q66" s="640"/>
      <c r="R66" s="641"/>
      <c r="S66" s="640"/>
      <c r="T66" s="641"/>
      <c r="U66" s="640"/>
      <c r="V66" s="641"/>
      <c r="W66" s="640"/>
      <c r="X66" s="641"/>
      <c r="Y66" s="640"/>
      <c r="Z66" s="641"/>
      <c r="AA66" s="640"/>
      <c r="AB66" s="641"/>
      <c r="AC66" s="641"/>
      <c r="AD66" s="641"/>
      <c r="AE66" s="641"/>
      <c r="AF66" s="641"/>
      <c r="AG66" s="640"/>
      <c r="AH66" s="641"/>
      <c r="AI66" s="640"/>
      <c r="AJ66" s="641"/>
      <c r="AK66" s="640"/>
      <c r="AL66" s="641"/>
      <c r="AM66" s="640"/>
      <c r="AN66" s="641"/>
      <c r="AO66" s="640"/>
      <c r="AP66" s="641"/>
      <c r="AQ66" s="640"/>
      <c r="AR66" s="641"/>
      <c r="AS66" s="640"/>
      <c r="AT66" s="641"/>
      <c r="AU66" s="640"/>
      <c r="AV66" s="641"/>
      <c r="AW66" s="640"/>
      <c r="AX66" s="641"/>
      <c r="AY66" s="640"/>
      <c r="AZ66" s="641"/>
      <c r="BA66" s="640"/>
      <c r="BB66" s="641"/>
      <c r="BC66" s="640"/>
      <c r="BD66" s="641"/>
      <c r="BE66" s="640"/>
      <c r="BF66" s="641"/>
      <c r="BG66" s="640"/>
      <c r="BH66" s="641"/>
      <c r="BI66" s="640"/>
      <c r="BJ66" s="641"/>
      <c r="BK66" s="640"/>
      <c r="BL66" s="641"/>
      <c r="BM66" s="640"/>
      <c r="BN66" s="641"/>
      <c r="BO66" s="640"/>
      <c r="BP66" s="642"/>
      <c r="BQ66" s="641"/>
      <c r="BR66" s="640"/>
      <c r="BS66" s="641"/>
      <c r="BT66" s="640"/>
      <c r="BU66" s="641"/>
      <c r="BV66" s="640"/>
      <c r="BW66" s="641"/>
      <c r="BX66" s="640"/>
      <c r="BY66" s="641"/>
      <c r="BZ66" s="640"/>
      <c r="CA66" s="641"/>
      <c r="CB66" s="640"/>
      <c r="CC66" s="641"/>
      <c r="CD66" s="640"/>
      <c r="CE66" s="641"/>
      <c r="CF66" s="640"/>
      <c r="CG66" s="641"/>
      <c r="CH66" s="640"/>
      <c r="CI66" s="641"/>
      <c r="CJ66" s="640"/>
      <c r="CK66" s="641"/>
      <c r="CL66" s="640"/>
      <c r="CM66" s="641"/>
      <c r="CN66" s="640"/>
      <c r="CO66" s="641"/>
      <c r="CP66" s="640"/>
      <c r="CQ66" s="641"/>
      <c r="CR66" s="640"/>
      <c r="CS66" s="641"/>
      <c r="CT66" s="640"/>
      <c r="CU66" s="641"/>
      <c r="CV66" s="640"/>
      <c r="CW66" s="641"/>
      <c r="CX66" s="640"/>
      <c r="CY66" s="641"/>
      <c r="CZ66" s="640"/>
    </row>
    <row r="67" spans="1:104" ht="15.75">
      <c r="A67" s="652">
        <v>28</v>
      </c>
      <c r="B67" s="656" t="s">
        <v>60</v>
      </c>
      <c r="C67" s="654">
        <v>61.140700000000002</v>
      </c>
      <c r="D67" s="655">
        <f>SUM(AZ35)</f>
        <v>0</v>
      </c>
      <c r="E67" s="655">
        <f>SUM(BA35)</f>
        <v>0</v>
      </c>
      <c r="F67" s="639"/>
      <c r="G67" s="640"/>
      <c r="H67" s="641"/>
      <c r="I67" s="640"/>
      <c r="J67" s="641"/>
      <c r="K67" s="640"/>
      <c r="L67" s="641"/>
      <c r="M67" s="640"/>
      <c r="N67" s="641"/>
      <c r="O67" s="640"/>
      <c r="P67" s="641"/>
      <c r="Q67" s="640"/>
      <c r="R67" s="641"/>
      <c r="S67" s="640"/>
      <c r="T67" s="641"/>
      <c r="U67" s="640"/>
      <c r="V67" s="641"/>
      <c r="W67" s="640"/>
      <c r="X67" s="641"/>
      <c r="Y67" s="640"/>
      <c r="Z67" s="641"/>
      <c r="AA67" s="640"/>
      <c r="AB67" s="641"/>
      <c r="AC67" s="641"/>
      <c r="AD67" s="641"/>
      <c r="AE67" s="641"/>
      <c r="AF67" s="641"/>
      <c r="AG67" s="640"/>
      <c r="AH67" s="641"/>
      <c r="AI67" s="640"/>
      <c r="AJ67" s="641"/>
      <c r="AK67" s="640"/>
      <c r="AL67" s="641"/>
      <c r="AM67" s="640"/>
      <c r="AN67" s="641"/>
      <c r="AO67" s="640"/>
      <c r="AP67" s="641"/>
      <c r="AQ67" s="640"/>
      <c r="AR67" s="641"/>
      <c r="AS67" s="640"/>
      <c r="AT67" s="641"/>
      <c r="AU67" s="640"/>
      <c r="AV67" s="641"/>
      <c r="AW67" s="640"/>
      <c r="AX67" s="641"/>
      <c r="AY67" s="640"/>
      <c r="AZ67" s="641"/>
      <c r="BA67" s="640"/>
      <c r="BB67" s="641"/>
      <c r="BC67" s="640"/>
      <c r="BD67" s="641"/>
      <c r="BE67" s="640"/>
      <c r="BF67" s="641"/>
      <c r="BG67" s="640"/>
      <c r="BH67" s="641"/>
      <c r="BI67" s="640"/>
      <c r="BJ67" s="641"/>
      <c r="BK67" s="640"/>
      <c r="BL67" s="641"/>
      <c r="BM67" s="640"/>
      <c r="BN67" s="641"/>
      <c r="BO67" s="640"/>
      <c r="BP67" s="642"/>
      <c r="BQ67" s="641"/>
      <c r="BR67" s="640"/>
      <c r="BS67" s="641"/>
      <c r="BT67" s="640"/>
      <c r="BU67" s="641"/>
      <c r="BV67" s="640"/>
      <c r="BW67" s="641"/>
      <c r="BX67" s="640"/>
      <c r="BY67" s="641"/>
      <c r="BZ67" s="640"/>
      <c r="CA67" s="641"/>
      <c r="CB67" s="640"/>
      <c r="CC67" s="641"/>
      <c r="CD67" s="640"/>
      <c r="CE67" s="641"/>
      <c r="CF67" s="640"/>
      <c r="CG67" s="641"/>
      <c r="CH67" s="640"/>
      <c r="CI67" s="641"/>
      <c r="CJ67" s="640"/>
      <c r="CK67" s="641"/>
      <c r="CL67" s="640"/>
      <c r="CM67" s="641"/>
      <c r="CN67" s="640"/>
      <c r="CO67" s="641"/>
      <c r="CP67" s="640"/>
      <c r="CQ67" s="641"/>
      <c r="CR67" s="640"/>
      <c r="CS67" s="641"/>
      <c r="CT67" s="640"/>
      <c r="CU67" s="641"/>
      <c r="CV67" s="640"/>
      <c r="CW67" s="641"/>
      <c r="CX67" s="640"/>
      <c r="CY67" s="641"/>
      <c r="CZ67" s="640"/>
    </row>
    <row r="68" spans="1:104" ht="30">
      <c r="A68" s="652">
        <v>29</v>
      </c>
      <c r="B68" s="656" t="s">
        <v>61</v>
      </c>
      <c r="C68" s="654">
        <v>61.1417</v>
      </c>
      <c r="D68" s="655">
        <f>SUM(BD35)</f>
        <v>0</v>
      </c>
      <c r="E68" s="655">
        <f>SUM(BE35)</f>
        <v>0</v>
      </c>
      <c r="F68" s="639"/>
      <c r="G68" s="640"/>
      <c r="H68" s="641"/>
      <c r="I68" s="640"/>
      <c r="J68" s="641"/>
      <c r="K68" s="640"/>
      <c r="L68" s="641"/>
      <c r="M68" s="640"/>
      <c r="N68" s="641"/>
      <c r="O68" s="640"/>
      <c r="P68" s="641"/>
      <c r="Q68" s="640"/>
      <c r="R68" s="641"/>
      <c r="S68" s="640"/>
      <c r="T68" s="641"/>
      <c r="U68" s="640"/>
      <c r="V68" s="641"/>
      <c r="W68" s="640"/>
      <c r="X68" s="641"/>
      <c r="Y68" s="640"/>
      <c r="Z68" s="641"/>
      <c r="AA68" s="640"/>
      <c r="AB68" s="641"/>
      <c r="AC68" s="641"/>
      <c r="AD68" s="641"/>
      <c r="AE68" s="641"/>
      <c r="AF68" s="641"/>
      <c r="AG68" s="640"/>
      <c r="AH68" s="641"/>
      <c r="AI68" s="640"/>
      <c r="AJ68" s="641"/>
      <c r="AK68" s="640"/>
      <c r="AL68" s="641"/>
      <c r="AM68" s="640"/>
      <c r="AN68" s="641"/>
      <c r="AO68" s="640"/>
      <c r="AP68" s="641"/>
      <c r="AQ68" s="640"/>
      <c r="AR68" s="641"/>
      <c r="AS68" s="640"/>
      <c r="AT68" s="641"/>
      <c r="AU68" s="640"/>
      <c r="AV68" s="641"/>
      <c r="AW68" s="640"/>
      <c r="AX68" s="641"/>
      <c r="AY68" s="640"/>
      <c r="AZ68" s="641"/>
      <c r="BA68" s="640"/>
      <c r="BB68" s="641"/>
      <c r="BC68" s="640"/>
      <c r="BD68" s="641"/>
      <c r="BE68" s="640"/>
      <c r="BF68" s="641"/>
      <c r="BG68" s="640"/>
      <c r="BH68" s="641"/>
      <c r="BI68" s="640"/>
      <c r="BJ68" s="641"/>
      <c r="BK68" s="640"/>
      <c r="BL68" s="641"/>
      <c r="BM68" s="640"/>
      <c r="BN68" s="641"/>
      <c r="BO68" s="640"/>
      <c r="BP68" s="642"/>
      <c r="BQ68" s="641"/>
      <c r="BR68" s="640"/>
      <c r="BS68" s="641"/>
      <c r="BT68" s="640"/>
      <c r="BU68" s="641"/>
      <c r="BV68" s="640"/>
      <c r="BW68" s="641"/>
      <c r="BX68" s="640"/>
      <c r="BY68" s="641"/>
      <c r="BZ68" s="640"/>
      <c r="CA68" s="641"/>
      <c r="CB68" s="640"/>
      <c r="CC68" s="641"/>
      <c r="CD68" s="640"/>
      <c r="CE68" s="641"/>
      <c r="CF68" s="640"/>
      <c r="CG68" s="641"/>
      <c r="CH68" s="640"/>
      <c r="CI68" s="641"/>
      <c r="CJ68" s="640"/>
      <c r="CK68" s="641"/>
      <c r="CL68" s="640"/>
      <c r="CM68" s="641"/>
      <c r="CN68" s="640"/>
      <c r="CO68" s="641"/>
      <c r="CP68" s="640"/>
      <c r="CQ68" s="641"/>
      <c r="CR68" s="640"/>
      <c r="CS68" s="641"/>
      <c r="CT68" s="640"/>
      <c r="CU68" s="641"/>
      <c r="CV68" s="640"/>
      <c r="CW68" s="641"/>
      <c r="CX68" s="640"/>
      <c r="CY68" s="641"/>
      <c r="CZ68" s="640"/>
    </row>
    <row r="69" spans="1:104" ht="15.75">
      <c r="A69" s="652">
        <v>30</v>
      </c>
      <c r="B69" s="656" t="s">
        <v>62</v>
      </c>
      <c r="C69" s="654">
        <v>61.1417</v>
      </c>
      <c r="D69" s="655">
        <f>SUM(BF35)</f>
        <v>0</v>
      </c>
      <c r="E69" s="655">
        <f>SUM(BG35)</f>
        <v>0</v>
      </c>
      <c r="F69" s="639"/>
      <c r="G69" s="640"/>
      <c r="H69" s="641"/>
      <c r="I69" s="640"/>
      <c r="J69" s="641"/>
      <c r="K69" s="640"/>
      <c r="L69" s="641"/>
      <c r="M69" s="640"/>
      <c r="N69" s="641"/>
      <c r="O69" s="640"/>
      <c r="P69" s="641"/>
      <c r="Q69" s="640"/>
      <c r="R69" s="641"/>
      <c r="S69" s="640"/>
      <c r="T69" s="641"/>
      <c r="U69" s="640"/>
      <c r="V69" s="641"/>
      <c r="W69" s="640"/>
      <c r="X69" s="641"/>
      <c r="Y69" s="640"/>
      <c r="Z69" s="641"/>
      <c r="AA69" s="640"/>
      <c r="AB69" s="641"/>
      <c r="AC69" s="641"/>
      <c r="AD69" s="641"/>
      <c r="AE69" s="641"/>
      <c r="AF69" s="641"/>
      <c r="AG69" s="640"/>
      <c r="AH69" s="641"/>
      <c r="AI69" s="640"/>
      <c r="AJ69" s="641"/>
      <c r="AK69" s="640"/>
      <c r="AL69" s="641"/>
      <c r="AM69" s="640"/>
      <c r="AN69" s="641"/>
      <c r="AO69" s="640"/>
      <c r="AP69" s="641"/>
      <c r="AQ69" s="640"/>
      <c r="AR69" s="641"/>
      <c r="AS69" s="640"/>
      <c r="AT69" s="641"/>
      <c r="AU69" s="640"/>
      <c r="AV69" s="641"/>
      <c r="AW69" s="640"/>
      <c r="AX69" s="641"/>
      <c r="AY69" s="640"/>
      <c r="AZ69" s="641"/>
      <c r="BA69" s="640"/>
      <c r="BB69" s="641"/>
      <c r="BC69" s="640"/>
      <c r="BD69" s="641"/>
      <c r="BE69" s="640"/>
      <c r="BF69" s="641"/>
      <c r="BG69" s="640"/>
      <c r="BH69" s="641"/>
      <c r="BI69" s="640"/>
      <c r="BJ69" s="641"/>
      <c r="BK69" s="640"/>
      <c r="BL69" s="641"/>
      <c r="BM69" s="640"/>
      <c r="BN69" s="641"/>
      <c r="BO69" s="640"/>
      <c r="BP69" s="642"/>
      <c r="BQ69" s="641"/>
      <c r="BR69" s="640"/>
      <c r="BS69" s="641"/>
      <c r="BT69" s="640"/>
      <c r="BU69" s="641"/>
      <c r="BV69" s="640"/>
      <c r="BW69" s="641"/>
      <c r="BX69" s="640"/>
      <c r="BY69" s="641"/>
      <c r="BZ69" s="640"/>
      <c r="CA69" s="641"/>
      <c r="CB69" s="640"/>
      <c r="CC69" s="641"/>
      <c r="CD69" s="640"/>
      <c r="CE69" s="641"/>
      <c r="CF69" s="640"/>
      <c r="CG69" s="641"/>
      <c r="CH69" s="640"/>
      <c r="CI69" s="641"/>
      <c r="CJ69" s="640"/>
      <c r="CK69" s="641"/>
      <c r="CL69" s="640"/>
      <c r="CM69" s="641"/>
      <c r="CN69" s="640"/>
      <c r="CO69" s="641"/>
      <c r="CP69" s="640"/>
      <c r="CQ69" s="641"/>
      <c r="CR69" s="640"/>
      <c r="CS69" s="641"/>
      <c r="CT69" s="640"/>
      <c r="CU69" s="641"/>
      <c r="CV69" s="640"/>
      <c r="CW69" s="641"/>
      <c r="CX69" s="640"/>
      <c r="CY69" s="641"/>
      <c r="CZ69" s="640"/>
    </row>
    <row r="70" spans="1:104" ht="15.75">
      <c r="A70" s="652">
        <v>31</v>
      </c>
      <c r="B70" s="656" t="s">
        <v>63</v>
      </c>
      <c r="C70" s="654">
        <v>61.1417</v>
      </c>
      <c r="D70" s="655">
        <f>SUM(BH35)</f>
        <v>0</v>
      </c>
      <c r="E70" s="655">
        <f>SUM(BI35)</f>
        <v>0</v>
      </c>
      <c r="F70" s="639"/>
      <c r="G70" s="640"/>
      <c r="H70" s="641"/>
      <c r="I70" s="640"/>
      <c r="J70" s="641"/>
      <c r="K70" s="640"/>
      <c r="L70" s="641"/>
      <c r="M70" s="640"/>
      <c r="N70" s="641"/>
      <c r="O70" s="640"/>
      <c r="P70" s="641"/>
      <c r="Q70" s="640"/>
      <c r="R70" s="641"/>
      <c r="S70" s="640"/>
      <c r="T70" s="641"/>
      <c r="U70" s="640"/>
      <c r="V70" s="641"/>
      <c r="W70" s="640"/>
      <c r="X70" s="641"/>
      <c r="Y70" s="640"/>
      <c r="Z70" s="641"/>
      <c r="AA70" s="640"/>
      <c r="AB70" s="641"/>
      <c r="AC70" s="641"/>
      <c r="AD70" s="641"/>
      <c r="AE70" s="641"/>
      <c r="AF70" s="641"/>
      <c r="AG70" s="640"/>
      <c r="AH70" s="641"/>
      <c r="AI70" s="640"/>
      <c r="AJ70" s="641"/>
      <c r="AK70" s="640"/>
      <c r="AL70" s="641"/>
      <c r="AM70" s="640"/>
      <c r="AN70" s="641"/>
      <c r="AO70" s="640"/>
      <c r="AP70" s="641"/>
      <c r="AQ70" s="640"/>
      <c r="AR70" s="641"/>
      <c r="AS70" s="640"/>
      <c r="AT70" s="641"/>
      <c r="AU70" s="640"/>
      <c r="AV70" s="641"/>
      <c r="AW70" s="640"/>
      <c r="AX70" s="641"/>
      <c r="AY70" s="640"/>
      <c r="AZ70" s="641"/>
      <c r="BA70" s="640"/>
      <c r="BB70" s="641"/>
      <c r="BC70" s="640"/>
      <c r="BD70" s="641"/>
      <c r="BE70" s="640"/>
      <c r="BF70" s="641"/>
      <c r="BG70" s="640"/>
      <c r="BH70" s="641"/>
      <c r="BI70" s="640"/>
      <c r="BJ70" s="641"/>
      <c r="BK70" s="640"/>
      <c r="BL70" s="641"/>
      <c r="BM70" s="640"/>
      <c r="BN70" s="641"/>
      <c r="BO70" s="640"/>
      <c r="BP70" s="642"/>
      <c r="BQ70" s="641"/>
      <c r="BR70" s="640"/>
      <c r="BS70" s="641"/>
      <c r="BT70" s="640"/>
      <c r="BU70" s="641"/>
      <c r="BV70" s="640"/>
      <c r="BW70" s="641"/>
      <c r="BX70" s="640"/>
      <c r="BY70" s="641"/>
      <c r="BZ70" s="640"/>
      <c r="CA70" s="641"/>
      <c r="CB70" s="640"/>
      <c r="CC70" s="641"/>
      <c r="CD70" s="640"/>
      <c r="CE70" s="641"/>
      <c r="CF70" s="640"/>
      <c r="CG70" s="641"/>
      <c r="CH70" s="640"/>
      <c r="CI70" s="641"/>
      <c r="CJ70" s="640"/>
      <c r="CK70" s="641"/>
      <c r="CL70" s="640"/>
      <c r="CM70" s="641"/>
      <c r="CN70" s="640"/>
      <c r="CO70" s="641"/>
      <c r="CP70" s="640"/>
      <c r="CQ70" s="641"/>
      <c r="CR70" s="640"/>
      <c r="CS70" s="641"/>
      <c r="CT70" s="640"/>
      <c r="CU70" s="641"/>
      <c r="CV70" s="640"/>
      <c r="CW70" s="641"/>
      <c r="CX70" s="640"/>
      <c r="CY70" s="641"/>
      <c r="CZ70" s="640"/>
    </row>
    <row r="71" spans="1:104" ht="15.75">
      <c r="A71" s="652">
        <v>32</v>
      </c>
      <c r="B71" s="396" t="s">
        <v>64</v>
      </c>
      <c r="C71" s="654">
        <v>61.145699999999998</v>
      </c>
      <c r="D71" s="655">
        <f>SUM(BL35)</f>
        <v>0</v>
      </c>
      <c r="E71" s="655">
        <f>SUM(BM35)</f>
        <v>0</v>
      </c>
      <c r="F71" s="639"/>
      <c r="G71" s="640"/>
      <c r="H71" s="641"/>
      <c r="I71" s="640"/>
      <c r="J71" s="641"/>
      <c r="K71" s="640"/>
      <c r="L71" s="641"/>
      <c r="M71" s="640"/>
      <c r="N71" s="641"/>
      <c r="O71" s="640"/>
      <c r="P71" s="641"/>
      <c r="Q71" s="640"/>
      <c r="R71" s="641"/>
      <c r="S71" s="640"/>
      <c r="T71" s="641"/>
      <c r="U71" s="640"/>
      <c r="V71" s="641"/>
      <c r="W71" s="640"/>
      <c r="X71" s="641"/>
      <c r="Y71" s="640"/>
      <c r="Z71" s="641"/>
      <c r="AA71" s="640"/>
      <c r="AB71" s="641"/>
      <c r="AC71" s="641"/>
      <c r="AD71" s="641"/>
      <c r="AE71" s="641"/>
      <c r="AF71" s="641"/>
      <c r="AG71" s="640"/>
      <c r="AH71" s="641"/>
      <c r="AI71" s="640"/>
      <c r="AJ71" s="641"/>
      <c r="AK71" s="640"/>
      <c r="AL71" s="641"/>
      <c r="AM71" s="640"/>
      <c r="AN71" s="641"/>
      <c r="AO71" s="640"/>
      <c r="AP71" s="641"/>
      <c r="AQ71" s="640"/>
      <c r="AR71" s="641"/>
      <c r="AS71" s="640"/>
      <c r="AT71" s="641"/>
      <c r="AU71" s="640"/>
      <c r="AV71" s="641"/>
      <c r="AW71" s="640"/>
      <c r="AX71" s="641"/>
      <c r="AY71" s="640"/>
      <c r="AZ71" s="641"/>
      <c r="BA71" s="640"/>
      <c r="BB71" s="641"/>
      <c r="BC71" s="640"/>
      <c r="BD71" s="641"/>
      <c r="BE71" s="640"/>
      <c r="BF71" s="641"/>
      <c r="BG71" s="640"/>
      <c r="BH71" s="641"/>
      <c r="BI71" s="640"/>
      <c r="BJ71" s="641"/>
      <c r="BK71" s="640"/>
      <c r="BL71" s="641"/>
      <c r="BM71" s="640"/>
      <c r="BN71" s="641"/>
      <c r="BO71" s="640"/>
      <c r="BP71" s="642"/>
      <c r="BQ71" s="641"/>
      <c r="BR71" s="640"/>
      <c r="BS71" s="641"/>
      <c r="BT71" s="640"/>
      <c r="BU71" s="641"/>
      <c r="BV71" s="640"/>
      <c r="BW71" s="641"/>
      <c r="BX71" s="640"/>
      <c r="BY71" s="641"/>
      <c r="BZ71" s="640"/>
      <c r="CA71" s="641"/>
      <c r="CB71" s="640"/>
      <c r="CC71" s="641"/>
      <c r="CD71" s="640"/>
      <c r="CE71" s="641"/>
      <c r="CF71" s="640"/>
      <c r="CG71" s="641"/>
      <c r="CH71" s="640"/>
      <c r="CI71" s="641"/>
      <c r="CJ71" s="640"/>
      <c r="CK71" s="641"/>
      <c r="CL71" s="640"/>
      <c r="CM71" s="641"/>
      <c r="CN71" s="640"/>
      <c r="CO71" s="641"/>
      <c r="CP71" s="640"/>
      <c r="CQ71" s="641"/>
      <c r="CR71" s="640"/>
      <c r="CS71" s="641"/>
      <c r="CT71" s="640"/>
      <c r="CU71" s="641"/>
      <c r="CV71" s="640"/>
      <c r="CW71" s="641"/>
      <c r="CX71" s="640"/>
      <c r="CY71" s="641"/>
      <c r="CZ71" s="640"/>
    </row>
    <row r="72" spans="1:104" ht="15.75">
      <c r="A72" s="652">
        <v>33</v>
      </c>
      <c r="B72" s="396" t="s">
        <v>65</v>
      </c>
      <c r="C72" s="654">
        <v>61.146700000000003</v>
      </c>
      <c r="D72" s="655">
        <f>SUM(BN35)</f>
        <v>0</v>
      </c>
      <c r="E72" s="655">
        <f>SUM(BO35)</f>
        <v>0</v>
      </c>
      <c r="F72" s="639"/>
      <c r="G72" s="640"/>
      <c r="H72" s="641"/>
      <c r="I72" s="640"/>
      <c r="J72" s="641"/>
      <c r="K72" s="640"/>
      <c r="L72" s="641"/>
      <c r="M72" s="640"/>
      <c r="N72" s="641"/>
      <c r="O72" s="640"/>
      <c r="P72" s="641"/>
      <c r="Q72" s="640"/>
      <c r="R72" s="641"/>
      <c r="S72" s="640"/>
      <c r="T72" s="641"/>
      <c r="U72" s="640"/>
      <c r="V72" s="641"/>
      <c r="W72" s="640"/>
      <c r="X72" s="641"/>
      <c r="Y72" s="640"/>
      <c r="Z72" s="641"/>
      <c r="AA72" s="640"/>
      <c r="AB72" s="641"/>
      <c r="AC72" s="641"/>
      <c r="AD72" s="641"/>
      <c r="AE72" s="641"/>
      <c r="AF72" s="641"/>
      <c r="AG72" s="640"/>
      <c r="AH72" s="641"/>
      <c r="AI72" s="640"/>
      <c r="AJ72" s="641"/>
      <c r="AK72" s="640"/>
      <c r="AL72" s="641"/>
      <c r="AM72" s="640"/>
      <c r="AN72" s="641"/>
      <c r="AO72" s="640"/>
      <c r="AP72" s="641"/>
      <c r="AQ72" s="640"/>
      <c r="AR72" s="641"/>
      <c r="AS72" s="640"/>
      <c r="AT72" s="641"/>
      <c r="AU72" s="640"/>
      <c r="AV72" s="641"/>
      <c r="AW72" s="640"/>
      <c r="AX72" s="641"/>
      <c r="AY72" s="640"/>
      <c r="AZ72" s="641"/>
      <c r="BA72" s="640"/>
      <c r="BB72" s="641"/>
      <c r="BC72" s="640"/>
      <c r="BD72" s="641"/>
      <c r="BE72" s="640"/>
      <c r="BF72" s="641"/>
      <c r="BG72" s="640"/>
      <c r="BH72" s="641"/>
      <c r="BI72" s="640"/>
      <c r="BJ72" s="641"/>
      <c r="BK72" s="640"/>
      <c r="BL72" s="641"/>
      <c r="BM72" s="640"/>
      <c r="BN72" s="641"/>
      <c r="BO72" s="640"/>
      <c r="BP72" s="642"/>
      <c r="BQ72" s="641"/>
      <c r="BR72" s="640"/>
      <c r="BS72" s="641"/>
      <c r="BT72" s="640"/>
      <c r="BU72" s="641"/>
      <c r="BV72" s="640"/>
      <c r="BW72" s="641"/>
      <c r="BX72" s="640"/>
      <c r="BY72" s="641"/>
      <c r="BZ72" s="640"/>
      <c r="CA72" s="641"/>
      <c r="CB72" s="640"/>
      <c r="CC72" s="641"/>
      <c r="CD72" s="640"/>
      <c r="CE72" s="641"/>
      <c r="CF72" s="640"/>
      <c r="CG72" s="641"/>
      <c r="CH72" s="640"/>
      <c r="CI72" s="641"/>
      <c r="CJ72" s="640"/>
      <c r="CK72" s="641"/>
      <c r="CL72" s="640"/>
      <c r="CM72" s="641"/>
      <c r="CN72" s="640"/>
      <c r="CO72" s="641"/>
      <c r="CP72" s="640"/>
      <c r="CQ72" s="641"/>
      <c r="CR72" s="640"/>
      <c r="CS72" s="641"/>
      <c r="CT72" s="640"/>
      <c r="CU72" s="641"/>
      <c r="CV72" s="640"/>
      <c r="CW72" s="641"/>
      <c r="CX72" s="640"/>
      <c r="CY72" s="641"/>
      <c r="CZ72" s="640"/>
    </row>
    <row r="73" spans="1:104" ht="15.75">
      <c r="A73" s="657">
        <v>34</v>
      </c>
      <c r="B73" s="661" t="s">
        <v>64</v>
      </c>
      <c r="C73" s="659">
        <v>61.174700000000001</v>
      </c>
      <c r="D73" s="660"/>
      <c r="E73" s="660"/>
      <c r="F73" s="639"/>
      <c r="G73" s="640"/>
      <c r="H73" s="641"/>
      <c r="I73" s="640"/>
      <c r="J73" s="641"/>
      <c r="K73" s="640"/>
      <c r="L73" s="641"/>
      <c r="M73" s="640"/>
      <c r="N73" s="641"/>
      <c r="O73" s="640"/>
      <c r="P73" s="641"/>
      <c r="Q73" s="640"/>
      <c r="R73" s="641"/>
      <c r="S73" s="640"/>
      <c r="T73" s="641"/>
      <c r="U73" s="640"/>
      <c r="V73" s="641"/>
      <c r="W73" s="640"/>
      <c r="X73" s="641"/>
      <c r="Y73" s="640"/>
      <c r="Z73" s="641"/>
      <c r="AA73" s="640"/>
      <c r="AB73" s="641"/>
      <c r="AC73" s="641"/>
      <c r="AD73" s="641"/>
      <c r="AE73" s="641"/>
      <c r="AF73" s="641"/>
      <c r="AG73" s="640"/>
      <c r="AH73" s="641"/>
      <c r="AI73" s="640"/>
      <c r="AJ73" s="641"/>
      <c r="AK73" s="640"/>
      <c r="AL73" s="641"/>
      <c r="AM73" s="640"/>
      <c r="AN73" s="641"/>
      <c r="AO73" s="640"/>
      <c r="AP73" s="641"/>
      <c r="AQ73" s="640"/>
      <c r="AR73" s="641"/>
      <c r="AS73" s="640"/>
      <c r="AT73" s="641"/>
      <c r="AU73" s="640"/>
      <c r="AV73" s="641"/>
      <c r="AW73" s="640"/>
      <c r="AX73" s="641"/>
      <c r="AY73" s="640"/>
      <c r="AZ73" s="641"/>
      <c r="BA73" s="640"/>
      <c r="BB73" s="641"/>
      <c r="BC73" s="640"/>
      <c r="BD73" s="641"/>
      <c r="BE73" s="640"/>
      <c r="BF73" s="641"/>
      <c r="BG73" s="640"/>
      <c r="BH73" s="641"/>
      <c r="BI73" s="640"/>
      <c r="BJ73" s="641"/>
      <c r="BK73" s="640"/>
      <c r="BL73" s="641"/>
      <c r="BM73" s="640"/>
      <c r="BN73" s="641"/>
      <c r="BO73" s="640"/>
      <c r="BP73" s="642"/>
      <c r="BQ73" s="641"/>
      <c r="BR73" s="640"/>
      <c r="BS73" s="641"/>
      <c r="BT73" s="640"/>
      <c r="BU73" s="641"/>
      <c r="BV73" s="640"/>
      <c r="BW73" s="641"/>
      <c r="BX73" s="640"/>
      <c r="BY73" s="641"/>
      <c r="BZ73" s="640"/>
      <c r="CA73" s="641"/>
      <c r="CB73" s="640"/>
      <c r="CC73" s="641"/>
      <c r="CD73" s="640"/>
      <c r="CE73" s="641"/>
      <c r="CF73" s="640"/>
      <c r="CG73" s="641"/>
      <c r="CH73" s="640"/>
      <c r="CI73" s="641"/>
      <c r="CJ73" s="640"/>
      <c r="CK73" s="641"/>
      <c r="CL73" s="640"/>
      <c r="CM73" s="641"/>
      <c r="CN73" s="640"/>
      <c r="CO73" s="641"/>
      <c r="CP73" s="640"/>
      <c r="CQ73" s="641"/>
      <c r="CR73" s="640"/>
      <c r="CS73" s="641"/>
      <c r="CT73" s="640"/>
      <c r="CU73" s="641"/>
      <c r="CV73" s="640"/>
      <c r="CW73" s="641"/>
      <c r="CX73" s="640"/>
      <c r="CY73" s="641"/>
      <c r="CZ73" s="640"/>
    </row>
    <row r="74" spans="1:104" ht="15.75">
      <c r="A74" s="657">
        <v>35</v>
      </c>
      <c r="B74" s="661" t="s">
        <v>64</v>
      </c>
      <c r="C74" s="659"/>
      <c r="D74" s="660"/>
      <c r="E74" s="660"/>
      <c r="F74" s="639"/>
      <c r="G74" s="640"/>
      <c r="H74" s="641"/>
      <c r="I74" s="640"/>
      <c r="J74" s="641"/>
      <c r="K74" s="640"/>
      <c r="L74" s="641"/>
      <c r="M74" s="640"/>
      <c r="N74" s="641"/>
      <c r="O74" s="640"/>
      <c r="P74" s="641"/>
      <c r="Q74" s="640"/>
      <c r="R74" s="641"/>
      <c r="S74" s="640"/>
      <c r="T74" s="641"/>
      <c r="U74" s="640"/>
      <c r="V74" s="641"/>
      <c r="W74" s="640"/>
      <c r="X74" s="641"/>
      <c r="Y74" s="640"/>
      <c r="Z74" s="641"/>
      <c r="AA74" s="640"/>
      <c r="AB74" s="641"/>
      <c r="AC74" s="641"/>
      <c r="AD74" s="641"/>
      <c r="AE74" s="641"/>
      <c r="AF74" s="641"/>
      <c r="AG74" s="640"/>
      <c r="AH74" s="641"/>
      <c r="AI74" s="640"/>
      <c r="AJ74" s="641"/>
      <c r="AK74" s="640"/>
      <c r="AL74" s="641"/>
      <c r="AM74" s="640"/>
      <c r="AN74" s="641"/>
      <c r="AO74" s="640"/>
      <c r="AP74" s="641"/>
      <c r="AQ74" s="640"/>
      <c r="AR74" s="641"/>
      <c r="AS74" s="640"/>
      <c r="AT74" s="641"/>
      <c r="AU74" s="640"/>
      <c r="AV74" s="641"/>
      <c r="AW74" s="640"/>
      <c r="AX74" s="641"/>
      <c r="AY74" s="640"/>
      <c r="AZ74" s="641"/>
      <c r="BA74" s="640"/>
      <c r="BB74" s="641"/>
      <c r="BC74" s="640"/>
      <c r="BD74" s="641"/>
      <c r="BE74" s="640"/>
      <c r="BF74" s="641"/>
      <c r="BG74" s="640"/>
      <c r="BH74" s="641"/>
      <c r="BI74" s="640"/>
      <c r="BJ74" s="641"/>
      <c r="BK74" s="640"/>
      <c r="BL74" s="641"/>
      <c r="BM74" s="640"/>
      <c r="BN74" s="641"/>
      <c r="BO74" s="640"/>
      <c r="BP74" s="642"/>
      <c r="BQ74" s="641"/>
      <c r="BR74" s="640"/>
      <c r="BS74" s="641"/>
      <c r="BT74" s="640"/>
      <c r="BU74" s="641"/>
      <c r="BV74" s="640"/>
      <c r="BW74" s="641"/>
      <c r="BX74" s="640"/>
      <c r="BY74" s="641"/>
      <c r="BZ74" s="640"/>
      <c r="CA74" s="641"/>
      <c r="CB74" s="640"/>
      <c r="CC74" s="641"/>
      <c r="CD74" s="640"/>
      <c r="CE74" s="641"/>
      <c r="CF74" s="640"/>
      <c r="CG74" s="641"/>
      <c r="CH74" s="640"/>
      <c r="CI74" s="641"/>
      <c r="CJ74" s="640"/>
      <c r="CK74" s="641"/>
      <c r="CL74" s="640"/>
      <c r="CM74" s="641"/>
      <c r="CN74" s="640"/>
      <c r="CO74" s="641"/>
      <c r="CP74" s="640"/>
      <c r="CQ74" s="641"/>
      <c r="CR74" s="640"/>
      <c r="CS74" s="641"/>
      <c r="CT74" s="640"/>
      <c r="CU74" s="641"/>
      <c r="CV74" s="640"/>
      <c r="CW74" s="641"/>
      <c r="CX74" s="640"/>
      <c r="CY74" s="641"/>
      <c r="CZ74" s="640"/>
    </row>
    <row r="75" spans="1:104" ht="15.75">
      <c r="A75" s="662"/>
      <c r="B75" s="663" t="s">
        <v>66</v>
      </c>
      <c r="C75" s="664"/>
      <c r="D75" s="665">
        <f>SUM(D40:D74)</f>
        <v>0</v>
      </c>
      <c r="E75" s="665">
        <f>SUM(E40:E74)</f>
        <v>0</v>
      </c>
      <c r="F75" s="639">
        <f>SUM(CU35)</f>
        <v>0</v>
      </c>
      <c r="G75" s="639">
        <f>SUM(CV35)</f>
        <v>0</v>
      </c>
      <c r="H75" s="641"/>
      <c r="I75" s="640"/>
      <c r="J75" s="641"/>
      <c r="K75" s="640"/>
      <c r="L75" s="641"/>
      <c r="M75" s="640"/>
      <c r="N75" s="641"/>
      <c r="O75" s="640"/>
      <c r="P75" s="641"/>
      <c r="Q75" s="640"/>
      <c r="R75" s="641"/>
      <c r="S75" s="640"/>
      <c r="T75" s="641"/>
      <c r="U75" s="640"/>
      <c r="V75" s="641"/>
      <c r="W75" s="640"/>
      <c r="X75" s="641"/>
      <c r="Y75" s="640"/>
      <c r="Z75" s="641"/>
      <c r="AA75" s="640"/>
      <c r="AB75" s="641"/>
      <c r="AC75" s="641"/>
      <c r="AD75" s="641"/>
      <c r="AE75" s="641"/>
      <c r="AF75" s="641"/>
      <c r="AG75" s="640"/>
      <c r="AH75" s="641"/>
      <c r="AI75" s="640"/>
      <c r="AJ75" s="641"/>
      <c r="AK75" s="640"/>
      <c r="AL75" s="641"/>
      <c r="AM75" s="640"/>
      <c r="AN75" s="641"/>
      <c r="AO75" s="640"/>
      <c r="AP75" s="641"/>
      <c r="AQ75" s="640"/>
      <c r="AR75" s="641"/>
      <c r="AS75" s="640"/>
      <c r="AT75" s="641"/>
      <c r="AU75" s="640"/>
      <c r="AV75" s="641"/>
      <c r="AW75" s="640"/>
      <c r="AX75" s="641"/>
      <c r="AY75" s="640"/>
      <c r="AZ75" s="641"/>
      <c r="BA75" s="640"/>
      <c r="BB75" s="641"/>
      <c r="BC75" s="640"/>
      <c r="BD75" s="641"/>
      <c r="BE75" s="640"/>
      <c r="BF75" s="641"/>
      <c r="BG75" s="640"/>
      <c r="BH75" s="641"/>
      <c r="BI75" s="640"/>
      <c r="BJ75" s="641"/>
      <c r="BK75" s="640"/>
      <c r="BL75" s="641"/>
      <c r="BM75" s="640"/>
      <c r="BN75" s="641"/>
      <c r="BO75" s="640"/>
      <c r="BP75" s="642"/>
      <c r="BQ75" s="641"/>
      <c r="BR75" s="640"/>
      <c r="BS75" s="641"/>
      <c r="BT75" s="640"/>
      <c r="BU75" s="641"/>
      <c r="BV75" s="640"/>
      <c r="BW75" s="641"/>
      <c r="BX75" s="640"/>
      <c r="BY75" s="641"/>
      <c r="BZ75" s="640"/>
      <c r="CA75" s="641"/>
      <c r="CB75" s="640"/>
      <c r="CC75" s="641"/>
      <c r="CD75" s="640"/>
      <c r="CE75" s="641"/>
      <c r="CF75" s="640"/>
      <c r="CG75" s="641"/>
      <c r="CH75" s="640"/>
      <c r="CI75" s="641"/>
      <c r="CJ75" s="640"/>
      <c r="CK75" s="641"/>
      <c r="CL75" s="640"/>
      <c r="CM75" s="641"/>
      <c r="CN75" s="640"/>
      <c r="CO75" s="641"/>
      <c r="CP75" s="640"/>
      <c r="CQ75" s="641"/>
      <c r="CR75" s="640"/>
      <c r="CS75" s="641"/>
      <c r="CT75" s="640"/>
      <c r="CU75" s="641"/>
      <c r="CV75" s="640"/>
      <c r="CW75" s="641"/>
      <c r="CX75" s="640"/>
      <c r="CY75" s="641"/>
      <c r="CZ75" s="640"/>
    </row>
    <row r="76" spans="1:104">
      <c r="A76" s="759" t="s">
        <v>67</v>
      </c>
      <c r="B76" s="760"/>
      <c r="C76" s="666"/>
      <c r="D76" s="655"/>
      <c r="E76" s="655"/>
      <c r="F76" s="639">
        <f>F75-D75</f>
        <v>0</v>
      </c>
      <c r="G76" s="639">
        <f>G75-E75</f>
        <v>0</v>
      </c>
      <c r="H76" s="641"/>
      <c r="I76" s="640"/>
      <c r="J76" s="641"/>
      <c r="K76" s="640"/>
      <c r="L76" s="641"/>
      <c r="M76" s="640"/>
      <c r="N76" s="641"/>
      <c r="O76" s="640"/>
      <c r="P76" s="641"/>
      <c r="Q76" s="640"/>
      <c r="R76" s="641"/>
      <c r="S76" s="640"/>
      <c r="T76" s="641"/>
      <c r="U76" s="640"/>
      <c r="V76" s="641"/>
      <c r="W76" s="640"/>
      <c r="X76" s="641"/>
      <c r="Y76" s="640"/>
      <c r="Z76" s="641"/>
      <c r="AA76" s="640"/>
      <c r="AB76" s="641"/>
      <c r="AC76" s="641"/>
      <c r="AD76" s="641"/>
      <c r="AE76" s="641"/>
      <c r="AF76" s="641"/>
      <c r="AG76" s="640"/>
      <c r="AH76" s="641"/>
      <c r="AI76" s="640"/>
      <c r="AJ76" s="641"/>
      <c r="AK76" s="640"/>
      <c r="AL76" s="641"/>
      <c r="AM76" s="640"/>
      <c r="AN76" s="641"/>
      <c r="AO76" s="640"/>
      <c r="AP76" s="641"/>
      <c r="AQ76" s="640"/>
      <c r="AR76" s="641"/>
      <c r="AS76" s="640"/>
      <c r="AT76" s="641"/>
      <c r="AU76" s="640"/>
      <c r="AV76" s="641"/>
      <c r="AW76" s="640"/>
      <c r="AX76" s="641"/>
      <c r="AY76" s="640"/>
      <c r="AZ76" s="641"/>
      <c r="BA76" s="640"/>
      <c r="BB76" s="641"/>
      <c r="BC76" s="640"/>
      <c r="BD76" s="641"/>
      <c r="BE76" s="640"/>
      <c r="BF76" s="641"/>
      <c r="BG76" s="640"/>
      <c r="BH76" s="641"/>
      <c r="BI76" s="640"/>
      <c r="BJ76" s="641"/>
      <c r="BK76" s="640"/>
      <c r="BL76" s="641"/>
      <c r="BM76" s="640"/>
      <c r="BN76" s="641"/>
      <c r="BO76" s="640"/>
      <c r="BP76" s="642"/>
      <c r="BQ76" s="641"/>
      <c r="BR76" s="640"/>
      <c r="BS76" s="641"/>
      <c r="BT76" s="640"/>
      <c r="BU76" s="641"/>
      <c r="BV76" s="640"/>
      <c r="BW76" s="641"/>
      <c r="BX76" s="640"/>
      <c r="BY76" s="641"/>
      <c r="BZ76" s="640"/>
      <c r="CA76" s="641"/>
      <c r="CB76" s="640"/>
      <c r="CC76" s="641"/>
      <c r="CD76" s="640"/>
      <c r="CE76" s="641"/>
      <c r="CF76" s="640"/>
      <c r="CG76" s="641"/>
      <c r="CH76" s="640"/>
      <c r="CI76" s="641"/>
      <c r="CJ76" s="640"/>
      <c r="CK76" s="641"/>
      <c r="CL76" s="640"/>
      <c r="CM76" s="641"/>
      <c r="CN76" s="640"/>
      <c r="CO76" s="641"/>
      <c r="CP76" s="640"/>
      <c r="CQ76" s="641"/>
      <c r="CR76" s="640"/>
      <c r="CS76" s="641"/>
      <c r="CT76" s="640"/>
      <c r="CU76" s="641"/>
      <c r="CV76" s="640"/>
      <c r="CW76" s="641"/>
      <c r="CX76" s="640"/>
      <c r="CY76" s="641"/>
      <c r="CZ76" s="640"/>
    </row>
    <row r="77" spans="1:104" ht="15.75">
      <c r="A77" s="652">
        <v>1</v>
      </c>
      <c r="B77" s="656" t="s">
        <v>68</v>
      </c>
      <c r="C77" s="654">
        <v>61.250599999999999</v>
      </c>
      <c r="D77" s="655">
        <v>0</v>
      </c>
      <c r="E77" s="655">
        <v>0</v>
      </c>
      <c r="F77" s="639"/>
      <c r="G77" s="640"/>
      <c r="H77" s="641"/>
      <c r="I77" s="640"/>
      <c r="J77" s="641"/>
      <c r="K77" s="640"/>
      <c r="L77" s="641"/>
      <c r="M77" s="640"/>
      <c r="N77" s="641"/>
      <c r="O77" s="640"/>
      <c r="P77" s="641"/>
      <c r="Q77" s="640"/>
      <c r="R77" s="641"/>
      <c r="S77" s="640"/>
      <c r="T77" s="641"/>
      <c r="U77" s="640"/>
      <c r="V77" s="641"/>
      <c r="W77" s="640"/>
      <c r="X77" s="641"/>
      <c r="Y77" s="640"/>
      <c r="Z77" s="641"/>
      <c r="AA77" s="640"/>
      <c r="AB77" s="641"/>
      <c r="AC77" s="641"/>
      <c r="AD77" s="641"/>
      <c r="AE77" s="641"/>
      <c r="AF77" s="641"/>
      <c r="AG77" s="640"/>
      <c r="AH77" s="641"/>
      <c r="AI77" s="640"/>
      <c r="AJ77" s="641"/>
      <c r="AK77" s="640"/>
      <c r="AL77" s="641"/>
      <c r="AM77" s="640"/>
      <c r="AN77" s="641"/>
      <c r="AO77" s="640"/>
      <c r="AP77" s="641"/>
      <c r="AQ77" s="640"/>
      <c r="AR77" s="641"/>
      <c r="AS77" s="640"/>
      <c r="AT77" s="641"/>
      <c r="AU77" s="640"/>
      <c r="AV77" s="641"/>
      <c r="AW77" s="640"/>
      <c r="AX77" s="641"/>
      <c r="AY77" s="640"/>
      <c r="AZ77" s="641"/>
      <c r="BA77" s="640"/>
      <c r="BB77" s="641"/>
      <c r="BC77" s="640"/>
      <c r="BD77" s="641"/>
      <c r="BE77" s="640"/>
      <c r="BF77" s="641"/>
      <c r="BG77" s="640"/>
      <c r="BH77" s="641"/>
      <c r="BI77" s="640"/>
      <c r="BJ77" s="641"/>
      <c r="BK77" s="640"/>
      <c r="BL77" s="641"/>
      <c r="BM77" s="640"/>
      <c r="BN77" s="641"/>
      <c r="BO77" s="640"/>
      <c r="BP77" s="642"/>
      <c r="BQ77" s="641"/>
      <c r="BR77" s="640"/>
      <c r="BS77" s="641"/>
      <c r="BT77" s="640"/>
      <c r="BU77" s="641"/>
      <c r="BV77" s="640"/>
      <c r="BW77" s="641"/>
      <c r="BX77" s="640"/>
      <c r="BY77" s="641"/>
      <c r="BZ77" s="640"/>
      <c r="CA77" s="641"/>
      <c r="CB77" s="640"/>
      <c r="CC77" s="641"/>
      <c r="CD77" s="640"/>
      <c r="CE77" s="641"/>
      <c r="CF77" s="640"/>
      <c r="CG77" s="641"/>
      <c r="CH77" s="640"/>
      <c r="CI77" s="641"/>
      <c r="CJ77" s="640"/>
      <c r="CK77" s="641"/>
      <c r="CL77" s="640"/>
      <c r="CM77" s="641"/>
      <c r="CN77" s="640"/>
      <c r="CO77" s="641"/>
      <c r="CP77" s="640"/>
      <c r="CQ77" s="641"/>
      <c r="CR77" s="640"/>
      <c r="CS77" s="641"/>
      <c r="CT77" s="640"/>
      <c r="CU77" s="641"/>
      <c r="CV77" s="640"/>
      <c r="CW77" s="641"/>
      <c r="CX77" s="640"/>
      <c r="CY77" s="641"/>
      <c r="CZ77" s="640"/>
    </row>
    <row r="78" spans="1:104" ht="15.75">
      <c r="A78" s="652">
        <v>2</v>
      </c>
      <c r="B78" s="656" t="s">
        <v>68</v>
      </c>
      <c r="C78" s="654">
        <v>61.250700000000002</v>
      </c>
      <c r="D78" s="655">
        <f>SUM(BY35)</f>
        <v>0</v>
      </c>
      <c r="E78" s="655">
        <f>SUM(BZ35)</f>
        <v>0</v>
      </c>
      <c r="F78" s="639">
        <f>F77-F75</f>
        <v>0</v>
      </c>
      <c r="G78" s="640"/>
      <c r="H78" s="641"/>
      <c r="I78" s="640"/>
      <c r="J78" s="641"/>
      <c r="K78" s="640"/>
      <c r="L78" s="641"/>
      <c r="M78" s="640"/>
      <c r="N78" s="641"/>
      <c r="O78" s="640"/>
      <c r="P78" s="641"/>
      <c r="Q78" s="640"/>
      <c r="R78" s="641"/>
      <c r="S78" s="640"/>
      <c r="T78" s="641"/>
      <c r="U78" s="640"/>
      <c r="V78" s="641"/>
      <c r="W78" s="640"/>
      <c r="X78" s="641"/>
      <c r="Y78" s="640"/>
      <c r="Z78" s="641"/>
      <c r="AA78" s="640"/>
      <c r="AB78" s="641"/>
      <c r="AC78" s="641"/>
      <c r="AD78" s="641"/>
      <c r="AE78" s="641"/>
      <c r="AF78" s="641"/>
      <c r="AG78" s="640"/>
      <c r="AH78" s="641"/>
      <c r="AI78" s="640"/>
      <c r="AJ78" s="641"/>
      <c r="AK78" s="640"/>
      <c r="AL78" s="641"/>
      <c r="AM78" s="640"/>
      <c r="AN78" s="641"/>
      <c r="AO78" s="640"/>
      <c r="AP78" s="641"/>
      <c r="AQ78" s="640"/>
      <c r="AR78" s="641"/>
      <c r="AS78" s="640"/>
      <c r="AT78" s="641"/>
      <c r="AU78" s="640"/>
      <c r="AV78" s="641"/>
      <c r="AW78" s="640"/>
      <c r="AX78" s="641"/>
      <c r="AY78" s="640"/>
      <c r="AZ78" s="641"/>
      <c r="BA78" s="640"/>
      <c r="BB78" s="641"/>
      <c r="BC78" s="640"/>
      <c r="BD78" s="641"/>
      <c r="BE78" s="640"/>
      <c r="BF78" s="641"/>
      <c r="BG78" s="640"/>
      <c r="BH78" s="641"/>
      <c r="BI78" s="640"/>
      <c r="BJ78" s="641"/>
      <c r="BK78" s="640"/>
      <c r="BL78" s="641"/>
      <c r="BM78" s="640"/>
      <c r="BN78" s="641"/>
      <c r="BO78" s="640"/>
      <c r="BP78" s="642"/>
      <c r="BQ78" s="641"/>
      <c r="BR78" s="640"/>
      <c r="BS78" s="641"/>
      <c r="BT78" s="640"/>
      <c r="BU78" s="641"/>
      <c r="BV78" s="640"/>
      <c r="BW78" s="641"/>
      <c r="BX78" s="640"/>
      <c r="BY78" s="641"/>
      <c r="BZ78" s="640"/>
      <c r="CA78" s="641"/>
      <c r="CB78" s="640"/>
      <c r="CC78" s="641"/>
      <c r="CD78" s="640"/>
      <c r="CE78" s="641"/>
      <c r="CF78" s="640"/>
      <c r="CG78" s="641"/>
      <c r="CH78" s="640"/>
      <c r="CI78" s="641"/>
      <c r="CJ78" s="640"/>
      <c r="CK78" s="641"/>
      <c r="CL78" s="640"/>
      <c r="CM78" s="641"/>
      <c r="CN78" s="640"/>
      <c r="CO78" s="641"/>
      <c r="CP78" s="640"/>
      <c r="CQ78" s="641"/>
      <c r="CR78" s="640"/>
      <c r="CS78" s="641"/>
      <c r="CT78" s="640"/>
      <c r="CU78" s="641"/>
      <c r="CV78" s="640"/>
      <c r="CW78" s="641"/>
      <c r="CX78" s="640"/>
      <c r="CY78" s="641"/>
      <c r="CZ78" s="640"/>
    </row>
    <row r="79" spans="1:104" ht="15.75">
      <c r="A79" s="652">
        <v>3</v>
      </c>
      <c r="B79" s="656" t="s">
        <v>69</v>
      </c>
      <c r="C79" s="654">
        <v>61.255400000000002</v>
      </c>
      <c r="D79" s="655">
        <v>0</v>
      </c>
      <c r="E79" s="655">
        <v>0</v>
      </c>
      <c r="F79" s="639"/>
      <c r="G79" s="640"/>
      <c r="H79" s="641"/>
      <c r="I79" s="640"/>
      <c r="J79" s="641"/>
      <c r="K79" s="640"/>
      <c r="L79" s="641"/>
      <c r="M79" s="640"/>
      <c r="N79" s="641"/>
      <c r="O79" s="640"/>
      <c r="P79" s="641"/>
      <c r="Q79" s="640"/>
      <c r="R79" s="641"/>
      <c r="S79" s="640"/>
      <c r="T79" s="641"/>
      <c r="U79" s="640"/>
      <c r="V79" s="641"/>
      <c r="W79" s="640"/>
      <c r="X79" s="641"/>
      <c r="Y79" s="640"/>
      <c r="Z79" s="641"/>
      <c r="AA79" s="640"/>
      <c r="AB79" s="641"/>
      <c r="AC79" s="641"/>
      <c r="AD79" s="641"/>
      <c r="AE79" s="641"/>
      <c r="AF79" s="641"/>
      <c r="AG79" s="640"/>
      <c r="AH79" s="641"/>
      <c r="AI79" s="640"/>
      <c r="AJ79" s="641"/>
      <c r="AK79" s="640"/>
      <c r="AL79" s="641"/>
      <c r="AM79" s="640"/>
      <c r="AN79" s="641"/>
      <c r="AO79" s="640"/>
      <c r="AP79" s="641"/>
      <c r="AQ79" s="640"/>
      <c r="AR79" s="641"/>
      <c r="AS79" s="640"/>
      <c r="AT79" s="641"/>
      <c r="AU79" s="640"/>
      <c r="AV79" s="641"/>
      <c r="AW79" s="640"/>
      <c r="AX79" s="641"/>
      <c r="AY79" s="640"/>
      <c r="AZ79" s="641"/>
      <c r="BA79" s="640"/>
      <c r="BB79" s="641"/>
      <c r="BC79" s="640"/>
      <c r="BD79" s="641"/>
      <c r="BE79" s="640"/>
      <c r="BF79" s="641"/>
      <c r="BG79" s="640"/>
      <c r="BH79" s="641"/>
      <c r="BI79" s="640"/>
      <c r="BJ79" s="641"/>
      <c r="BK79" s="640"/>
      <c r="BL79" s="641"/>
      <c r="BM79" s="640"/>
      <c r="BN79" s="641"/>
      <c r="BO79" s="640"/>
      <c r="BP79" s="642"/>
      <c r="BQ79" s="641"/>
      <c r="BR79" s="640"/>
      <c r="BS79" s="641"/>
      <c r="BT79" s="640"/>
      <c r="BU79" s="641"/>
      <c r="BV79" s="640"/>
      <c r="BW79" s="641"/>
      <c r="BX79" s="640"/>
      <c r="BY79" s="641"/>
      <c r="BZ79" s="640"/>
      <c r="CA79" s="641"/>
      <c r="CB79" s="640"/>
      <c r="CC79" s="641"/>
      <c r="CD79" s="640"/>
      <c r="CE79" s="641"/>
      <c r="CF79" s="640"/>
      <c r="CG79" s="641"/>
      <c r="CH79" s="640"/>
      <c r="CI79" s="641"/>
      <c r="CJ79" s="640"/>
      <c r="CK79" s="641"/>
      <c r="CL79" s="640"/>
      <c r="CM79" s="641"/>
      <c r="CN79" s="640"/>
      <c r="CO79" s="641"/>
      <c r="CP79" s="640"/>
      <c r="CQ79" s="641"/>
      <c r="CR79" s="640"/>
      <c r="CS79" s="641"/>
      <c r="CT79" s="640"/>
      <c r="CU79" s="641"/>
      <c r="CV79" s="640"/>
      <c r="CW79" s="641"/>
      <c r="CX79" s="640"/>
      <c r="CY79" s="641"/>
      <c r="CZ79" s="640"/>
    </row>
    <row r="80" spans="1:104" ht="15.75">
      <c r="A80" s="652">
        <v>4</v>
      </c>
      <c r="B80" s="656" t="s">
        <v>69</v>
      </c>
      <c r="C80" s="654">
        <v>61.255699999999997</v>
      </c>
      <c r="D80" s="655">
        <f>SUM(CA35)</f>
        <v>0</v>
      </c>
      <c r="E80" s="655">
        <f>SUM(CB35)</f>
        <v>0</v>
      </c>
      <c r="F80" s="639"/>
      <c r="G80" s="640"/>
      <c r="H80" s="641"/>
      <c r="I80" s="640"/>
      <c r="J80" s="641"/>
      <c r="K80" s="640"/>
      <c r="L80" s="641"/>
      <c r="M80" s="640"/>
      <c r="N80" s="641"/>
      <c r="O80" s="640"/>
      <c r="P80" s="641"/>
      <c r="Q80" s="640"/>
      <c r="R80" s="641"/>
      <c r="S80" s="640"/>
      <c r="T80" s="641"/>
      <c r="U80" s="640"/>
      <c r="V80" s="641"/>
      <c r="W80" s="640"/>
      <c r="X80" s="641"/>
      <c r="Y80" s="640"/>
      <c r="Z80" s="641"/>
      <c r="AA80" s="640"/>
      <c r="AB80" s="641"/>
      <c r="AC80" s="641"/>
      <c r="AD80" s="641"/>
      <c r="AE80" s="641"/>
      <c r="AF80" s="641"/>
      <c r="AG80" s="640"/>
      <c r="AH80" s="641"/>
      <c r="AI80" s="640"/>
      <c r="AJ80" s="641"/>
      <c r="AK80" s="640"/>
      <c r="AL80" s="641"/>
      <c r="AM80" s="640"/>
      <c r="AN80" s="641"/>
      <c r="AO80" s="640"/>
      <c r="AP80" s="641"/>
      <c r="AQ80" s="640"/>
      <c r="AR80" s="641"/>
      <c r="AS80" s="640"/>
      <c r="AT80" s="641"/>
      <c r="AU80" s="640"/>
      <c r="AV80" s="641"/>
      <c r="AW80" s="640"/>
      <c r="AX80" s="641"/>
      <c r="AY80" s="640"/>
      <c r="AZ80" s="641"/>
      <c r="BA80" s="640"/>
      <c r="BB80" s="641"/>
      <c r="BC80" s="640"/>
      <c r="BD80" s="641"/>
      <c r="BE80" s="640"/>
      <c r="BF80" s="641"/>
      <c r="BG80" s="640"/>
      <c r="BH80" s="641"/>
      <c r="BI80" s="640"/>
      <c r="BJ80" s="641"/>
      <c r="BK80" s="640"/>
      <c r="BL80" s="641"/>
      <c r="BM80" s="640"/>
      <c r="BN80" s="641"/>
      <c r="BO80" s="640"/>
      <c r="BP80" s="642"/>
      <c r="BQ80" s="641"/>
      <c r="BR80" s="640"/>
      <c r="BS80" s="641"/>
      <c r="BT80" s="640"/>
      <c r="BU80" s="641"/>
      <c r="BV80" s="640"/>
      <c r="BW80" s="641"/>
      <c r="BX80" s="640"/>
      <c r="BY80" s="641"/>
      <c r="BZ80" s="640"/>
      <c r="CA80" s="641"/>
      <c r="CB80" s="640"/>
      <c r="CC80" s="641"/>
      <c r="CD80" s="640"/>
      <c r="CE80" s="641"/>
      <c r="CF80" s="640"/>
      <c r="CG80" s="641"/>
      <c r="CH80" s="640"/>
      <c r="CI80" s="641"/>
      <c r="CJ80" s="640"/>
      <c r="CK80" s="641"/>
      <c r="CL80" s="640"/>
      <c r="CM80" s="641"/>
      <c r="CN80" s="640"/>
      <c r="CO80" s="641"/>
      <c r="CP80" s="640"/>
      <c r="CQ80" s="641"/>
      <c r="CR80" s="640"/>
      <c r="CS80" s="641"/>
      <c r="CT80" s="640"/>
      <c r="CU80" s="641"/>
      <c r="CV80" s="640"/>
      <c r="CW80" s="641"/>
      <c r="CX80" s="640"/>
      <c r="CY80" s="641"/>
      <c r="CZ80" s="640"/>
    </row>
    <row r="81" spans="1:104" ht="15.75">
      <c r="A81" s="652">
        <v>5</v>
      </c>
      <c r="B81" s="656" t="s">
        <v>70</v>
      </c>
      <c r="C81" s="654">
        <v>61.256700000000002</v>
      </c>
      <c r="D81" s="655">
        <f>SUM(CC35)</f>
        <v>0</v>
      </c>
      <c r="E81" s="655">
        <f>SUM(CD35)</f>
        <v>0</v>
      </c>
      <c r="F81" s="639"/>
      <c r="G81" s="640"/>
      <c r="H81" s="641"/>
      <c r="I81" s="640"/>
      <c r="J81" s="641"/>
      <c r="K81" s="640"/>
      <c r="L81" s="641"/>
      <c r="M81" s="640"/>
      <c r="N81" s="641"/>
      <c r="O81" s="640"/>
      <c r="P81" s="641"/>
      <c r="Q81" s="640"/>
      <c r="R81" s="641"/>
      <c r="S81" s="640"/>
      <c r="T81" s="641"/>
      <c r="U81" s="640"/>
      <c r="V81" s="641"/>
      <c r="W81" s="640"/>
      <c r="X81" s="641"/>
      <c r="Y81" s="640"/>
      <c r="Z81" s="641"/>
      <c r="AA81" s="640"/>
      <c r="AB81" s="641"/>
      <c r="AC81" s="641"/>
      <c r="AD81" s="641"/>
      <c r="AE81" s="641"/>
      <c r="AF81" s="641"/>
      <c r="AG81" s="640"/>
      <c r="AH81" s="641"/>
      <c r="AI81" s="640"/>
      <c r="AJ81" s="641"/>
      <c r="AK81" s="640"/>
      <c r="AL81" s="641"/>
      <c r="AM81" s="640"/>
      <c r="AN81" s="641"/>
      <c r="AO81" s="640"/>
      <c r="AP81" s="641"/>
      <c r="AQ81" s="640"/>
      <c r="AR81" s="641"/>
      <c r="AS81" s="640"/>
      <c r="AT81" s="641"/>
      <c r="AU81" s="640"/>
      <c r="AV81" s="641"/>
      <c r="AW81" s="640"/>
      <c r="AX81" s="641"/>
      <c r="AY81" s="640"/>
      <c r="AZ81" s="641"/>
      <c r="BA81" s="640"/>
      <c r="BB81" s="641"/>
      <c r="BC81" s="640"/>
      <c r="BD81" s="641"/>
      <c r="BE81" s="640"/>
      <c r="BF81" s="641"/>
      <c r="BG81" s="640"/>
      <c r="BH81" s="641"/>
      <c r="BI81" s="640"/>
      <c r="BJ81" s="641"/>
      <c r="BK81" s="640"/>
      <c r="BL81" s="641"/>
      <c r="BM81" s="640"/>
      <c r="BN81" s="641"/>
      <c r="BO81" s="640"/>
      <c r="BP81" s="642"/>
      <c r="BQ81" s="641"/>
      <c r="BR81" s="640"/>
      <c r="BS81" s="641"/>
      <c r="BT81" s="640"/>
      <c r="BU81" s="641"/>
      <c r="BV81" s="640"/>
      <c r="BW81" s="641"/>
      <c r="BX81" s="640"/>
      <c r="BY81" s="641"/>
      <c r="BZ81" s="640"/>
      <c r="CA81" s="641"/>
      <c r="CB81" s="640"/>
      <c r="CC81" s="641"/>
      <c r="CD81" s="640"/>
      <c r="CE81" s="641"/>
      <c r="CF81" s="640"/>
      <c r="CG81" s="641"/>
      <c r="CH81" s="640"/>
      <c r="CI81" s="641"/>
      <c r="CJ81" s="640"/>
      <c r="CK81" s="641"/>
      <c r="CL81" s="640"/>
      <c r="CM81" s="641"/>
      <c r="CN81" s="640"/>
      <c r="CO81" s="641"/>
      <c r="CP81" s="640"/>
      <c r="CQ81" s="641"/>
      <c r="CR81" s="640"/>
      <c r="CS81" s="641"/>
      <c r="CT81" s="640"/>
      <c r="CU81" s="641"/>
      <c r="CV81" s="640"/>
      <c r="CW81" s="641"/>
      <c r="CX81" s="640"/>
      <c r="CY81" s="641"/>
      <c r="CZ81" s="640"/>
    </row>
    <row r="82" spans="1:104" ht="15.75">
      <c r="A82" s="652">
        <v>6</v>
      </c>
      <c r="B82" s="656" t="s">
        <v>71</v>
      </c>
      <c r="C82" s="654">
        <v>61.283700000000003</v>
      </c>
      <c r="D82" s="655">
        <f>SUM(CE35)</f>
        <v>0</v>
      </c>
      <c r="E82" s="655">
        <f>SUM(CF35)</f>
        <v>0</v>
      </c>
      <c r="F82" s="639"/>
      <c r="G82" s="640"/>
      <c r="H82" s="641"/>
      <c r="I82" s="640"/>
      <c r="J82" s="641"/>
      <c r="K82" s="640"/>
      <c r="L82" s="641"/>
      <c r="M82" s="640"/>
      <c r="N82" s="641"/>
      <c r="O82" s="640"/>
      <c r="P82" s="641"/>
      <c r="Q82" s="640"/>
      <c r="R82" s="641"/>
      <c r="S82" s="640"/>
      <c r="T82" s="641"/>
      <c r="U82" s="640"/>
      <c r="V82" s="641"/>
      <c r="W82" s="640"/>
      <c r="X82" s="641"/>
      <c r="Y82" s="640"/>
      <c r="Z82" s="641"/>
      <c r="AA82" s="640"/>
      <c r="AB82" s="641"/>
      <c r="AC82" s="641"/>
      <c r="AD82" s="641"/>
      <c r="AE82" s="641"/>
      <c r="AF82" s="641"/>
      <c r="AG82" s="640"/>
      <c r="AH82" s="641"/>
      <c r="AI82" s="640"/>
      <c r="AJ82" s="641"/>
      <c r="AK82" s="640"/>
      <c r="AL82" s="641"/>
      <c r="AM82" s="640"/>
      <c r="AN82" s="641"/>
      <c r="AO82" s="640"/>
      <c r="AP82" s="641"/>
      <c r="AQ82" s="640"/>
      <c r="AR82" s="641"/>
      <c r="AS82" s="640"/>
      <c r="AT82" s="641"/>
      <c r="AU82" s="640"/>
      <c r="AV82" s="641"/>
      <c r="AW82" s="640"/>
      <c r="AX82" s="641"/>
      <c r="AY82" s="640"/>
      <c r="AZ82" s="641"/>
      <c r="BA82" s="640"/>
      <c r="BB82" s="641"/>
      <c r="BC82" s="640"/>
      <c r="BD82" s="641"/>
      <c r="BE82" s="640"/>
      <c r="BF82" s="641"/>
      <c r="BG82" s="640"/>
      <c r="BH82" s="641"/>
      <c r="BI82" s="640"/>
      <c r="BJ82" s="641"/>
      <c r="BK82" s="640"/>
      <c r="BL82" s="641"/>
      <c r="BM82" s="640"/>
      <c r="BN82" s="641"/>
      <c r="BO82" s="640"/>
      <c r="BP82" s="642"/>
      <c r="BQ82" s="641"/>
      <c r="BR82" s="640"/>
      <c r="BS82" s="641"/>
      <c r="BT82" s="640"/>
      <c r="BU82" s="641"/>
      <c r="BV82" s="640"/>
      <c r="BW82" s="641"/>
      <c r="BX82" s="640"/>
      <c r="BY82" s="641"/>
      <c r="BZ82" s="640"/>
      <c r="CA82" s="641"/>
      <c r="CB82" s="640"/>
      <c r="CC82" s="641"/>
      <c r="CD82" s="640"/>
      <c r="CE82" s="641"/>
      <c r="CF82" s="640"/>
      <c r="CG82" s="641"/>
      <c r="CH82" s="640"/>
      <c r="CI82" s="641"/>
      <c r="CJ82" s="640"/>
      <c r="CK82" s="641"/>
      <c r="CL82" s="640"/>
      <c r="CM82" s="641"/>
      <c r="CN82" s="640"/>
      <c r="CO82" s="641"/>
      <c r="CP82" s="640"/>
      <c r="CQ82" s="641"/>
      <c r="CR82" s="640"/>
      <c r="CS82" s="641"/>
      <c r="CT82" s="640"/>
      <c r="CU82" s="641"/>
      <c r="CV82" s="640"/>
      <c r="CW82" s="641"/>
      <c r="CX82" s="640"/>
      <c r="CY82" s="641"/>
      <c r="CZ82" s="640"/>
    </row>
    <row r="83" spans="1:104" ht="15.75">
      <c r="A83" s="652">
        <v>7</v>
      </c>
      <c r="B83" s="656" t="s">
        <v>72</v>
      </c>
      <c r="C83" s="654">
        <v>61.284700000000001</v>
      </c>
      <c r="D83" s="655">
        <f>SUM(CG35)</f>
        <v>0</v>
      </c>
      <c r="E83" s="655">
        <f>SUM(CH35)</f>
        <v>0</v>
      </c>
      <c r="F83" s="639"/>
      <c r="G83" s="640"/>
      <c r="H83" s="641"/>
      <c r="I83" s="640"/>
      <c r="J83" s="641"/>
      <c r="K83" s="640"/>
      <c r="L83" s="641"/>
      <c r="M83" s="640"/>
      <c r="N83" s="641"/>
      <c r="O83" s="640"/>
      <c r="P83" s="641"/>
      <c r="Q83" s="640"/>
      <c r="R83" s="641"/>
      <c r="S83" s="640"/>
      <c r="T83" s="641"/>
      <c r="U83" s="640"/>
      <c r="V83" s="641"/>
      <c r="W83" s="640"/>
      <c r="X83" s="641"/>
      <c r="Y83" s="640"/>
      <c r="Z83" s="641"/>
      <c r="AA83" s="640"/>
      <c r="AB83" s="641"/>
      <c r="AC83" s="641"/>
      <c r="AD83" s="641"/>
      <c r="AE83" s="641"/>
      <c r="AF83" s="641"/>
      <c r="AG83" s="640"/>
      <c r="AH83" s="641"/>
      <c r="AI83" s="640"/>
      <c r="AJ83" s="641"/>
      <c r="AK83" s="640"/>
      <c r="AL83" s="641"/>
      <c r="AM83" s="640"/>
      <c r="AN83" s="641"/>
      <c r="AO83" s="640"/>
      <c r="AP83" s="641"/>
      <c r="AQ83" s="640"/>
      <c r="AR83" s="641"/>
      <c r="AS83" s="640"/>
      <c r="AT83" s="641"/>
      <c r="AU83" s="640"/>
      <c r="AV83" s="641"/>
      <c r="AW83" s="640"/>
      <c r="AX83" s="641"/>
      <c r="AY83" s="640"/>
      <c r="AZ83" s="641"/>
      <c r="BA83" s="640"/>
      <c r="BB83" s="641"/>
      <c r="BC83" s="640"/>
      <c r="BD83" s="641"/>
      <c r="BE83" s="640"/>
      <c r="BF83" s="641"/>
      <c r="BG83" s="640"/>
      <c r="BH83" s="641"/>
      <c r="BI83" s="640"/>
      <c r="BJ83" s="641"/>
      <c r="BK83" s="640"/>
      <c r="BL83" s="641"/>
      <c r="BM83" s="640"/>
      <c r="BN83" s="641"/>
      <c r="BO83" s="640"/>
      <c r="BP83" s="642"/>
      <c r="BQ83" s="641"/>
      <c r="BR83" s="640"/>
      <c r="BS83" s="641"/>
      <c r="BT83" s="640"/>
      <c r="BU83" s="641"/>
      <c r="BV83" s="640"/>
      <c r="BW83" s="641"/>
      <c r="BX83" s="640"/>
      <c r="BY83" s="641"/>
      <c r="BZ83" s="640"/>
      <c r="CA83" s="641"/>
      <c r="CB83" s="640"/>
      <c r="CC83" s="641"/>
      <c r="CD83" s="640"/>
      <c r="CE83" s="641"/>
      <c r="CF83" s="640"/>
      <c r="CG83" s="641"/>
      <c r="CH83" s="640"/>
      <c r="CI83" s="641"/>
      <c r="CJ83" s="640"/>
      <c r="CK83" s="641"/>
      <c r="CL83" s="640"/>
      <c r="CM83" s="641"/>
      <c r="CN83" s="640"/>
      <c r="CO83" s="641"/>
      <c r="CP83" s="640"/>
      <c r="CQ83" s="641"/>
      <c r="CR83" s="640"/>
      <c r="CS83" s="641"/>
      <c r="CT83" s="640"/>
      <c r="CU83" s="641"/>
      <c r="CV83" s="640"/>
      <c r="CW83" s="641"/>
      <c r="CX83" s="640"/>
      <c r="CY83" s="641"/>
      <c r="CZ83" s="640"/>
    </row>
    <row r="84" spans="1:104" ht="15.75">
      <c r="A84" s="652">
        <v>8</v>
      </c>
      <c r="B84" s="656" t="s">
        <v>73</v>
      </c>
      <c r="C84" s="654">
        <v>61.260399999999997</v>
      </c>
      <c r="D84" s="655">
        <v>0</v>
      </c>
      <c r="E84" s="655">
        <v>0</v>
      </c>
      <c r="F84" s="639"/>
      <c r="G84" s="640"/>
      <c r="H84" s="641"/>
      <c r="I84" s="640"/>
      <c r="J84" s="641"/>
      <c r="K84" s="640"/>
      <c r="L84" s="641"/>
      <c r="M84" s="640"/>
      <c r="N84" s="641"/>
      <c r="O84" s="640"/>
      <c r="P84" s="641"/>
      <c r="Q84" s="640"/>
      <c r="R84" s="641"/>
      <c r="S84" s="640"/>
      <c r="T84" s="641"/>
      <c r="U84" s="640"/>
      <c r="V84" s="641"/>
      <c r="W84" s="640"/>
      <c r="X84" s="641"/>
      <c r="Y84" s="640"/>
      <c r="Z84" s="641"/>
      <c r="AA84" s="640"/>
      <c r="AB84" s="641"/>
      <c r="AC84" s="641"/>
      <c r="AD84" s="641"/>
      <c r="AE84" s="641"/>
      <c r="AF84" s="641"/>
      <c r="AG84" s="640"/>
      <c r="AH84" s="641"/>
      <c r="AI84" s="640"/>
      <c r="AJ84" s="641"/>
      <c r="AK84" s="640"/>
      <c r="AL84" s="641"/>
      <c r="AM84" s="640"/>
      <c r="AN84" s="641"/>
      <c r="AO84" s="640"/>
      <c r="AP84" s="641"/>
      <c r="AQ84" s="640"/>
      <c r="AR84" s="641"/>
      <c r="AS84" s="640"/>
      <c r="AT84" s="641"/>
      <c r="AU84" s="640"/>
      <c r="AV84" s="641"/>
      <c r="AW84" s="640"/>
      <c r="AX84" s="641"/>
      <c r="AY84" s="640"/>
      <c r="AZ84" s="641"/>
      <c r="BA84" s="640"/>
      <c r="BB84" s="641"/>
      <c r="BC84" s="640"/>
      <c r="BD84" s="641"/>
      <c r="BE84" s="640"/>
      <c r="BF84" s="641"/>
      <c r="BG84" s="640"/>
      <c r="BH84" s="641"/>
      <c r="BI84" s="640"/>
      <c r="BJ84" s="641"/>
      <c r="BK84" s="640"/>
      <c r="BL84" s="641"/>
      <c r="BM84" s="640"/>
      <c r="BN84" s="641"/>
      <c r="BO84" s="640"/>
      <c r="BP84" s="642"/>
      <c r="BQ84" s="641"/>
      <c r="BR84" s="640"/>
      <c r="BS84" s="641"/>
      <c r="BT84" s="640"/>
      <c r="BU84" s="641"/>
      <c r="BV84" s="640"/>
      <c r="BW84" s="641"/>
      <c r="BX84" s="640"/>
      <c r="BY84" s="641"/>
      <c r="BZ84" s="640"/>
      <c r="CA84" s="641"/>
      <c r="CB84" s="640"/>
      <c r="CC84" s="641"/>
      <c r="CD84" s="640"/>
      <c r="CE84" s="641"/>
      <c r="CF84" s="640"/>
      <c r="CG84" s="641"/>
      <c r="CH84" s="640"/>
      <c r="CI84" s="641"/>
      <c r="CJ84" s="640"/>
      <c r="CK84" s="641"/>
      <c r="CL84" s="640"/>
      <c r="CM84" s="641"/>
      <c r="CN84" s="640"/>
      <c r="CO84" s="641"/>
      <c r="CP84" s="640"/>
      <c r="CQ84" s="641"/>
      <c r="CR84" s="640"/>
      <c r="CS84" s="641"/>
      <c r="CT84" s="640"/>
      <c r="CU84" s="641"/>
      <c r="CV84" s="640"/>
      <c r="CW84" s="641"/>
      <c r="CX84" s="640"/>
      <c r="CY84" s="641"/>
      <c r="CZ84" s="640"/>
    </row>
    <row r="85" spans="1:104" ht="15.75">
      <c r="A85" s="652">
        <v>9</v>
      </c>
      <c r="B85" s="656" t="s">
        <v>73</v>
      </c>
      <c r="C85" s="654">
        <v>61.2607</v>
      </c>
      <c r="D85" s="655">
        <f>SUM(CI35)</f>
        <v>0</v>
      </c>
      <c r="E85" s="655">
        <f>SUM(CJ35)</f>
        <v>0</v>
      </c>
      <c r="F85" s="639"/>
      <c r="G85" s="640"/>
      <c r="H85" s="641"/>
      <c r="I85" s="640"/>
      <c r="J85" s="641"/>
      <c r="K85" s="640"/>
      <c r="L85" s="641"/>
      <c r="M85" s="640"/>
      <c r="N85" s="641"/>
      <c r="O85" s="640"/>
      <c r="P85" s="641"/>
      <c r="Q85" s="640"/>
      <c r="R85" s="641"/>
      <c r="S85" s="640"/>
      <c r="T85" s="641"/>
      <c r="U85" s="640"/>
      <c r="V85" s="641"/>
      <c r="W85" s="640"/>
      <c r="X85" s="641"/>
      <c r="Y85" s="640"/>
      <c r="Z85" s="641"/>
      <c r="AA85" s="640"/>
      <c r="AB85" s="641"/>
      <c r="AC85" s="641"/>
      <c r="AD85" s="641"/>
      <c r="AE85" s="641"/>
      <c r="AF85" s="641"/>
      <c r="AG85" s="640"/>
      <c r="AH85" s="641"/>
      <c r="AI85" s="640"/>
      <c r="AJ85" s="641"/>
      <c r="AK85" s="640"/>
      <c r="AL85" s="641"/>
      <c r="AM85" s="640"/>
      <c r="AN85" s="641"/>
      <c r="AO85" s="640"/>
      <c r="AP85" s="641"/>
      <c r="AQ85" s="640"/>
      <c r="AR85" s="641"/>
      <c r="AS85" s="640"/>
      <c r="AT85" s="641"/>
      <c r="AU85" s="640"/>
      <c r="AV85" s="641"/>
      <c r="AW85" s="640"/>
      <c r="AX85" s="641"/>
      <c r="AY85" s="640"/>
      <c r="AZ85" s="641"/>
      <c r="BA85" s="640"/>
      <c r="BB85" s="641"/>
      <c r="BC85" s="640"/>
      <c r="BD85" s="641"/>
      <c r="BE85" s="640"/>
      <c r="BF85" s="641"/>
      <c r="BG85" s="640"/>
      <c r="BH85" s="641"/>
      <c r="BI85" s="640"/>
      <c r="BJ85" s="641"/>
      <c r="BK85" s="640"/>
      <c r="BL85" s="641"/>
      <c r="BM85" s="640"/>
      <c r="BN85" s="641"/>
      <c r="BO85" s="640"/>
      <c r="BP85" s="642"/>
      <c r="BQ85" s="641"/>
      <c r="BR85" s="640"/>
      <c r="BS85" s="641"/>
      <c r="BT85" s="640"/>
      <c r="BU85" s="641"/>
      <c r="BV85" s="640"/>
      <c r="BW85" s="641"/>
      <c r="BX85" s="640"/>
      <c r="BY85" s="641"/>
      <c r="BZ85" s="640"/>
      <c r="CA85" s="641"/>
      <c r="CB85" s="640"/>
      <c r="CC85" s="641"/>
      <c r="CD85" s="640"/>
      <c r="CE85" s="641"/>
      <c r="CF85" s="640"/>
      <c r="CG85" s="641"/>
      <c r="CH85" s="640"/>
      <c r="CI85" s="641"/>
      <c r="CJ85" s="640"/>
      <c r="CK85" s="641"/>
      <c r="CL85" s="640"/>
      <c r="CM85" s="641"/>
      <c r="CN85" s="640"/>
      <c r="CO85" s="641"/>
      <c r="CP85" s="640"/>
      <c r="CQ85" s="641"/>
      <c r="CR85" s="640"/>
      <c r="CS85" s="641"/>
      <c r="CT85" s="640"/>
      <c r="CU85" s="641"/>
      <c r="CV85" s="640"/>
      <c r="CW85" s="641"/>
      <c r="CX85" s="640"/>
      <c r="CY85" s="641"/>
      <c r="CZ85" s="640"/>
    </row>
    <row r="86" spans="1:104" ht="15.75">
      <c r="A86" s="652">
        <v>10</v>
      </c>
      <c r="B86" s="656" t="s">
        <v>74</v>
      </c>
      <c r="C86" s="654">
        <v>61.262700000000002</v>
      </c>
      <c r="D86" s="655">
        <f>SUM(CK35)</f>
        <v>0</v>
      </c>
      <c r="E86" s="655">
        <f>SUM(CL35)</f>
        <v>0</v>
      </c>
      <c r="F86" s="639"/>
      <c r="G86" s="640"/>
      <c r="H86" s="641"/>
      <c r="I86" s="640"/>
      <c r="J86" s="641"/>
      <c r="K86" s="640"/>
      <c r="L86" s="641"/>
      <c r="M86" s="640"/>
      <c r="N86" s="641"/>
      <c r="O86" s="640"/>
      <c r="P86" s="641"/>
      <c r="Q86" s="640"/>
      <c r="R86" s="641"/>
      <c r="S86" s="640"/>
      <c r="T86" s="641"/>
      <c r="U86" s="640"/>
      <c r="V86" s="641"/>
      <c r="W86" s="640"/>
      <c r="X86" s="641"/>
      <c r="Y86" s="640"/>
      <c r="Z86" s="641"/>
      <c r="AA86" s="640"/>
      <c r="AB86" s="641"/>
      <c r="AC86" s="641"/>
      <c r="AD86" s="641"/>
      <c r="AE86" s="641"/>
      <c r="AF86" s="641"/>
      <c r="AG86" s="640"/>
      <c r="AH86" s="641"/>
      <c r="AI86" s="640"/>
      <c r="AJ86" s="641"/>
      <c r="AK86" s="640"/>
      <c r="AL86" s="641"/>
      <c r="AM86" s="640"/>
      <c r="AN86" s="641"/>
      <c r="AO86" s="640"/>
      <c r="AP86" s="641"/>
      <c r="AQ86" s="640"/>
      <c r="AR86" s="641"/>
      <c r="AS86" s="640"/>
      <c r="AT86" s="641"/>
      <c r="AU86" s="640"/>
      <c r="AV86" s="641"/>
      <c r="AW86" s="640"/>
      <c r="AX86" s="641"/>
      <c r="AY86" s="640"/>
      <c r="AZ86" s="641"/>
      <c r="BA86" s="640"/>
      <c r="BB86" s="641"/>
      <c r="BC86" s="640"/>
      <c r="BD86" s="641"/>
      <c r="BE86" s="640"/>
      <c r="BF86" s="641"/>
      <c r="BG86" s="640"/>
      <c r="BH86" s="641"/>
      <c r="BI86" s="640"/>
      <c r="BJ86" s="641"/>
      <c r="BK86" s="640"/>
      <c r="BL86" s="641"/>
      <c r="BM86" s="640"/>
      <c r="BN86" s="641"/>
      <c r="BO86" s="640"/>
      <c r="BP86" s="642"/>
      <c r="BQ86" s="641"/>
      <c r="BR86" s="640"/>
      <c r="BS86" s="641"/>
      <c r="BT86" s="640"/>
      <c r="BU86" s="641"/>
      <c r="BV86" s="640"/>
      <c r="BW86" s="641"/>
      <c r="BX86" s="640"/>
      <c r="BY86" s="641"/>
      <c r="BZ86" s="640"/>
      <c r="CA86" s="641"/>
      <c r="CB86" s="640"/>
      <c r="CC86" s="641"/>
      <c r="CD86" s="640"/>
      <c r="CE86" s="641"/>
      <c r="CF86" s="640"/>
      <c r="CG86" s="641"/>
      <c r="CH86" s="640"/>
      <c r="CI86" s="641"/>
      <c r="CJ86" s="640"/>
      <c r="CK86" s="641"/>
      <c r="CL86" s="640"/>
      <c r="CM86" s="641"/>
      <c r="CN86" s="640"/>
      <c r="CO86" s="641"/>
      <c r="CP86" s="640"/>
      <c r="CQ86" s="641"/>
      <c r="CR86" s="640"/>
      <c r="CS86" s="641"/>
      <c r="CT86" s="640"/>
      <c r="CU86" s="641"/>
      <c r="CV86" s="640"/>
      <c r="CW86" s="641"/>
      <c r="CX86" s="640"/>
      <c r="CY86" s="641"/>
      <c r="CZ86" s="640"/>
    </row>
    <row r="87" spans="1:104" ht="15.75">
      <c r="A87" s="652">
        <v>11</v>
      </c>
      <c r="B87" s="656" t="s">
        <v>75</v>
      </c>
      <c r="C87" s="654">
        <v>61.280700000000003</v>
      </c>
      <c r="D87" s="655">
        <f>SUM(CM35)</f>
        <v>0</v>
      </c>
      <c r="E87" s="655">
        <f>SUM(CN35)</f>
        <v>0</v>
      </c>
      <c r="F87" s="639"/>
      <c r="G87" s="640"/>
      <c r="H87" s="641"/>
      <c r="I87" s="640"/>
      <c r="J87" s="641"/>
      <c r="K87" s="640"/>
      <c r="L87" s="641"/>
      <c r="M87" s="640"/>
      <c r="N87" s="641"/>
      <c r="O87" s="640"/>
      <c r="P87" s="641"/>
      <c r="Q87" s="640"/>
      <c r="R87" s="641"/>
      <c r="S87" s="640"/>
      <c r="T87" s="641"/>
      <c r="U87" s="640"/>
      <c r="V87" s="641"/>
      <c r="W87" s="640"/>
      <c r="X87" s="641"/>
      <c r="Y87" s="640"/>
      <c r="Z87" s="641"/>
      <c r="AA87" s="640"/>
      <c r="AB87" s="641"/>
      <c r="AC87" s="641"/>
      <c r="AD87" s="641"/>
      <c r="AE87" s="641"/>
      <c r="AF87" s="641"/>
      <c r="AG87" s="640"/>
      <c r="AH87" s="641"/>
      <c r="AI87" s="640"/>
      <c r="AJ87" s="641"/>
      <c r="AK87" s="640"/>
      <c r="AL87" s="641"/>
      <c r="AM87" s="640"/>
      <c r="AN87" s="641"/>
      <c r="AO87" s="640"/>
      <c r="AP87" s="641"/>
      <c r="AQ87" s="640"/>
      <c r="AR87" s="641"/>
      <c r="AS87" s="640"/>
      <c r="AT87" s="641"/>
      <c r="AU87" s="640"/>
      <c r="AV87" s="641"/>
      <c r="AW87" s="640"/>
      <c r="AX87" s="641"/>
      <c r="AY87" s="640"/>
      <c r="AZ87" s="641"/>
      <c r="BA87" s="640"/>
      <c r="BB87" s="641"/>
      <c r="BC87" s="640"/>
      <c r="BD87" s="641"/>
      <c r="BE87" s="640"/>
      <c r="BF87" s="641"/>
      <c r="BG87" s="640"/>
      <c r="BH87" s="641"/>
      <c r="BI87" s="640"/>
      <c r="BJ87" s="641"/>
      <c r="BK87" s="640"/>
      <c r="BL87" s="641"/>
      <c r="BM87" s="640"/>
      <c r="BN87" s="641"/>
      <c r="BO87" s="640"/>
      <c r="BP87" s="642"/>
      <c r="BQ87" s="641"/>
      <c r="BR87" s="640"/>
      <c r="BS87" s="641"/>
      <c r="BT87" s="640"/>
      <c r="BU87" s="641"/>
      <c r="BV87" s="640"/>
      <c r="BW87" s="641"/>
      <c r="BX87" s="640"/>
      <c r="BY87" s="641"/>
      <c r="BZ87" s="640"/>
      <c r="CA87" s="641"/>
      <c r="CB87" s="640"/>
      <c r="CC87" s="641"/>
      <c r="CD87" s="640"/>
      <c r="CE87" s="641"/>
      <c r="CF87" s="640"/>
      <c r="CG87" s="641"/>
      <c r="CH87" s="640"/>
      <c r="CI87" s="641"/>
      <c r="CJ87" s="640"/>
      <c r="CK87" s="641"/>
      <c r="CL87" s="640"/>
      <c r="CM87" s="641"/>
      <c r="CN87" s="640"/>
      <c r="CO87" s="641"/>
      <c r="CP87" s="640"/>
      <c r="CQ87" s="641"/>
      <c r="CR87" s="640"/>
      <c r="CS87" s="641"/>
      <c r="CT87" s="640"/>
      <c r="CU87" s="641"/>
      <c r="CV87" s="640"/>
      <c r="CW87" s="641"/>
      <c r="CX87" s="640"/>
      <c r="CY87" s="641"/>
      <c r="CZ87" s="640"/>
    </row>
    <row r="88" spans="1:104" ht="15.75">
      <c r="A88" s="652">
        <v>12</v>
      </c>
      <c r="B88" s="656" t="s">
        <v>76</v>
      </c>
      <c r="C88" s="654">
        <v>61.270699999999998</v>
      </c>
      <c r="D88" s="655">
        <f>SUM(CO35)</f>
        <v>0</v>
      </c>
      <c r="E88" s="655">
        <f>SUM(CP35)</f>
        <v>0</v>
      </c>
      <c r="F88" s="639"/>
      <c r="G88" s="640"/>
      <c r="H88" s="641"/>
      <c r="I88" s="640"/>
      <c r="J88" s="641"/>
      <c r="K88" s="640"/>
      <c r="L88" s="641"/>
      <c r="M88" s="640"/>
      <c r="N88" s="641"/>
      <c r="O88" s="640"/>
      <c r="P88" s="641"/>
      <c r="Q88" s="640"/>
      <c r="R88" s="641"/>
      <c r="S88" s="640"/>
      <c r="T88" s="641"/>
      <c r="U88" s="640"/>
      <c r="V88" s="641"/>
      <c r="W88" s="640"/>
      <c r="X88" s="641"/>
      <c r="Y88" s="640"/>
      <c r="Z88" s="641"/>
      <c r="AA88" s="640"/>
      <c r="AB88" s="641"/>
      <c r="AC88" s="641"/>
      <c r="AD88" s="641"/>
      <c r="AE88" s="641"/>
      <c r="AF88" s="641"/>
      <c r="AG88" s="640"/>
      <c r="AH88" s="641"/>
      <c r="AI88" s="640"/>
      <c r="AJ88" s="641"/>
      <c r="AK88" s="640"/>
      <c r="AL88" s="641"/>
      <c r="AM88" s="640"/>
      <c r="AN88" s="641"/>
      <c r="AO88" s="640"/>
      <c r="AP88" s="641"/>
      <c r="AQ88" s="640"/>
      <c r="AR88" s="641"/>
      <c r="AS88" s="640"/>
      <c r="AT88" s="641"/>
      <c r="AU88" s="640"/>
      <c r="AV88" s="641"/>
      <c r="AW88" s="640"/>
      <c r="AX88" s="641"/>
      <c r="AY88" s="640"/>
      <c r="AZ88" s="641"/>
      <c r="BA88" s="640"/>
      <c r="BB88" s="641"/>
      <c r="BC88" s="640"/>
      <c r="BD88" s="641"/>
      <c r="BE88" s="640"/>
      <c r="BF88" s="641"/>
      <c r="BG88" s="640"/>
      <c r="BH88" s="641"/>
      <c r="BI88" s="640"/>
      <c r="BJ88" s="641"/>
      <c r="BK88" s="640"/>
      <c r="BL88" s="641"/>
      <c r="BM88" s="640"/>
      <c r="BN88" s="641"/>
      <c r="BO88" s="640"/>
      <c r="BP88" s="642"/>
      <c r="BQ88" s="641"/>
      <c r="BR88" s="640"/>
      <c r="BS88" s="641"/>
      <c r="BT88" s="640"/>
      <c r="BU88" s="641"/>
      <c r="BV88" s="640"/>
      <c r="BW88" s="641"/>
      <c r="BX88" s="640"/>
      <c r="BY88" s="641"/>
      <c r="BZ88" s="640"/>
      <c r="CA88" s="641"/>
      <c r="CB88" s="640"/>
      <c r="CC88" s="641"/>
      <c r="CD88" s="640"/>
      <c r="CE88" s="641"/>
      <c r="CF88" s="640"/>
      <c r="CG88" s="641"/>
      <c r="CH88" s="640"/>
      <c r="CI88" s="641"/>
      <c r="CJ88" s="640"/>
      <c r="CK88" s="641"/>
      <c r="CL88" s="640"/>
      <c r="CM88" s="641"/>
      <c r="CN88" s="640"/>
      <c r="CO88" s="641"/>
      <c r="CP88" s="640"/>
      <c r="CQ88" s="641"/>
      <c r="CR88" s="640"/>
      <c r="CS88" s="641"/>
      <c r="CT88" s="640"/>
      <c r="CU88" s="641"/>
      <c r="CV88" s="640"/>
      <c r="CW88" s="641"/>
      <c r="CX88" s="640"/>
      <c r="CY88" s="641"/>
      <c r="CZ88" s="640"/>
    </row>
    <row r="89" spans="1:104" ht="15.75">
      <c r="A89" s="652">
        <v>13</v>
      </c>
      <c r="B89" s="656" t="s">
        <v>77</v>
      </c>
      <c r="C89" s="654">
        <v>61.290700000000001</v>
      </c>
      <c r="D89" s="655">
        <f>SUM(CQ35)</f>
        <v>0</v>
      </c>
      <c r="E89" s="655">
        <f>SUM(CR35)</f>
        <v>0</v>
      </c>
      <c r="F89" s="639"/>
      <c r="G89" s="640"/>
      <c r="H89" s="641"/>
      <c r="I89" s="640"/>
      <c r="J89" s="641"/>
      <c r="K89" s="640"/>
      <c r="L89" s="641"/>
      <c r="M89" s="640"/>
      <c r="N89" s="641"/>
      <c r="O89" s="640"/>
      <c r="P89" s="641"/>
      <c r="Q89" s="640"/>
      <c r="R89" s="641"/>
      <c r="S89" s="640"/>
      <c r="T89" s="641"/>
      <c r="U89" s="640"/>
      <c r="V89" s="641"/>
      <c r="W89" s="640"/>
      <c r="X89" s="641"/>
      <c r="Y89" s="640"/>
      <c r="Z89" s="641"/>
      <c r="AA89" s="640"/>
      <c r="AB89" s="641"/>
      <c r="AC89" s="641"/>
      <c r="AD89" s="641"/>
      <c r="AE89" s="641"/>
      <c r="AF89" s="641"/>
      <c r="AG89" s="640"/>
      <c r="AH89" s="641"/>
      <c r="AI89" s="640"/>
      <c r="AJ89" s="641"/>
      <c r="AK89" s="640"/>
      <c r="AL89" s="641"/>
      <c r="AM89" s="640"/>
      <c r="AN89" s="641"/>
      <c r="AO89" s="640"/>
      <c r="AP89" s="641"/>
      <c r="AQ89" s="640"/>
      <c r="AR89" s="641"/>
      <c r="AS89" s="640"/>
      <c r="AT89" s="641"/>
      <c r="AU89" s="640"/>
      <c r="AV89" s="641"/>
      <c r="AW89" s="640"/>
      <c r="AX89" s="641"/>
      <c r="AY89" s="640"/>
      <c r="AZ89" s="641"/>
      <c r="BA89" s="640"/>
      <c r="BB89" s="641"/>
      <c r="BC89" s="640"/>
      <c r="BD89" s="641"/>
      <c r="BE89" s="640"/>
      <c r="BF89" s="641"/>
      <c r="BG89" s="640"/>
      <c r="BH89" s="641"/>
      <c r="BI89" s="640"/>
      <c r="BJ89" s="641"/>
      <c r="BK89" s="640"/>
      <c r="BL89" s="641"/>
      <c r="BM89" s="640"/>
      <c r="BN89" s="641"/>
      <c r="BO89" s="640"/>
      <c r="BP89" s="642"/>
      <c r="BQ89" s="641"/>
      <c r="BR89" s="640"/>
      <c r="BS89" s="641"/>
      <c r="BT89" s="640"/>
      <c r="BU89" s="641"/>
      <c r="BV89" s="640"/>
      <c r="BW89" s="641"/>
      <c r="BX89" s="640"/>
      <c r="BY89" s="641"/>
      <c r="BZ89" s="640"/>
      <c r="CA89" s="641"/>
      <c r="CB89" s="640"/>
      <c r="CC89" s="641"/>
      <c r="CD89" s="640"/>
      <c r="CE89" s="641"/>
      <c r="CF89" s="640"/>
      <c r="CG89" s="641"/>
      <c r="CH89" s="640"/>
      <c r="CI89" s="641"/>
      <c r="CJ89" s="640"/>
      <c r="CK89" s="641"/>
      <c r="CL89" s="640"/>
      <c r="CM89" s="641"/>
      <c r="CN89" s="640"/>
      <c r="CO89" s="641"/>
      <c r="CP89" s="640"/>
      <c r="CQ89" s="641"/>
      <c r="CR89" s="640"/>
      <c r="CS89" s="641"/>
      <c r="CT89" s="640"/>
      <c r="CU89" s="641"/>
      <c r="CV89" s="640"/>
      <c r="CW89" s="641"/>
      <c r="CX89" s="640"/>
      <c r="CY89" s="641"/>
      <c r="CZ89" s="640"/>
    </row>
    <row r="90" spans="1:104" ht="15.75">
      <c r="A90" s="652">
        <v>14</v>
      </c>
      <c r="B90" s="656" t="s">
        <v>78</v>
      </c>
      <c r="C90" s="654">
        <v>61.292700000000004</v>
      </c>
      <c r="D90" s="655">
        <f>SUM(CS35)</f>
        <v>0</v>
      </c>
      <c r="E90" s="655">
        <f>SUM(CT35)</f>
        <v>0</v>
      </c>
      <c r="F90" s="639"/>
      <c r="G90" s="640"/>
      <c r="H90" s="641"/>
      <c r="I90" s="640"/>
      <c r="J90" s="641"/>
      <c r="K90" s="640"/>
      <c r="L90" s="641"/>
      <c r="M90" s="640"/>
      <c r="N90" s="641"/>
      <c r="O90" s="640"/>
      <c r="P90" s="641"/>
      <c r="Q90" s="640"/>
      <c r="R90" s="641"/>
      <c r="S90" s="640"/>
      <c r="T90" s="641"/>
      <c r="U90" s="640"/>
      <c r="V90" s="641"/>
      <c r="W90" s="640"/>
      <c r="X90" s="641"/>
      <c r="Y90" s="640"/>
      <c r="Z90" s="641"/>
      <c r="AA90" s="640"/>
      <c r="AB90" s="641"/>
      <c r="AC90" s="641"/>
      <c r="AD90" s="641"/>
      <c r="AE90" s="641"/>
      <c r="AF90" s="641"/>
      <c r="AG90" s="640"/>
      <c r="AH90" s="641"/>
      <c r="AI90" s="640"/>
      <c r="AJ90" s="641"/>
      <c r="AK90" s="640"/>
      <c r="AL90" s="641"/>
      <c r="AM90" s="640"/>
      <c r="AN90" s="641"/>
      <c r="AO90" s="640"/>
      <c r="AP90" s="641"/>
      <c r="AQ90" s="640"/>
      <c r="AR90" s="641"/>
      <c r="AS90" s="640"/>
      <c r="AT90" s="641"/>
      <c r="AU90" s="640"/>
      <c r="AV90" s="641"/>
      <c r="AW90" s="640"/>
      <c r="AX90" s="641"/>
      <c r="AY90" s="640"/>
      <c r="AZ90" s="641"/>
      <c r="BA90" s="640"/>
      <c r="BB90" s="641"/>
      <c r="BC90" s="640"/>
      <c r="BD90" s="641"/>
      <c r="BE90" s="640"/>
      <c r="BF90" s="641"/>
      <c r="BG90" s="640"/>
      <c r="BH90" s="641"/>
      <c r="BI90" s="640"/>
      <c r="BJ90" s="641"/>
      <c r="BK90" s="640"/>
      <c r="BL90" s="641"/>
      <c r="BM90" s="640"/>
      <c r="BN90" s="641"/>
      <c r="BO90" s="640"/>
      <c r="BP90" s="642"/>
      <c r="BQ90" s="641"/>
      <c r="BR90" s="640"/>
      <c r="BS90" s="641"/>
      <c r="BT90" s="640"/>
      <c r="BU90" s="641"/>
      <c r="BV90" s="640"/>
      <c r="BW90" s="641"/>
      <c r="BX90" s="640"/>
      <c r="BY90" s="641"/>
      <c r="BZ90" s="640"/>
      <c r="CA90" s="641"/>
      <c r="CB90" s="640"/>
      <c r="CC90" s="641"/>
      <c r="CD90" s="640"/>
      <c r="CE90" s="641"/>
      <c r="CF90" s="640"/>
      <c r="CG90" s="641"/>
      <c r="CH90" s="640"/>
      <c r="CI90" s="641"/>
      <c r="CJ90" s="640"/>
      <c r="CK90" s="641"/>
      <c r="CL90" s="640"/>
      <c r="CM90" s="641"/>
      <c r="CN90" s="640"/>
      <c r="CO90" s="641"/>
      <c r="CP90" s="640"/>
      <c r="CQ90" s="641"/>
      <c r="CR90" s="640"/>
      <c r="CS90" s="641"/>
      <c r="CT90" s="640"/>
      <c r="CU90" s="641"/>
      <c r="CV90" s="640"/>
      <c r="CW90" s="641"/>
      <c r="CX90" s="640"/>
      <c r="CY90" s="641"/>
      <c r="CZ90" s="640"/>
    </row>
    <row r="91" spans="1:104" ht="15.75">
      <c r="A91" s="662"/>
      <c r="B91" s="663" t="s">
        <v>79</v>
      </c>
      <c r="C91" s="667"/>
      <c r="D91" s="668">
        <f>SUM(D77:D90)</f>
        <v>0</v>
      </c>
      <c r="E91" s="668">
        <f>SUM(E77:E90)</f>
        <v>0</v>
      </c>
      <c r="F91" s="639">
        <f>SUM(CW35)</f>
        <v>0</v>
      </c>
      <c r="G91" s="639">
        <f>SUM(CX35)</f>
        <v>0</v>
      </c>
      <c r="H91" s="641"/>
      <c r="I91" s="640"/>
      <c r="J91" s="641"/>
      <c r="K91" s="640"/>
      <c r="L91" s="641"/>
      <c r="M91" s="640"/>
      <c r="N91" s="641"/>
      <c r="O91" s="640"/>
      <c r="P91" s="641"/>
      <c r="Q91" s="640"/>
      <c r="R91" s="641"/>
      <c r="S91" s="640"/>
      <c r="T91" s="641"/>
      <c r="U91" s="640"/>
      <c r="V91" s="641"/>
      <c r="W91" s="640"/>
      <c r="X91" s="641"/>
      <c r="Y91" s="640"/>
      <c r="Z91" s="641"/>
      <c r="AA91" s="640"/>
      <c r="AB91" s="641"/>
      <c r="AC91" s="641"/>
      <c r="AD91" s="641"/>
      <c r="AE91" s="641"/>
      <c r="AF91" s="641"/>
      <c r="AG91" s="640"/>
      <c r="AH91" s="641"/>
      <c r="AI91" s="640"/>
      <c r="AJ91" s="641"/>
      <c r="AK91" s="640"/>
      <c r="AL91" s="641"/>
      <c r="AM91" s="640"/>
      <c r="AN91" s="641"/>
      <c r="AO91" s="640"/>
      <c r="AP91" s="641"/>
      <c r="AQ91" s="640"/>
      <c r="AR91" s="641"/>
      <c r="AS91" s="640"/>
      <c r="AT91" s="641"/>
      <c r="AU91" s="640"/>
      <c r="AV91" s="641"/>
      <c r="AW91" s="640"/>
      <c r="AX91" s="641"/>
      <c r="AY91" s="640"/>
      <c r="AZ91" s="641"/>
      <c r="BA91" s="640"/>
      <c r="BB91" s="641"/>
      <c r="BC91" s="640"/>
      <c r="BD91" s="641"/>
      <c r="BE91" s="640"/>
      <c r="BF91" s="641"/>
      <c r="BG91" s="640"/>
      <c r="BH91" s="641"/>
      <c r="BI91" s="640"/>
      <c r="BJ91" s="641"/>
      <c r="BK91" s="640"/>
      <c r="BL91" s="641"/>
      <c r="BM91" s="640"/>
      <c r="BN91" s="641"/>
      <c r="BO91" s="640"/>
      <c r="BP91" s="642"/>
      <c r="BQ91" s="641"/>
      <c r="BR91" s="640"/>
      <c r="BS91" s="641"/>
      <c r="BT91" s="640"/>
      <c r="BU91" s="641"/>
      <c r="BV91" s="640"/>
      <c r="BW91" s="641"/>
      <c r="BX91" s="640"/>
      <c r="BY91" s="641"/>
      <c r="BZ91" s="640"/>
      <c r="CA91" s="641"/>
      <c r="CB91" s="640"/>
      <c r="CC91" s="641"/>
      <c r="CD91" s="640"/>
      <c r="CE91" s="641"/>
      <c r="CF91" s="640"/>
      <c r="CG91" s="641"/>
      <c r="CH91" s="640"/>
      <c r="CI91" s="641"/>
      <c r="CJ91" s="640"/>
      <c r="CK91" s="641"/>
      <c r="CL91" s="640"/>
      <c r="CM91" s="641"/>
      <c r="CN91" s="640"/>
      <c r="CO91" s="641"/>
      <c r="CP91" s="640"/>
      <c r="CQ91" s="641"/>
      <c r="CR91" s="640"/>
      <c r="CS91" s="641"/>
      <c r="CT91" s="640"/>
      <c r="CU91" s="641"/>
      <c r="CV91" s="640"/>
      <c r="CW91" s="641"/>
      <c r="CX91" s="640"/>
      <c r="CY91" s="641"/>
      <c r="CZ91" s="640"/>
    </row>
    <row r="92" spans="1:104" ht="15.75">
      <c r="A92" s="669" t="s">
        <v>80</v>
      </c>
      <c r="B92" s="670"/>
      <c r="C92" s="667"/>
      <c r="D92" s="671">
        <f>SUM(D75,D91)</f>
        <v>0</v>
      </c>
      <c r="E92" s="671">
        <f>SUM(E75,E91)</f>
        <v>0</v>
      </c>
      <c r="F92" s="639">
        <f>F91-D91</f>
        <v>0</v>
      </c>
      <c r="G92" s="639">
        <f>G91-E91</f>
        <v>0</v>
      </c>
      <c r="H92" s="641"/>
      <c r="I92" s="640"/>
      <c r="J92" s="641"/>
      <c r="K92" s="640"/>
      <c r="L92" s="641"/>
      <c r="M92" s="640"/>
      <c r="N92" s="641"/>
      <c r="O92" s="640"/>
      <c r="P92" s="641"/>
      <c r="Q92" s="640"/>
      <c r="R92" s="641"/>
      <c r="S92" s="640"/>
      <c r="T92" s="641"/>
      <c r="U92" s="640"/>
      <c r="V92" s="641"/>
      <c r="W92" s="640"/>
      <c r="X92" s="641"/>
      <c r="Y92" s="640"/>
      <c r="Z92" s="641"/>
      <c r="AA92" s="640"/>
      <c r="AB92" s="641"/>
      <c r="AC92" s="641"/>
      <c r="AD92" s="641"/>
      <c r="AE92" s="641"/>
      <c r="AF92" s="641"/>
      <c r="AG92" s="640"/>
      <c r="AH92" s="641"/>
      <c r="AI92" s="640"/>
      <c r="AJ92" s="641"/>
      <c r="AK92" s="640"/>
      <c r="AL92" s="641"/>
      <c r="AM92" s="640"/>
      <c r="AN92" s="641"/>
      <c r="AO92" s="640"/>
      <c r="AP92" s="641"/>
      <c r="AQ92" s="640"/>
      <c r="AR92" s="641"/>
      <c r="AS92" s="640"/>
      <c r="AT92" s="641"/>
      <c r="AU92" s="640"/>
      <c r="AV92" s="641"/>
      <c r="AW92" s="640"/>
      <c r="AX92" s="641"/>
      <c r="AY92" s="640"/>
      <c r="AZ92" s="641"/>
      <c r="BA92" s="640"/>
      <c r="BB92" s="641"/>
      <c r="BC92" s="640"/>
      <c r="BD92" s="641"/>
      <c r="BE92" s="640"/>
      <c r="BF92" s="641"/>
      <c r="BG92" s="640"/>
      <c r="BH92" s="641"/>
      <c r="BI92" s="640"/>
      <c r="BJ92" s="641"/>
      <c r="BK92" s="640"/>
      <c r="BL92" s="641"/>
      <c r="BM92" s="640"/>
      <c r="BN92" s="641"/>
      <c r="BO92" s="640"/>
      <c r="BP92" s="642"/>
      <c r="BQ92" s="641"/>
      <c r="BR92" s="640"/>
      <c r="BS92" s="641"/>
      <c r="BT92" s="640"/>
      <c r="BU92" s="641"/>
      <c r="BV92" s="640"/>
      <c r="BW92" s="641"/>
      <c r="BX92" s="640"/>
      <c r="BY92" s="641"/>
      <c r="BZ92" s="640"/>
      <c r="CA92" s="641"/>
      <c r="CB92" s="640"/>
      <c r="CC92" s="641"/>
      <c r="CD92" s="640"/>
      <c r="CE92" s="641"/>
      <c r="CF92" s="640"/>
      <c r="CG92" s="641"/>
      <c r="CH92" s="640"/>
      <c r="CI92" s="641"/>
      <c r="CJ92" s="640"/>
      <c r="CK92" s="641"/>
      <c r="CL92" s="640"/>
      <c r="CM92" s="641"/>
      <c r="CN92" s="640"/>
      <c r="CO92" s="641"/>
      <c r="CP92" s="640"/>
      <c r="CQ92" s="641"/>
      <c r="CR92" s="640"/>
      <c r="CS92" s="641"/>
      <c r="CT92" s="640"/>
      <c r="CU92" s="641"/>
      <c r="CV92" s="640"/>
      <c r="CW92" s="641"/>
      <c r="CX92" s="640"/>
      <c r="CY92" s="641"/>
      <c r="CZ92" s="640"/>
    </row>
    <row r="93" spans="1:104">
      <c r="C93" s="639"/>
      <c r="D93" s="639"/>
      <c r="E93" s="639"/>
      <c r="F93" s="639"/>
      <c r="G93" s="640"/>
      <c r="H93" s="641"/>
      <c r="I93" s="640"/>
      <c r="J93" s="641"/>
      <c r="K93" s="640"/>
      <c r="L93" s="641"/>
      <c r="M93" s="640"/>
      <c r="N93" s="641"/>
      <c r="O93" s="640"/>
      <c r="P93" s="641"/>
      <c r="Q93" s="640"/>
      <c r="R93" s="641"/>
      <c r="S93" s="640"/>
      <c r="T93" s="641"/>
      <c r="U93" s="640"/>
      <c r="V93" s="641"/>
      <c r="W93" s="640"/>
      <c r="X93" s="641"/>
      <c r="Y93" s="640"/>
      <c r="Z93" s="641"/>
      <c r="AA93" s="640"/>
      <c r="AB93" s="641"/>
      <c r="AC93" s="641"/>
      <c r="AD93" s="641"/>
      <c r="AE93" s="641"/>
      <c r="AF93" s="641"/>
      <c r="AG93" s="640"/>
      <c r="AH93" s="641"/>
      <c r="AI93" s="640"/>
      <c r="AJ93" s="641"/>
      <c r="AK93" s="640"/>
      <c r="AL93" s="641"/>
      <c r="AM93" s="640"/>
      <c r="AN93" s="641"/>
      <c r="AO93" s="640"/>
      <c r="AP93" s="641"/>
      <c r="AQ93" s="640"/>
      <c r="AR93" s="641"/>
      <c r="AS93" s="640"/>
      <c r="AT93" s="641"/>
      <c r="AU93" s="640"/>
      <c r="AV93" s="641"/>
      <c r="AW93" s="640"/>
      <c r="AX93" s="641"/>
      <c r="AY93" s="640"/>
      <c r="AZ93" s="641"/>
      <c r="BA93" s="640"/>
      <c r="BB93" s="641"/>
      <c r="BC93" s="640"/>
      <c r="BD93" s="641"/>
      <c r="BE93" s="640"/>
      <c r="BF93" s="641"/>
      <c r="BG93" s="640"/>
      <c r="BH93" s="641"/>
      <c r="BI93" s="640"/>
      <c r="BJ93" s="641"/>
      <c r="BK93" s="640"/>
      <c r="BL93" s="641"/>
      <c r="BM93" s="640"/>
      <c r="BN93" s="641"/>
      <c r="BO93" s="640"/>
      <c r="BP93" s="642"/>
      <c r="BQ93" s="641"/>
      <c r="BR93" s="640"/>
      <c r="BS93" s="641"/>
      <c r="BT93" s="640"/>
      <c r="BU93" s="641"/>
      <c r="BV93" s="640"/>
      <c r="BW93" s="641"/>
      <c r="BX93" s="640"/>
      <c r="BY93" s="641"/>
      <c r="BZ93" s="640"/>
      <c r="CA93" s="641"/>
      <c r="CB93" s="640"/>
      <c r="CC93" s="641"/>
      <c r="CD93" s="640"/>
      <c r="CE93" s="641"/>
      <c r="CF93" s="640"/>
      <c r="CG93" s="641"/>
      <c r="CH93" s="640"/>
      <c r="CI93" s="641"/>
      <c r="CJ93" s="640"/>
      <c r="CK93" s="641"/>
      <c r="CL93" s="640"/>
      <c r="CM93" s="641"/>
      <c r="CN93" s="640"/>
      <c r="CO93" s="641"/>
      <c r="CP93" s="640"/>
      <c r="CQ93" s="641"/>
      <c r="CR93" s="640"/>
      <c r="CS93" s="641"/>
      <c r="CT93" s="640"/>
      <c r="CU93" s="641"/>
      <c r="CV93" s="640"/>
      <c r="CW93" s="641"/>
      <c r="CX93" s="640"/>
      <c r="CY93" s="641"/>
      <c r="CZ93" s="640"/>
    </row>
    <row r="94" spans="1:104">
      <c r="C94" s="639"/>
      <c r="D94" s="639">
        <f>SUM(CY35,)</f>
        <v>0</v>
      </c>
      <c r="E94" s="639">
        <f>SUM(CZ35)</f>
        <v>0</v>
      </c>
      <c r="F94" s="639"/>
      <c r="G94" s="640"/>
      <c r="H94" s="641"/>
      <c r="I94" s="640"/>
      <c r="J94" s="641"/>
      <c r="K94" s="640"/>
      <c r="L94" s="641"/>
      <c r="M94" s="640"/>
      <c r="N94" s="641"/>
      <c r="O94" s="640"/>
      <c r="P94" s="641"/>
      <c r="Q94" s="640"/>
      <c r="R94" s="641"/>
      <c r="S94" s="640"/>
      <c r="T94" s="641"/>
      <c r="U94" s="640"/>
      <c r="V94" s="641"/>
      <c r="W94" s="640"/>
      <c r="X94" s="641"/>
      <c r="Y94" s="640"/>
      <c r="Z94" s="641"/>
      <c r="AA94" s="640"/>
      <c r="AB94" s="641"/>
      <c r="AC94" s="641"/>
      <c r="AD94" s="641"/>
      <c r="AE94" s="641"/>
      <c r="AF94" s="641"/>
      <c r="AG94" s="640"/>
      <c r="AH94" s="641"/>
      <c r="AI94" s="640"/>
      <c r="AJ94" s="641"/>
      <c r="AK94" s="640"/>
      <c r="AL94" s="641"/>
      <c r="AM94" s="640"/>
      <c r="AN94" s="641"/>
      <c r="AO94" s="640"/>
      <c r="AP94" s="641"/>
      <c r="AQ94" s="640"/>
      <c r="AR94" s="641"/>
      <c r="AS94" s="640"/>
      <c r="AT94" s="641"/>
      <c r="AU94" s="640"/>
      <c r="AV94" s="641"/>
      <c r="AW94" s="640"/>
      <c r="AX94" s="641"/>
      <c r="AY94" s="640"/>
      <c r="AZ94" s="641"/>
      <c r="BA94" s="640"/>
      <c r="BB94" s="641"/>
      <c r="BC94" s="640"/>
      <c r="BD94" s="641"/>
      <c r="BE94" s="640"/>
      <c r="BF94" s="641"/>
      <c r="BG94" s="640"/>
      <c r="BH94" s="641"/>
      <c r="BI94" s="640"/>
      <c r="BJ94" s="641"/>
      <c r="BK94" s="640"/>
      <c r="BL94" s="641"/>
      <c r="BM94" s="640"/>
      <c r="BN94" s="641"/>
      <c r="BO94" s="640"/>
      <c r="BP94" s="642"/>
      <c r="BQ94" s="641"/>
      <c r="BR94" s="640"/>
      <c r="BS94" s="641"/>
      <c r="BT94" s="640"/>
      <c r="BU94" s="641"/>
      <c r="BV94" s="640"/>
      <c r="BW94" s="641"/>
      <c r="BX94" s="640"/>
      <c r="BY94" s="641"/>
      <c r="BZ94" s="640"/>
      <c r="CA94" s="641"/>
      <c r="CB94" s="640"/>
      <c r="CC94" s="641"/>
      <c r="CD94" s="640"/>
      <c r="CE94" s="641"/>
      <c r="CF94" s="640"/>
      <c r="CG94" s="641"/>
      <c r="CH94" s="640"/>
      <c r="CI94" s="641"/>
      <c r="CJ94" s="640"/>
      <c r="CK94" s="641"/>
      <c r="CL94" s="640"/>
      <c r="CM94" s="641"/>
      <c r="CN94" s="640"/>
      <c r="CO94" s="641"/>
      <c r="CP94" s="640"/>
      <c r="CQ94" s="641"/>
      <c r="CR94" s="640"/>
      <c r="CS94" s="641"/>
      <c r="CT94" s="640"/>
      <c r="CU94" s="641"/>
      <c r="CV94" s="640"/>
      <c r="CW94" s="641"/>
      <c r="CX94" s="640"/>
      <c r="CY94" s="641"/>
      <c r="CZ94" s="640"/>
    </row>
    <row r="95" spans="1:104">
      <c r="C95" s="639"/>
      <c r="D95" s="639">
        <f>D94-D92</f>
        <v>0</v>
      </c>
      <c r="E95" s="639">
        <f>E94-E92</f>
        <v>0</v>
      </c>
      <c r="F95" s="639"/>
      <c r="G95" s="640"/>
      <c r="H95" s="641"/>
      <c r="I95" s="640"/>
      <c r="J95" s="641"/>
      <c r="K95" s="640"/>
      <c r="L95" s="641"/>
      <c r="M95" s="640"/>
      <c r="N95" s="641"/>
      <c r="O95" s="640"/>
      <c r="P95" s="641"/>
      <c r="Q95" s="640"/>
      <c r="R95" s="641"/>
      <c r="S95" s="640"/>
      <c r="T95" s="641"/>
      <c r="U95" s="640"/>
      <c r="V95" s="641"/>
      <c r="W95" s="640"/>
      <c r="X95" s="641"/>
      <c r="Y95" s="640"/>
      <c r="Z95" s="641"/>
      <c r="AA95" s="640"/>
      <c r="AB95" s="641"/>
      <c r="AC95" s="641"/>
      <c r="AD95" s="641"/>
      <c r="AE95" s="641"/>
      <c r="AF95" s="641"/>
      <c r="AG95" s="640"/>
      <c r="AH95" s="641"/>
      <c r="AI95" s="640"/>
      <c r="AJ95" s="641"/>
      <c r="AK95" s="640"/>
      <c r="AL95" s="641"/>
      <c r="AM95" s="640"/>
      <c r="AN95" s="641"/>
      <c r="AO95" s="640"/>
      <c r="AP95" s="641"/>
      <c r="AQ95" s="640"/>
      <c r="AR95" s="641"/>
      <c r="AS95" s="640"/>
      <c r="AT95" s="641"/>
      <c r="AU95" s="640"/>
      <c r="AV95" s="641"/>
      <c r="AW95" s="640"/>
      <c r="AX95" s="641"/>
      <c r="AY95" s="640"/>
      <c r="AZ95" s="641"/>
      <c r="BA95" s="640"/>
      <c r="BB95" s="641"/>
      <c r="BC95" s="640"/>
      <c r="BD95" s="641"/>
      <c r="BE95" s="640"/>
      <c r="BF95" s="641"/>
      <c r="BG95" s="640"/>
      <c r="BH95" s="641"/>
      <c r="BI95" s="640"/>
      <c r="BJ95" s="641"/>
      <c r="BK95" s="640"/>
      <c r="BL95" s="641"/>
      <c r="BM95" s="640"/>
      <c r="BN95" s="641"/>
      <c r="BO95" s="640"/>
      <c r="BP95" s="642"/>
      <c r="BQ95" s="641"/>
      <c r="BR95" s="640"/>
      <c r="BS95" s="641"/>
      <c r="BT95" s="640"/>
      <c r="BU95" s="641"/>
      <c r="BV95" s="640"/>
      <c r="BW95" s="641"/>
      <c r="BX95" s="640"/>
      <c r="BY95" s="641"/>
      <c r="BZ95" s="640"/>
      <c r="CA95" s="641"/>
      <c r="CB95" s="640"/>
      <c r="CC95" s="641"/>
      <c r="CD95" s="640"/>
      <c r="CE95" s="641"/>
      <c r="CF95" s="640"/>
      <c r="CG95" s="641"/>
      <c r="CH95" s="640"/>
      <c r="CI95" s="641"/>
      <c r="CJ95" s="640"/>
      <c r="CK95" s="641"/>
      <c r="CL95" s="640"/>
      <c r="CM95" s="641"/>
      <c r="CN95" s="640"/>
      <c r="CO95" s="641"/>
      <c r="CP95" s="640"/>
      <c r="CQ95" s="641"/>
      <c r="CR95" s="640"/>
      <c r="CS95" s="641"/>
      <c r="CT95" s="640"/>
      <c r="CU95" s="641"/>
      <c r="CV95" s="640"/>
      <c r="CW95" s="641"/>
      <c r="CX95" s="640"/>
      <c r="CY95" s="641"/>
      <c r="CZ95" s="640"/>
    </row>
    <row r="96" spans="1:104">
      <c r="D96" s="643"/>
    </row>
    <row r="97" spans="4:4">
      <c r="D97" s="645">
        <f>D96-D94</f>
        <v>0</v>
      </c>
    </row>
  </sheetData>
  <sheetProtection password="C832" sheet="1" objects="1" scenarios="1" formatCells="0" formatColumns="0" formatRows="0" insertColumns="0" insertRows="0" insertHyperlinks="0" deleteColumns="0" deleteRows="0" sort="0" autoFilter="0" pivotTables="0"/>
  <mergeCells count="60">
    <mergeCell ref="W3:W5"/>
    <mergeCell ref="A3:A5"/>
    <mergeCell ref="B3:B5"/>
    <mergeCell ref="C3:F3"/>
    <mergeCell ref="G3:G5"/>
    <mergeCell ref="I3:I5"/>
    <mergeCell ref="K3:K5"/>
    <mergeCell ref="M3:M5"/>
    <mergeCell ref="O3:O5"/>
    <mergeCell ref="Q3:Q5"/>
    <mergeCell ref="S3:S5"/>
    <mergeCell ref="U3:U5"/>
    <mergeCell ref="AU3:AU5"/>
    <mergeCell ref="Y3:Y5"/>
    <mergeCell ref="AA3:AA5"/>
    <mergeCell ref="AB3:AE3"/>
    <mergeCell ref="AF3:AF5"/>
    <mergeCell ref="AG3:AG5"/>
    <mergeCell ref="AI3:AI5"/>
    <mergeCell ref="AK3:AK5"/>
    <mergeCell ref="AM3:AM5"/>
    <mergeCell ref="AO3:AO5"/>
    <mergeCell ref="AQ3:AQ5"/>
    <mergeCell ref="AS3:AS5"/>
    <mergeCell ref="CB3:CB5"/>
    <mergeCell ref="AV3:BB3"/>
    <mergeCell ref="BC3:BC5"/>
    <mergeCell ref="BD3:BJ3"/>
    <mergeCell ref="BK3:BK5"/>
    <mergeCell ref="BM3:BM5"/>
    <mergeCell ref="BO3:BO5"/>
    <mergeCell ref="BR3:BR5"/>
    <mergeCell ref="BT3:BT5"/>
    <mergeCell ref="BV3:BV5"/>
    <mergeCell ref="BX3:BX5"/>
    <mergeCell ref="BZ3:BZ5"/>
    <mergeCell ref="CW3:CW5"/>
    <mergeCell ref="CS4:CS5"/>
    <mergeCell ref="CD3:CD5"/>
    <mergeCell ref="CF3:CF5"/>
    <mergeCell ref="CH3:CH5"/>
    <mergeCell ref="CJ3:CJ5"/>
    <mergeCell ref="CL3:CL5"/>
    <mergeCell ref="CN3:CN5"/>
    <mergeCell ref="A76:B76"/>
    <mergeCell ref="CX3:CX5"/>
    <mergeCell ref="CY3:CY5"/>
    <mergeCell ref="CZ3:CZ5"/>
    <mergeCell ref="C4:F4"/>
    <mergeCell ref="AB4:AE4"/>
    <mergeCell ref="AV4:BA4"/>
    <mergeCell ref="BB4:BB5"/>
    <mergeCell ref="BD4:BI4"/>
    <mergeCell ref="BJ4:BJ5"/>
    <mergeCell ref="CQ4:CQ5"/>
    <mergeCell ref="CP3:CP5"/>
    <mergeCell ref="CR3:CR5"/>
    <mergeCell ref="CT3:CT5"/>
    <mergeCell ref="CU3:CU5"/>
    <mergeCell ref="CV3:CV5"/>
  </mergeCells>
  <pageMargins left="0.7" right="0.7" top="0.75" bottom="0.75" header="0.3" footer="0.3"/>
  <pageSetup scale="8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A100"/>
  <sheetViews>
    <sheetView view="pageBreakPreview" zoomScale="80" zoomScaleNormal="80" zoomScaleSheetLayoutView="80" workbookViewId="0">
      <pane xSplit="4" ySplit="6" topLeftCell="E7" activePane="bottomRight" state="frozen"/>
      <selection pane="topRight" activeCell="E1" sqref="E1"/>
      <selection pane="bottomLeft" activeCell="A7" sqref="A7"/>
      <selection pane="bottomRight" activeCell="B2" sqref="B2"/>
    </sheetView>
  </sheetViews>
  <sheetFormatPr defaultRowHeight="15.75"/>
  <cols>
    <col min="1" max="1" width="11.5703125" style="25" customWidth="1"/>
    <col min="2" max="2" width="58.85546875" style="379" customWidth="1"/>
    <col min="3" max="3" width="12.85546875" style="379" customWidth="1"/>
    <col min="4" max="4" width="13.28515625" style="25" customWidth="1"/>
    <col min="5" max="5" width="15" style="379" customWidth="1"/>
    <col min="6" max="6" width="20.28515625" style="379" customWidth="1"/>
    <col min="7" max="7" width="18.42578125" style="379" customWidth="1"/>
    <col min="8" max="8" width="20.28515625" style="379" customWidth="1"/>
    <col min="9" max="11" width="21" style="379" customWidth="1"/>
    <col min="12" max="13" width="23.28515625" style="379" customWidth="1"/>
    <col min="14" max="15" width="20.7109375" style="379" customWidth="1"/>
    <col min="16" max="16" width="20.5703125" style="379" customWidth="1"/>
    <col min="17" max="17" width="23.85546875" style="379" customWidth="1"/>
    <col min="18" max="24" width="21.7109375" style="379" customWidth="1"/>
    <col min="25" max="25" width="22.7109375" style="379" customWidth="1"/>
    <col min="26" max="26" width="17" style="379" customWidth="1"/>
    <col min="27" max="31" width="22.7109375" style="379" customWidth="1"/>
    <col min="32" max="32" width="21" style="379" customWidth="1"/>
    <col min="33" max="33" width="19.5703125" style="379" customWidth="1"/>
    <col min="34" max="35" width="20.140625" style="379" customWidth="1"/>
    <col min="36" max="256" width="9.140625" style="379"/>
    <col min="257" max="257" width="12.42578125" style="379" bestFit="1" customWidth="1"/>
    <col min="258" max="258" width="67.5703125" style="379" customWidth="1"/>
    <col min="259" max="259" width="27.28515625" style="379" customWidth="1"/>
    <col min="260" max="260" width="25.140625" style="379" customWidth="1"/>
    <col min="261" max="263" width="18.42578125" style="379" customWidth="1"/>
    <col min="264" max="264" width="20.28515625" style="379" customWidth="1"/>
    <col min="265" max="265" width="18.42578125" style="379" customWidth="1"/>
    <col min="266" max="266" width="19.7109375" style="379" customWidth="1"/>
    <col min="267" max="267" width="18.42578125" style="379" customWidth="1"/>
    <col min="268" max="269" width="21.28515625" style="379" customWidth="1"/>
    <col min="270" max="275" width="18.42578125" style="379" customWidth="1"/>
    <col min="276" max="276" width="20" style="379" customWidth="1"/>
    <col min="277" max="286" width="18.42578125" style="379" customWidth="1"/>
    <col min="287" max="287" width="22.7109375" style="379" customWidth="1"/>
    <col min="288" max="288" width="18.42578125" style="379" customWidth="1"/>
    <col min="289" max="289" width="11.28515625" style="379" bestFit="1" customWidth="1"/>
    <col min="290" max="290" width="10.42578125" style="379" customWidth="1"/>
    <col min="291" max="291" width="11.28515625" style="379" bestFit="1" customWidth="1"/>
    <col min="292" max="512" width="9.140625" style="379"/>
    <col min="513" max="513" width="12.42578125" style="379" bestFit="1" customWidth="1"/>
    <col min="514" max="514" width="67.5703125" style="379" customWidth="1"/>
    <col min="515" max="515" width="27.28515625" style="379" customWidth="1"/>
    <col min="516" max="516" width="25.140625" style="379" customWidth="1"/>
    <col min="517" max="519" width="18.42578125" style="379" customWidth="1"/>
    <col min="520" max="520" width="20.28515625" style="379" customWidth="1"/>
    <col min="521" max="521" width="18.42578125" style="379" customWidth="1"/>
    <col min="522" max="522" width="19.7109375" style="379" customWidth="1"/>
    <col min="523" max="523" width="18.42578125" style="379" customWidth="1"/>
    <col min="524" max="525" width="21.28515625" style="379" customWidth="1"/>
    <col min="526" max="531" width="18.42578125" style="379" customWidth="1"/>
    <col min="532" max="532" width="20" style="379" customWidth="1"/>
    <col min="533" max="542" width="18.42578125" style="379" customWidth="1"/>
    <col min="543" max="543" width="22.7109375" style="379" customWidth="1"/>
    <col min="544" max="544" width="18.42578125" style="379" customWidth="1"/>
    <col min="545" max="545" width="11.28515625" style="379" bestFit="1" customWidth="1"/>
    <col min="546" max="546" width="10.42578125" style="379" customWidth="1"/>
    <col min="547" max="547" width="11.28515625" style="379" bestFit="1" customWidth="1"/>
    <col min="548" max="768" width="9.140625" style="379"/>
    <col min="769" max="769" width="12.42578125" style="379" bestFit="1" customWidth="1"/>
    <col min="770" max="770" width="67.5703125" style="379" customWidth="1"/>
    <col min="771" max="771" width="27.28515625" style="379" customWidth="1"/>
    <col min="772" max="772" width="25.140625" style="379" customWidth="1"/>
    <col min="773" max="775" width="18.42578125" style="379" customWidth="1"/>
    <col min="776" max="776" width="20.28515625" style="379" customWidth="1"/>
    <col min="777" max="777" width="18.42578125" style="379" customWidth="1"/>
    <col min="778" max="778" width="19.7109375" style="379" customWidth="1"/>
    <col min="779" max="779" width="18.42578125" style="379" customWidth="1"/>
    <col min="780" max="781" width="21.28515625" style="379" customWidth="1"/>
    <col min="782" max="787" width="18.42578125" style="379" customWidth="1"/>
    <col min="788" max="788" width="20" style="379" customWidth="1"/>
    <col min="789" max="798" width="18.42578125" style="379" customWidth="1"/>
    <col min="799" max="799" width="22.7109375" style="379" customWidth="1"/>
    <col min="800" max="800" width="18.42578125" style="379" customWidth="1"/>
    <col min="801" max="801" width="11.28515625" style="379" bestFit="1" customWidth="1"/>
    <col min="802" max="802" width="10.42578125" style="379" customWidth="1"/>
    <col min="803" max="803" width="11.28515625" style="379" bestFit="1" customWidth="1"/>
    <col min="804" max="1024" width="9.140625" style="379"/>
    <col min="1025" max="1025" width="12.42578125" style="379" bestFit="1" customWidth="1"/>
    <col min="1026" max="1026" width="67.5703125" style="379" customWidth="1"/>
    <col min="1027" max="1027" width="27.28515625" style="379" customWidth="1"/>
    <col min="1028" max="1028" width="25.140625" style="379" customWidth="1"/>
    <col min="1029" max="1031" width="18.42578125" style="379" customWidth="1"/>
    <col min="1032" max="1032" width="20.28515625" style="379" customWidth="1"/>
    <col min="1033" max="1033" width="18.42578125" style="379" customWidth="1"/>
    <col min="1034" max="1034" width="19.7109375" style="379" customWidth="1"/>
    <col min="1035" max="1035" width="18.42578125" style="379" customWidth="1"/>
    <col min="1036" max="1037" width="21.28515625" style="379" customWidth="1"/>
    <col min="1038" max="1043" width="18.42578125" style="379" customWidth="1"/>
    <col min="1044" max="1044" width="20" style="379" customWidth="1"/>
    <col min="1045" max="1054" width="18.42578125" style="379" customWidth="1"/>
    <col min="1055" max="1055" width="22.7109375" style="379" customWidth="1"/>
    <col min="1056" max="1056" width="18.42578125" style="379" customWidth="1"/>
    <col min="1057" max="1057" width="11.28515625" style="379" bestFit="1" customWidth="1"/>
    <col min="1058" max="1058" width="10.42578125" style="379" customWidth="1"/>
    <col min="1059" max="1059" width="11.28515625" style="379" bestFit="1" customWidth="1"/>
    <col min="1060" max="1280" width="9.140625" style="379"/>
    <col min="1281" max="1281" width="12.42578125" style="379" bestFit="1" customWidth="1"/>
    <col min="1282" max="1282" width="67.5703125" style="379" customWidth="1"/>
    <col min="1283" max="1283" width="27.28515625" style="379" customWidth="1"/>
    <col min="1284" max="1284" width="25.140625" style="379" customWidth="1"/>
    <col min="1285" max="1287" width="18.42578125" style="379" customWidth="1"/>
    <col min="1288" max="1288" width="20.28515625" style="379" customWidth="1"/>
    <col min="1289" max="1289" width="18.42578125" style="379" customWidth="1"/>
    <col min="1290" max="1290" width="19.7109375" style="379" customWidth="1"/>
    <col min="1291" max="1291" width="18.42578125" style="379" customWidth="1"/>
    <col min="1292" max="1293" width="21.28515625" style="379" customWidth="1"/>
    <col min="1294" max="1299" width="18.42578125" style="379" customWidth="1"/>
    <col min="1300" max="1300" width="20" style="379" customWidth="1"/>
    <col min="1301" max="1310" width="18.42578125" style="379" customWidth="1"/>
    <col min="1311" max="1311" width="22.7109375" style="379" customWidth="1"/>
    <col min="1312" max="1312" width="18.42578125" style="379" customWidth="1"/>
    <col min="1313" max="1313" width="11.28515625" style="379" bestFit="1" customWidth="1"/>
    <col min="1314" max="1314" width="10.42578125" style="379" customWidth="1"/>
    <col min="1315" max="1315" width="11.28515625" style="379" bestFit="1" customWidth="1"/>
    <col min="1316" max="1536" width="9.140625" style="379"/>
    <col min="1537" max="1537" width="12.42578125" style="379" bestFit="1" customWidth="1"/>
    <col min="1538" max="1538" width="67.5703125" style="379" customWidth="1"/>
    <col min="1539" max="1539" width="27.28515625" style="379" customWidth="1"/>
    <col min="1540" max="1540" width="25.140625" style="379" customWidth="1"/>
    <col min="1541" max="1543" width="18.42578125" style="379" customWidth="1"/>
    <col min="1544" max="1544" width="20.28515625" style="379" customWidth="1"/>
    <col min="1545" max="1545" width="18.42578125" style="379" customWidth="1"/>
    <col min="1546" max="1546" width="19.7109375" style="379" customWidth="1"/>
    <col min="1547" max="1547" width="18.42578125" style="379" customWidth="1"/>
    <col min="1548" max="1549" width="21.28515625" style="379" customWidth="1"/>
    <col min="1550" max="1555" width="18.42578125" style="379" customWidth="1"/>
    <col min="1556" max="1556" width="20" style="379" customWidth="1"/>
    <col min="1557" max="1566" width="18.42578125" style="379" customWidth="1"/>
    <col min="1567" max="1567" width="22.7109375" style="379" customWidth="1"/>
    <col min="1568" max="1568" width="18.42578125" style="379" customWidth="1"/>
    <col min="1569" max="1569" width="11.28515625" style="379" bestFit="1" customWidth="1"/>
    <col min="1570" max="1570" width="10.42578125" style="379" customWidth="1"/>
    <col min="1571" max="1571" width="11.28515625" style="379" bestFit="1" customWidth="1"/>
    <col min="1572" max="1792" width="9.140625" style="379"/>
    <col min="1793" max="1793" width="12.42578125" style="379" bestFit="1" customWidth="1"/>
    <col min="1794" max="1794" width="67.5703125" style="379" customWidth="1"/>
    <col min="1795" max="1795" width="27.28515625" style="379" customWidth="1"/>
    <col min="1796" max="1796" width="25.140625" style="379" customWidth="1"/>
    <col min="1797" max="1799" width="18.42578125" style="379" customWidth="1"/>
    <col min="1800" max="1800" width="20.28515625" style="379" customWidth="1"/>
    <col min="1801" max="1801" width="18.42578125" style="379" customWidth="1"/>
    <col min="1802" max="1802" width="19.7109375" style="379" customWidth="1"/>
    <col min="1803" max="1803" width="18.42578125" style="379" customWidth="1"/>
    <col min="1804" max="1805" width="21.28515625" style="379" customWidth="1"/>
    <col min="1806" max="1811" width="18.42578125" style="379" customWidth="1"/>
    <col min="1812" max="1812" width="20" style="379" customWidth="1"/>
    <col min="1813" max="1822" width="18.42578125" style="379" customWidth="1"/>
    <col min="1823" max="1823" width="22.7109375" style="379" customWidth="1"/>
    <col min="1824" max="1824" width="18.42578125" style="379" customWidth="1"/>
    <col min="1825" max="1825" width="11.28515625" style="379" bestFit="1" customWidth="1"/>
    <col min="1826" max="1826" width="10.42578125" style="379" customWidth="1"/>
    <col min="1827" max="1827" width="11.28515625" style="379" bestFit="1" customWidth="1"/>
    <col min="1828" max="2048" width="9.140625" style="379"/>
    <col min="2049" max="2049" width="12.42578125" style="379" bestFit="1" customWidth="1"/>
    <col min="2050" max="2050" width="67.5703125" style="379" customWidth="1"/>
    <col min="2051" max="2051" width="27.28515625" style="379" customWidth="1"/>
    <col min="2052" max="2052" width="25.140625" style="379" customWidth="1"/>
    <col min="2053" max="2055" width="18.42578125" style="379" customWidth="1"/>
    <col min="2056" max="2056" width="20.28515625" style="379" customWidth="1"/>
    <col min="2057" max="2057" width="18.42578125" style="379" customWidth="1"/>
    <col min="2058" max="2058" width="19.7109375" style="379" customWidth="1"/>
    <col min="2059" max="2059" width="18.42578125" style="379" customWidth="1"/>
    <col min="2060" max="2061" width="21.28515625" style="379" customWidth="1"/>
    <col min="2062" max="2067" width="18.42578125" style="379" customWidth="1"/>
    <col min="2068" max="2068" width="20" style="379" customWidth="1"/>
    <col min="2069" max="2078" width="18.42578125" style="379" customWidth="1"/>
    <col min="2079" max="2079" width="22.7109375" style="379" customWidth="1"/>
    <col min="2080" max="2080" width="18.42578125" style="379" customWidth="1"/>
    <col min="2081" max="2081" width="11.28515625" style="379" bestFit="1" customWidth="1"/>
    <col min="2082" max="2082" width="10.42578125" style="379" customWidth="1"/>
    <col min="2083" max="2083" width="11.28515625" style="379" bestFit="1" customWidth="1"/>
    <col min="2084" max="2304" width="9.140625" style="379"/>
    <col min="2305" max="2305" width="12.42578125" style="379" bestFit="1" customWidth="1"/>
    <col min="2306" max="2306" width="67.5703125" style="379" customWidth="1"/>
    <col min="2307" max="2307" width="27.28515625" style="379" customWidth="1"/>
    <col min="2308" max="2308" width="25.140625" style="379" customWidth="1"/>
    <col min="2309" max="2311" width="18.42578125" style="379" customWidth="1"/>
    <col min="2312" max="2312" width="20.28515625" style="379" customWidth="1"/>
    <col min="2313" max="2313" width="18.42578125" style="379" customWidth="1"/>
    <col min="2314" max="2314" width="19.7109375" style="379" customWidth="1"/>
    <col min="2315" max="2315" width="18.42578125" style="379" customWidth="1"/>
    <col min="2316" max="2317" width="21.28515625" style="379" customWidth="1"/>
    <col min="2318" max="2323" width="18.42578125" style="379" customWidth="1"/>
    <col min="2324" max="2324" width="20" style="379" customWidth="1"/>
    <col min="2325" max="2334" width="18.42578125" style="379" customWidth="1"/>
    <col min="2335" max="2335" width="22.7109375" style="379" customWidth="1"/>
    <col min="2336" max="2336" width="18.42578125" style="379" customWidth="1"/>
    <col min="2337" max="2337" width="11.28515625" style="379" bestFit="1" customWidth="1"/>
    <col min="2338" max="2338" width="10.42578125" style="379" customWidth="1"/>
    <col min="2339" max="2339" width="11.28515625" style="379" bestFit="1" customWidth="1"/>
    <col min="2340" max="2560" width="9.140625" style="379"/>
    <col min="2561" max="2561" width="12.42578125" style="379" bestFit="1" customWidth="1"/>
    <col min="2562" max="2562" width="67.5703125" style="379" customWidth="1"/>
    <col min="2563" max="2563" width="27.28515625" style="379" customWidth="1"/>
    <col min="2564" max="2564" width="25.140625" style="379" customWidth="1"/>
    <col min="2565" max="2567" width="18.42578125" style="379" customWidth="1"/>
    <col min="2568" max="2568" width="20.28515625" style="379" customWidth="1"/>
    <col min="2569" max="2569" width="18.42578125" style="379" customWidth="1"/>
    <col min="2570" max="2570" width="19.7109375" style="379" customWidth="1"/>
    <col min="2571" max="2571" width="18.42578125" style="379" customWidth="1"/>
    <col min="2572" max="2573" width="21.28515625" style="379" customWidth="1"/>
    <col min="2574" max="2579" width="18.42578125" style="379" customWidth="1"/>
    <col min="2580" max="2580" width="20" style="379" customWidth="1"/>
    <col min="2581" max="2590" width="18.42578125" style="379" customWidth="1"/>
    <col min="2591" max="2591" width="22.7109375" style="379" customWidth="1"/>
    <col min="2592" max="2592" width="18.42578125" style="379" customWidth="1"/>
    <col min="2593" max="2593" width="11.28515625" style="379" bestFit="1" customWidth="1"/>
    <col min="2594" max="2594" width="10.42578125" style="379" customWidth="1"/>
    <col min="2595" max="2595" width="11.28515625" style="379" bestFit="1" customWidth="1"/>
    <col min="2596" max="2816" width="9.140625" style="379"/>
    <col min="2817" max="2817" width="12.42578125" style="379" bestFit="1" customWidth="1"/>
    <col min="2818" max="2818" width="67.5703125" style="379" customWidth="1"/>
    <col min="2819" max="2819" width="27.28515625" style="379" customWidth="1"/>
    <col min="2820" max="2820" width="25.140625" style="379" customWidth="1"/>
    <col min="2821" max="2823" width="18.42578125" style="379" customWidth="1"/>
    <col min="2824" max="2824" width="20.28515625" style="379" customWidth="1"/>
    <col min="2825" max="2825" width="18.42578125" style="379" customWidth="1"/>
    <col min="2826" max="2826" width="19.7109375" style="379" customWidth="1"/>
    <col min="2827" max="2827" width="18.42578125" style="379" customWidth="1"/>
    <col min="2828" max="2829" width="21.28515625" style="379" customWidth="1"/>
    <col min="2830" max="2835" width="18.42578125" style="379" customWidth="1"/>
    <col min="2836" max="2836" width="20" style="379" customWidth="1"/>
    <col min="2837" max="2846" width="18.42578125" style="379" customWidth="1"/>
    <col min="2847" max="2847" width="22.7109375" style="379" customWidth="1"/>
    <col min="2848" max="2848" width="18.42578125" style="379" customWidth="1"/>
    <col min="2849" max="2849" width="11.28515625" style="379" bestFit="1" customWidth="1"/>
    <col min="2850" max="2850" width="10.42578125" style="379" customWidth="1"/>
    <col min="2851" max="2851" width="11.28515625" style="379" bestFit="1" customWidth="1"/>
    <col min="2852" max="3072" width="9.140625" style="379"/>
    <col min="3073" max="3073" width="12.42578125" style="379" bestFit="1" customWidth="1"/>
    <col min="3074" max="3074" width="67.5703125" style="379" customWidth="1"/>
    <col min="3075" max="3075" width="27.28515625" style="379" customWidth="1"/>
    <col min="3076" max="3076" width="25.140625" style="379" customWidth="1"/>
    <col min="3077" max="3079" width="18.42578125" style="379" customWidth="1"/>
    <col min="3080" max="3080" width="20.28515625" style="379" customWidth="1"/>
    <col min="3081" max="3081" width="18.42578125" style="379" customWidth="1"/>
    <col min="3082" max="3082" width="19.7109375" style="379" customWidth="1"/>
    <col min="3083" max="3083" width="18.42578125" style="379" customWidth="1"/>
    <col min="3084" max="3085" width="21.28515625" style="379" customWidth="1"/>
    <col min="3086" max="3091" width="18.42578125" style="379" customWidth="1"/>
    <col min="3092" max="3092" width="20" style="379" customWidth="1"/>
    <col min="3093" max="3102" width="18.42578125" style="379" customWidth="1"/>
    <col min="3103" max="3103" width="22.7109375" style="379" customWidth="1"/>
    <col min="3104" max="3104" width="18.42578125" style="379" customWidth="1"/>
    <col min="3105" max="3105" width="11.28515625" style="379" bestFit="1" customWidth="1"/>
    <col min="3106" max="3106" width="10.42578125" style="379" customWidth="1"/>
    <col min="3107" max="3107" width="11.28515625" style="379" bestFit="1" customWidth="1"/>
    <col min="3108" max="3328" width="9.140625" style="379"/>
    <col min="3329" max="3329" width="12.42578125" style="379" bestFit="1" customWidth="1"/>
    <col min="3330" max="3330" width="67.5703125" style="379" customWidth="1"/>
    <col min="3331" max="3331" width="27.28515625" style="379" customWidth="1"/>
    <col min="3332" max="3332" width="25.140625" style="379" customWidth="1"/>
    <col min="3333" max="3335" width="18.42578125" style="379" customWidth="1"/>
    <col min="3336" max="3336" width="20.28515625" style="379" customWidth="1"/>
    <col min="3337" max="3337" width="18.42578125" style="379" customWidth="1"/>
    <col min="3338" max="3338" width="19.7109375" style="379" customWidth="1"/>
    <col min="3339" max="3339" width="18.42578125" style="379" customWidth="1"/>
    <col min="3340" max="3341" width="21.28515625" style="379" customWidth="1"/>
    <col min="3342" max="3347" width="18.42578125" style="379" customWidth="1"/>
    <col min="3348" max="3348" width="20" style="379" customWidth="1"/>
    <col min="3349" max="3358" width="18.42578125" style="379" customWidth="1"/>
    <col min="3359" max="3359" width="22.7109375" style="379" customWidth="1"/>
    <col min="3360" max="3360" width="18.42578125" style="379" customWidth="1"/>
    <col min="3361" max="3361" width="11.28515625" style="379" bestFit="1" customWidth="1"/>
    <col min="3362" max="3362" width="10.42578125" style="379" customWidth="1"/>
    <col min="3363" max="3363" width="11.28515625" style="379" bestFit="1" customWidth="1"/>
    <col min="3364" max="3584" width="9.140625" style="379"/>
    <col min="3585" max="3585" width="12.42578125" style="379" bestFit="1" customWidth="1"/>
    <col min="3586" max="3586" width="67.5703125" style="379" customWidth="1"/>
    <col min="3587" max="3587" width="27.28515625" style="379" customWidth="1"/>
    <col min="3588" max="3588" width="25.140625" style="379" customWidth="1"/>
    <col min="3589" max="3591" width="18.42578125" style="379" customWidth="1"/>
    <col min="3592" max="3592" width="20.28515625" style="379" customWidth="1"/>
    <col min="3593" max="3593" width="18.42578125" style="379" customWidth="1"/>
    <col min="3594" max="3594" width="19.7109375" style="379" customWidth="1"/>
    <col min="3595" max="3595" width="18.42578125" style="379" customWidth="1"/>
    <col min="3596" max="3597" width="21.28515625" style="379" customWidth="1"/>
    <col min="3598" max="3603" width="18.42578125" style="379" customWidth="1"/>
    <col min="3604" max="3604" width="20" style="379" customWidth="1"/>
    <col min="3605" max="3614" width="18.42578125" style="379" customWidth="1"/>
    <col min="3615" max="3615" width="22.7109375" style="379" customWidth="1"/>
    <col min="3616" max="3616" width="18.42578125" style="379" customWidth="1"/>
    <col min="3617" max="3617" width="11.28515625" style="379" bestFit="1" customWidth="1"/>
    <col min="3618" max="3618" width="10.42578125" style="379" customWidth="1"/>
    <col min="3619" max="3619" width="11.28515625" style="379" bestFit="1" customWidth="1"/>
    <col min="3620" max="3840" width="9.140625" style="379"/>
    <col min="3841" max="3841" width="12.42578125" style="379" bestFit="1" customWidth="1"/>
    <col min="3842" max="3842" width="67.5703125" style="379" customWidth="1"/>
    <col min="3843" max="3843" width="27.28515625" style="379" customWidth="1"/>
    <col min="3844" max="3844" width="25.140625" style="379" customWidth="1"/>
    <col min="3845" max="3847" width="18.42578125" style="379" customWidth="1"/>
    <col min="3848" max="3848" width="20.28515625" style="379" customWidth="1"/>
    <col min="3849" max="3849" width="18.42578125" style="379" customWidth="1"/>
    <col min="3850" max="3850" width="19.7109375" style="379" customWidth="1"/>
    <col min="3851" max="3851" width="18.42578125" style="379" customWidth="1"/>
    <col min="3852" max="3853" width="21.28515625" style="379" customWidth="1"/>
    <col min="3854" max="3859" width="18.42578125" style="379" customWidth="1"/>
    <col min="3860" max="3860" width="20" style="379" customWidth="1"/>
    <col min="3861" max="3870" width="18.42578125" style="379" customWidth="1"/>
    <col min="3871" max="3871" width="22.7109375" style="379" customWidth="1"/>
    <col min="3872" max="3872" width="18.42578125" style="379" customWidth="1"/>
    <col min="3873" max="3873" width="11.28515625" style="379" bestFit="1" customWidth="1"/>
    <col min="3874" max="3874" width="10.42578125" style="379" customWidth="1"/>
    <col min="3875" max="3875" width="11.28515625" style="379" bestFit="1" customWidth="1"/>
    <col min="3876" max="4096" width="9.140625" style="379"/>
    <col min="4097" max="4097" width="12.42578125" style="379" bestFit="1" customWidth="1"/>
    <col min="4098" max="4098" width="67.5703125" style="379" customWidth="1"/>
    <col min="4099" max="4099" width="27.28515625" style="379" customWidth="1"/>
    <col min="4100" max="4100" width="25.140625" style="379" customWidth="1"/>
    <col min="4101" max="4103" width="18.42578125" style="379" customWidth="1"/>
    <col min="4104" max="4104" width="20.28515625" style="379" customWidth="1"/>
    <col min="4105" max="4105" width="18.42578125" style="379" customWidth="1"/>
    <col min="4106" max="4106" width="19.7109375" style="379" customWidth="1"/>
    <col min="4107" max="4107" width="18.42578125" style="379" customWidth="1"/>
    <col min="4108" max="4109" width="21.28515625" style="379" customWidth="1"/>
    <col min="4110" max="4115" width="18.42578125" style="379" customWidth="1"/>
    <col min="4116" max="4116" width="20" style="379" customWidth="1"/>
    <col min="4117" max="4126" width="18.42578125" style="379" customWidth="1"/>
    <col min="4127" max="4127" width="22.7109375" style="379" customWidth="1"/>
    <col min="4128" max="4128" width="18.42578125" style="379" customWidth="1"/>
    <col min="4129" max="4129" width="11.28515625" style="379" bestFit="1" customWidth="1"/>
    <col min="4130" max="4130" width="10.42578125" style="379" customWidth="1"/>
    <col min="4131" max="4131" width="11.28515625" style="379" bestFit="1" customWidth="1"/>
    <col min="4132" max="4352" width="9.140625" style="379"/>
    <col min="4353" max="4353" width="12.42578125" style="379" bestFit="1" customWidth="1"/>
    <col min="4354" max="4354" width="67.5703125" style="379" customWidth="1"/>
    <col min="4355" max="4355" width="27.28515625" style="379" customWidth="1"/>
    <col min="4356" max="4356" width="25.140625" style="379" customWidth="1"/>
    <col min="4357" max="4359" width="18.42578125" style="379" customWidth="1"/>
    <col min="4360" max="4360" width="20.28515625" style="379" customWidth="1"/>
    <col min="4361" max="4361" width="18.42578125" style="379" customWidth="1"/>
    <col min="4362" max="4362" width="19.7109375" style="379" customWidth="1"/>
    <col min="4363" max="4363" width="18.42578125" style="379" customWidth="1"/>
    <col min="4364" max="4365" width="21.28515625" style="379" customWidth="1"/>
    <col min="4366" max="4371" width="18.42578125" style="379" customWidth="1"/>
    <col min="4372" max="4372" width="20" style="379" customWidth="1"/>
    <col min="4373" max="4382" width="18.42578125" style="379" customWidth="1"/>
    <col min="4383" max="4383" width="22.7109375" style="379" customWidth="1"/>
    <col min="4384" max="4384" width="18.42578125" style="379" customWidth="1"/>
    <col min="4385" max="4385" width="11.28515625" style="379" bestFit="1" customWidth="1"/>
    <col min="4386" max="4386" width="10.42578125" style="379" customWidth="1"/>
    <col min="4387" max="4387" width="11.28515625" style="379" bestFit="1" customWidth="1"/>
    <col min="4388" max="4608" width="9.140625" style="379"/>
    <col min="4609" max="4609" width="12.42578125" style="379" bestFit="1" customWidth="1"/>
    <col min="4610" max="4610" width="67.5703125" style="379" customWidth="1"/>
    <col min="4611" max="4611" width="27.28515625" style="379" customWidth="1"/>
    <col min="4612" max="4612" width="25.140625" style="379" customWidth="1"/>
    <col min="4613" max="4615" width="18.42578125" style="379" customWidth="1"/>
    <col min="4616" max="4616" width="20.28515625" style="379" customWidth="1"/>
    <col min="4617" max="4617" width="18.42578125" style="379" customWidth="1"/>
    <col min="4618" max="4618" width="19.7109375" style="379" customWidth="1"/>
    <col min="4619" max="4619" width="18.42578125" style="379" customWidth="1"/>
    <col min="4620" max="4621" width="21.28515625" style="379" customWidth="1"/>
    <col min="4622" max="4627" width="18.42578125" style="379" customWidth="1"/>
    <col min="4628" max="4628" width="20" style="379" customWidth="1"/>
    <col min="4629" max="4638" width="18.42578125" style="379" customWidth="1"/>
    <col min="4639" max="4639" width="22.7109375" style="379" customWidth="1"/>
    <col min="4640" max="4640" width="18.42578125" style="379" customWidth="1"/>
    <col min="4641" max="4641" width="11.28515625" style="379" bestFit="1" customWidth="1"/>
    <col min="4642" max="4642" width="10.42578125" style="379" customWidth="1"/>
    <col min="4643" max="4643" width="11.28515625" style="379" bestFit="1" customWidth="1"/>
    <col min="4644" max="4864" width="9.140625" style="379"/>
    <col min="4865" max="4865" width="12.42578125" style="379" bestFit="1" customWidth="1"/>
    <col min="4866" max="4866" width="67.5703125" style="379" customWidth="1"/>
    <col min="4867" max="4867" width="27.28515625" style="379" customWidth="1"/>
    <col min="4868" max="4868" width="25.140625" style="379" customWidth="1"/>
    <col min="4869" max="4871" width="18.42578125" style="379" customWidth="1"/>
    <col min="4872" max="4872" width="20.28515625" style="379" customWidth="1"/>
    <col min="4873" max="4873" width="18.42578125" style="379" customWidth="1"/>
    <col min="4874" max="4874" width="19.7109375" style="379" customWidth="1"/>
    <col min="4875" max="4875" width="18.42578125" style="379" customWidth="1"/>
    <col min="4876" max="4877" width="21.28515625" style="379" customWidth="1"/>
    <col min="4878" max="4883" width="18.42578125" style="379" customWidth="1"/>
    <col min="4884" max="4884" width="20" style="379" customWidth="1"/>
    <col min="4885" max="4894" width="18.42578125" style="379" customWidth="1"/>
    <col min="4895" max="4895" width="22.7109375" style="379" customWidth="1"/>
    <col min="4896" max="4896" width="18.42578125" style="379" customWidth="1"/>
    <col min="4897" max="4897" width="11.28515625" style="379" bestFit="1" customWidth="1"/>
    <col min="4898" max="4898" width="10.42578125" style="379" customWidth="1"/>
    <col min="4899" max="4899" width="11.28515625" style="379" bestFit="1" customWidth="1"/>
    <col min="4900" max="5120" width="9.140625" style="379"/>
    <col min="5121" max="5121" width="12.42578125" style="379" bestFit="1" customWidth="1"/>
    <col min="5122" max="5122" width="67.5703125" style="379" customWidth="1"/>
    <col min="5123" max="5123" width="27.28515625" style="379" customWidth="1"/>
    <col min="5124" max="5124" width="25.140625" style="379" customWidth="1"/>
    <col min="5125" max="5127" width="18.42578125" style="379" customWidth="1"/>
    <col min="5128" max="5128" width="20.28515625" style="379" customWidth="1"/>
    <col min="5129" max="5129" width="18.42578125" style="379" customWidth="1"/>
    <col min="5130" max="5130" width="19.7109375" style="379" customWidth="1"/>
    <col min="5131" max="5131" width="18.42578125" style="379" customWidth="1"/>
    <col min="5132" max="5133" width="21.28515625" style="379" customWidth="1"/>
    <col min="5134" max="5139" width="18.42578125" style="379" customWidth="1"/>
    <col min="5140" max="5140" width="20" style="379" customWidth="1"/>
    <col min="5141" max="5150" width="18.42578125" style="379" customWidth="1"/>
    <col min="5151" max="5151" width="22.7109375" style="379" customWidth="1"/>
    <col min="5152" max="5152" width="18.42578125" style="379" customWidth="1"/>
    <col min="5153" max="5153" width="11.28515625" style="379" bestFit="1" customWidth="1"/>
    <col min="5154" max="5154" width="10.42578125" style="379" customWidth="1"/>
    <col min="5155" max="5155" width="11.28515625" style="379" bestFit="1" customWidth="1"/>
    <col min="5156" max="5376" width="9.140625" style="379"/>
    <col min="5377" max="5377" width="12.42578125" style="379" bestFit="1" customWidth="1"/>
    <col min="5378" max="5378" width="67.5703125" style="379" customWidth="1"/>
    <col min="5379" max="5379" width="27.28515625" style="379" customWidth="1"/>
    <col min="5380" max="5380" width="25.140625" style="379" customWidth="1"/>
    <col min="5381" max="5383" width="18.42578125" style="379" customWidth="1"/>
    <col min="5384" max="5384" width="20.28515625" style="379" customWidth="1"/>
    <col min="5385" max="5385" width="18.42578125" style="379" customWidth="1"/>
    <col min="5386" max="5386" width="19.7109375" style="379" customWidth="1"/>
    <col min="5387" max="5387" width="18.42578125" style="379" customWidth="1"/>
    <col min="5388" max="5389" width="21.28515625" style="379" customWidth="1"/>
    <col min="5390" max="5395" width="18.42578125" style="379" customWidth="1"/>
    <col min="5396" max="5396" width="20" style="379" customWidth="1"/>
    <col min="5397" max="5406" width="18.42578125" style="379" customWidth="1"/>
    <col min="5407" max="5407" width="22.7109375" style="379" customWidth="1"/>
    <col min="5408" max="5408" width="18.42578125" style="379" customWidth="1"/>
    <col min="5409" max="5409" width="11.28515625" style="379" bestFit="1" customWidth="1"/>
    <col min="5410" max="5410" width="10.42578125" style="379" customWidth="1"/>
    <col min="5411" max="5411" width="11.28515625" style="379" bestFit="1" customWidth="1"/>
    <col min="5412" max="5632" width="9.140625" style="379"/>
    <col min="5633" max="5633" width="12.42578125" style="379" bestFit="1" customWidth="1"/>
    <col min="5634" max="5634" width="67.5703125" style="379" customWidth="1"/>
    <col min="5635" max="5635" width="27.28515625" style="379" customWidth="1"/>
    <col min="5636" max="5636" width="25.140625" style="379" customWidth="1"/>
    <col min="5637" max="5639" width="18.42578125" style="379" customWidth="1"/>
    <col min="5640" max="5640" width="20.28515625" style="379" customWidth="1"/>
    <col min="5641" max="5641" width="18.42578125" style="379" customWidth="1"/>
    <col min="5642" max="5642" width="19.7109375" style="379" customWidth="1"/>
    <col min="5643" max="5643" width="18.42578125" style="379" customWidth="1"/>
    <col min="5644" max="5645" width="21.28515625" style="379" customWidth="1"/>
    <col min="5646" max="5651" width="18.42578125" style="379" customWidth="1"/>
    <col min="5652" max="5652" width="20" style="379" customWidth="1"/>
    <col min="5653" max="5662" width="18.42578125" style="379" customWidth="1"/>
    <col min="5663" max="5663" width="22.7109375" style="379" customWidth="1"/>
    <col min="5664" max="5664" width="18.42578125" style="379" customWidth="1"/>
    <col min="5665" max="5665" width="11.28515625" style="379" bestFit="1" customWidth="1"/>
    <col min="5666" max="5666" width="10.42578125" style="379" customWidth="1"/>
    <col min="5667" max="5667" width="11.28515625" style="379" bestFit="1" customWidth="1"/>
    <col min="5668" max="5888" width="9.140625" style="379"/>
    <col min="5889" max="5889" width="12.42578125" style="379" bestFit="1" customWidth="1"/>
    <col min="5890" max="5890" width="67.5703125" style="379" customWidth="1"/>
    <col min="5891" max="5891" width="27.28515625" style="379" customWidth="1"/>
    <col min="5892" max="5892" width="25.140625" style="379" customWidth="1"/>
    <col min="5893" max="5895" width="18.42578125" style="379" customWidth="1"/>
    <col min="5896" max="5896" width="20.28515625" style="379" customWidth="1"/>
    <col min="5897" max="5897" width="18.42578125" style="379" customWidth="1"/>
    <col min="5898" max="5898" width="19.7109375" style="379" customWidth="1"/>
    <col min="5899" max="5899" width="18.42578125" style="379" customWidth="1"/>
    <col min="5900" max="5901" width="21.28515625" style="379" customWidth="1"/>
    <col min="5902" max="5907" width="18.42578125" style="379" customWidth="1"/>
    <col min="5908" max="5908" width="20" style="379" customWidth="1"/>
    <col min="5909" max="5918" width="18.42578125" style="379" customWidth="1"/>
    <col min="5919" max="5919" width="22.7109375" style="379" customWidth="1"/>
    <col min="5920" max="5920" width="18.42578125" style="379" customWidth="1"/>
    <col min="5921" max="5921" width="11.28515625" style="379" bestFit="1" customWidth="1"/>
    <col min="5922" max="5922" width="10.42578125" style="379" customWidth="1"/>
    <col min="5923" max="5923" width="11.28515625" style="379" bestFit="1" customWidth="1"/>
    <col min="5924" max="6144" width="9.140625" style="379"/>
    <col min="6145" max="6145" width="12.42578125" style="379" bestFit="1" customWidth="1"/>
    <col min="6146" max="6146" width="67.5703125" style="379" customWidth="1"/>
    <col min="6147" max="6147" width="27.28515625" style="379" customWidth="1"/>
    <col min="6148" max="6148" width="25.140625" style="379" customWidth="1"/>
    <col min="6149" max="6151" width="18.42578125" style="379" customWidth="1"/>
    <col min="6152" max="6152" width="20.28515625" style="379" customWidth="1"/>
    <col min="6153" max="6153" width="18.42578125" style="379" customWidth="1"/>
    <col min="6154" max="6154" width="19.7109375" style="379" customWidth="1"/>
    <col min="6155" max="6155" width="18.42578125" style="379" customWidth="1"/>
    <col min="6156" max="6157" width="21.28515625" style="379" customWidth="1"/>
    <col min="6158" max="6163" width="18.42578125" style="379" customWidth="1"/>
    <col min="6164" max="6164" width="20" style="379" customWidth="1"/>
    <col min="6165" max="6174" width="18.42578125" style="379" customWidth="1"/>
    <col min="6175" max="6175" width="22.7109375" style="379" customWidth="1"/>
    <col min="6176" max="6176" width="18.42578125" style="379" customWidth="1"/>
    <col min="6177" max="6177" width="11.28515625" style="379" bestFit="1" customWidth="1"/>
    <col min="6178" max="6178" width="10.42578125" style="379" customWidth="1"/>
    <col min="6179" max="6179" width="11.28515625" style="379" bestFit="1" customWidth="1"/>
    <col min="6180" max="6400" width="9.140625" style="379"/>
    <col min="6401" max="6401" width="12.42578125" style="379" bestFit="1" customWidth="1"/>
    <col min="6402" max="6402" width="67.5703125" style="379" customWidth="1"/>
    <col min="6403" max="6403" width="27.28515625" style="379" customWidth="1"/>
    <col min="6404" max="6404" width="25.140625" style="379" customWidth="1"/>
    <col min="6405" max="6407" width="18.42578125" style="379" customWidth="1"/>
    <col min="6408" max="6408" width="20.28515625" style="379" customWidth="1"/>
    <col min="6409" max="6409" width="18.42578125" style="379" customWidth="1"/>
    <col min="6410" max="6410" width="19.7109375" style="379" customWidth="1"/>
    <col min="6411" max="6411" width="18.42578125" style="379" customWidth="1"/>
    <col min="6412" max="6413" width="21.28515625" style="379" customWidth="1"/>
    <col min="6414" max="6419" width="18.42578125" style="379" customWidth="1"/>
    <col min="6420" max="6420" width="20" style="379" customWidth="1"/>
    <col min="6421" max="6430" width="18.42578125" style="379" customWidth="1"/>
    <col min="6431" max="6431" width="22.7109375" style="379" customWidth="1"/>
    <col min="6432" max="6432" width="18.42578125" style="379" customWidth="1"/>
    <col min="6433" max="6433" width="11.28515625" style="379" bestFit="1" customWidth="1"/>
    <col min="6434" max="6434" width="10.42578125" style="379" customWidth="1"/>
    <col min="6435" max="6435" width="11.28515625" style="379" bestFit="1" customWidth="1"/>
    <col min="6436" max="6656" width="9.140625" style="379"/>
    <col min="6657" max="6657" width="12.42578125" style="379" bestFit="1" customWidth="1"/>
    <col min="6658" max="6658" width="67.5703125" style="379" customWidth="1"/>
    <col min="6659" max="6659" width="27.28515625" style="379" customWidth="1"/>
    <col min="6660" max="6660" width="25.140625" style="379" customWidth="1"/>
    <col min="6661" max="6663" width="18.42578125" style="379" customWidth="1"/>
    <col min="6664" max="6664" width="20.28515625" style="379" customWidth="1"/>
    <col min="6665" max="6665" width="18.42578125" style="379" customWidth="1"/>
    <col min="6666" max="6666" width="19.7109375" style="379" customWidth="1"/>
    <col min="6667" max="6667" width="18.42578125" style="379" customWidth="1"/>
    <col min="6668" max="6669" width="21.28515625" style="379" customWidth="1"/>
    <col min="6670" max="6675" width="18.42578125" style="379" customWidth="1"/>
    <col min="6676" max="6676" width="20" style="379" customWidth="1"/>
    <col min="6677" max="6686" width="18.42578125" style="379" customWidth="1"/>
    <col min="6687" max="6687" width="22.7109375" style="379" customWidth="1"/>
    <col min="6688" max="6688" width="18.42578125" style="379" customWidth="1"/>
    <col min="6689" max="6689" width="11.28515625" style="379" bestFit="1" customWidth="1"/>
    <col min="6690" max="6690" width="10.42578125" style="379" customWidth="1"/>
    <col min="6691" max="6691" width="11.28515625" style="379" bestFit="1" customWidth="1"/>
    <col min="6692" max="6912" width="9.140625" style="379"/>
    <col min="6913" max="6913" width="12.42578125" style="379" bestFit="1" customWidth="1"/>
    <col min="6914" max="6914" width="67.5703125" style="379" customWidth="1"/>
    <col min="6915" max="6915" width="27.28515625" style="379" customWidth="1"/>
    <col min="6916" max="6916" width="25.140625" style="379" customWidth="1"/>
    <col min="6917" max="6919" width="18.42578125" style="379" customWidth="1"/>
    <col min="6920" max="6920" width="20.28515625" style="379" customWidth="1"/>
    <col min="6921" max="6921" width="18.42578125" style="379" customWidth="1"/>
    <col min="6922" max="6922" width="19.7109375" style="379" customWidth="1"/>
    <col min="6923" max="6923" width="18.42578125" style="379" customWidth="1"/>
    <col min="6924" max="6925" width="21.28515625" style="379" customWidth="1"/>
    <col min="6926" max="6931" width="18.42578125" style="379" customWidth="1"/>
    <col min="6932" max="6932" width="20" style="379" customWidth="1"/>
    <col min="6933" max="6942" width="18.42578125" style="379" customWidth="1"/>
    <col min="6943" max="6943" width="22.7109375" style="379" customWidth="1"/>
    <col min="6944" max="6944" width="18.42578125" style="379" customWidth="1"/>
    <col min="6945" max="6945" width="11.28515625" style="379" bestFit="1" customWidth="1"/>
    <col min="6946" max="6946" width="10.42578125" style="379" customWidth="1"/>
    <col min="6947" max="6947" width="11.28515625" style="379" bestFit="1" customWidth="1"/>
    <col min="6948" max="7168" width="9.140625" style="379"/>
    <col min="7169" max="7169" width="12.42578125" style="379" bestFit="1" customWidth="1"/>
    <col min="7170" max="7170" width="67.5703125" style="379" customWidth="1"/>
    <col min="7171" max="7171" width="27.28515625" style="379" customWidth="1"/>
    <col min="7172" max="7172" width="25.140625" style="379" customWidth="1"/>
    <col min="7173" max="7175" width="18.42578125" style="379" customWidth="1"/>
    <col min="7176" max="7176" width="20.28515625" style="379" customWidth="1"/>
    <col min="7177" max="7177" width="18.42578125" style="379" customWidth="1"/>
    <col min="7178" max="7178" width="19.7109375" style="379" customWidth="1"/>
    <col min="7179" max="7179" width="18.42578125" style="379" customWidth="1"/>
    <col min="7180" max="7181" width="21.28515625" style="379" customWidth="1"/>
    <col min="7182" max="7187" width="18.42578125" style="379" customWidth="1"/>
    <col min="7188" max="7188" width="20" style="379" customWidth="1"/>
    <col min="7189" max="7198" width="18.42578125" style="379" customWidth="1"/>
    <col min="7199" max="7199" width="22.7109375" style="379" customWidth="1"/>
    <col min="7200" max="7200" width="18.42578125" style="379" customWidth="1"/>
    <col min="7201" max="7201" width="11.28515625" style="379" bestFit="1" customWidth="1"/>
    <col min="7202" max="7202" width="10.42578125" style="379" customWidth="1"/>
    <col min="7203" max="7203" width="11.28515625" style="379" bestFit="1" customWidth="1"/>
    <col min="7204" max="7424" width="9.140625" style="379"/>
    <col min="7425" max="7425" width="12.42578125" style="379" bestFit="1" customWidth="1"/>
    <col min="7426" max="7426" width="67.5703125" style="379" customWidth="1"/>
    <col min="7427" max="7427" width="27.28515625" style="379" customWidth="1"/>
    <col min="7428" max="7428" width="25.140625" style="379" customWidth="1"/>
    <col min="7429" max="7431" width="18.42578125" style="379" customWidth="1"/>
    <col min="7432" max="7432" width="20.28515625" style="379" customWidth="1"/>
    <col min="7433" max="7433" width="18.42578125" style="379" customWidth="1"/>
    <col min="7434" max="7434" width="19.7109375" style="379" customWidth="1"/>
    <col min="7435" max="7435" width="18.42578125" style="379" customWidth="1"/>
    <col min="7436" max="7437" width="21.28515625" style="379" customWidth="1"/>
    <col min="7438" max="7443" width="18.42578125" style="379" customWidth="1"/>
    <col min="7444" max="7444" width="20" style="379" customWidth="1"/>
    <col min="7445" max="7454" width="18.42578125" style="379" customWidth="1"/>
    <col min="7455" max="7455" width="22.7109375" style="379" customWidth="1"/>
    <col min="7456" max="7456" width="18.42578125" style="379" customWidth="1"/>
    <col min="7457" max="7457" width="11.28515625" style="379" bestFit="1" customWidth="1"/>
    <col min="7458" max="7458" width="10.42578125" style="379" customWidth="1"/>
    <col min="7459" max="7459" width="11.28515625" style="379" bestFit="1" customWidth="1"/>
    <col min="7460" max="7680" width="9.140625" style="379"/>
    <col min="7681" max="7681" width="12.42578125" style="379" bestFit="1" customWidth="1"/>
    <col min="7682" max="7682" width="67.5703125" style="379" customWidth="1"/>
    <col min="7683" max="7683" width="27.28515625" style="379" customWidth="1"/>
    <col min="7684" max="7684" width="25.140625" style="379" customWidth="1"/>
    <col min="7685" max="7687" width="18.42578125" style="379" customWidth="1"/>
    <col min="7688" max="7688" width="20.28515625" style="379" customWidth="1"/>
    <col min="7689" max="7689" width="18.42578125" style="379" customWidth="1"/>
    <col min="7690" max="7690" width="19.7109375" style="379" customWidth="1"/>
    <col min="7691" max="7691" width="18.42578125" style="379" customWidth="1"/>
    <col min="7692" max="7693" width="21.28515625" style="379" customWidth="1"/>
    <col min="7694" max="7699" width="18.42578125" style="379" customWidth="1"/>
    <col min="7700" max="7700" width="20" style="379" customWidth="1"/>
    <col min="7701" max="7710" width="18.42578125" style="379" customWidth="1"/>
    <col min="7711" max="7711" width="22.7109375" style="379" customWidth="1"/>
    <col min="7712" max="7712" width="18.42578125" style="379" customWidth="1"/>
    <col min="7713" max="7713" width="11.28515625" style="379" bestFit="1" customWidth="1"/>
    <col min="7714" max="7714" width="10.42578125" style="379" customWidth="1"/>
    <col min="7715" max="7715" width="11.28515625" style="379" bestFit="1" customWidth="1"/>
    <col min="7716" max="7936" width="9.140625" style="379"/>
    <col min="7937" max="7937" width="12.42578125" style="379" bestFit="1" customWidth="1"/>
    <col min="7938" max="7938" width="67.5703125" style="379" customWidth="1"/>
    <col min="7939" max="7939" width="27.28515625" style="379" customWidth="1"/>
    <col min="7940" max="7940" width="25.140625" style="379" customWidth="1"/>
    <col min="7941" max="7943" width="18.42578125" style="379" customWidth="1"/>
    <col min="7944" max="7944" width="20.28515625" style="379" customWidth="1"/>
    <col min="7945" max="7945" width="18.42578125" style="379" customWidth="1"/>
    <col min="7946" max="7946" width="19.7109375" style="379" customWidth="1"/>
    <col min="7947" max="7947" width="18.42578125" style="379" customWidth="1"/>
    <col min="7948" max="7949" width="21.28515625" style="379" customWidth="1"/>
    <col min="7950" max="7955" width="18.42578125" style="379" customWidth="1"/>
    <col min="7956" max="7956" width="20" style="379" customWidth="1"/>
    <col min="7957" max="7966" width="18.42578125" style="379" customWidth="1"/>
    <col min="7967" max="7967" width="22.7109375" style="379" customWidth="1"/>
    <col min="7968" max="7968" width="18.42578125" style="379" customWidth="1"/>
    <col min="7969" max="7969" width="11.28515625" style="379" bestFit="1" customWidth="1"/>
    <col min="7970" max="7970" width="10.42578125" style="379" customWidth="1"/>
    <col min="7971" max="7971" width="11.28515625" style="379" bestFit="1" customWidth="1"/>
    <col min="7972" max="8192" width="9.140625" style="379"/>
    <col min="8193" max="8193" width="12.42578125" style="379" bestFit="1" customWidth="1"/>
    <col min="8194" max="8194" width="67.5703125" style="379" customWidth="1"/>
    <col min="8195" max="8195" width="27.28515625" style="379" customWidth="1"/>
    <col min="8196" max="8196" width="25.140625" style="379" customWidth="1"/>
    <col min="8197" max="8199" width="18.42578125" style="379" customWidth="1"/>
    <col min="8200" max="8200" width="20.28515625" style="379" customWidth="1"/>
    <col min="8201" max="8201" width="18.42578125" style="379" customWidth="1"/>
    <col min="8202" max="8202" width="19.7109375" style="379" customWidth="1"/>
    <col min="8203" max="8203" width="18.42578125" style="379" customWidth="1"/>
    <col min="8204" max="8205" width="21.28515625" style="379" customWidth="1"/>
    <col min="8206" max="8211" width="18.42578125" style="379" customWidth="1"/>
    <col min="8212" max="8212" width="20" style="379" customWidth="1"/>
    <col min="8213" max="8222" width="18.42578125" style="379" customWidth="1"/>
    <col min="8223" max="8223" width="22.7109375" style="379" customWidth="1"/>
    <col min="8224" max="8224" width="18.42578125" style="379" customWidth="1"/>
    <col min="8225" max="8225" width="11.28515625" style="379" bestFit="1" customWidth="1"/>
    <col min="8226" max="8226" width="10.42578125" style="379" customWidth="1"/>
    <col min="8227" max="8227" width="11.28515625" style="379" bestFit="1" customWidth="1"/>
    <col min="8228" max="8448" width="9.140625" style="379"/>
    <col min="8449" max="8449" width="12.42578125" style="379" bestFit="1" customWidth="1"/>
    <col min="8450" max="8450" width="67.5703125" style="379" customWidth="1"/>
    <col min="8451" max="8451" width="27.28515625" style="379" customWidth="1"/>
    <col min="8452" max="8452" width="25.140625" style="379" customWidth="1"/>
    <col min="8453" max="8455" width="18.42578125" style="379" customWidth="1"/>
    <col min="8456" max="8456" width="20.28515625" style="379" customWidth="1"/>
    <col min="8457" max="8457" width="18.42578125" style="379" customWidth="1"/>
    <col min="8458" max="8458" width="19.7109375" style="379" customWidth="1"/>
    <col min="8459" max="8459" width="18.42578125" style="379" customWidth="1"/>
    <col min="8460" max="8461" width="21.28515625" style="379" customWidth="1"/>
    <col min="8462" max="8467" width="18.42578125" style="379" customWidth="1"/>
    <col min="8468" max="8468" width="20" style="379" customWidth="1"/>
    <col min="8469" max="8478" width="18.42578125" style="379" customWidth="1"/>
    <col min="8479" max="8479" width="22.7109375" style="379" customWidth="1"/>
    <col min="8480" max="8480" width="18.42578125" style="379" customWidth="1"/>
    <col min="8481" max="8481" width="11.28515625" style="379" bestFit="1" customWidth="1"/>
    <col min="8482" max="8482" width="10.42578125" style="379" customWidth="1"/>
    <col min="8483" max="8483" width="11.28515625" style="379" bestFit="1" customWidth="1"/>
    <col min="8484" max="8704" width="9.140625" style="379"/>
    <col min="8705" max="8705" width="12.42578125" style="379" bestFit="1" customWidth="1"/>
    <col min="8706" max="8706" width="67.5703125" style="379" customWidth="1"/>
    <col min="8707" max="8707" width="27.28515625" style="379" customWidth="1"/>
    <col min="8708" max="8708" width="25.140625" style="379" customWidth="1"/>
    <col min="8709" max="8711" width="18.42578125" style="379" customWidth="1"/>
    <col min="8712" max="8712" width="20.28515625" style="379" customWidth="1"/>
    <col min="8713" max="8713" width="18.42578125" style="379" customWidth="1"/>
    <col min="8714" max="8714" width="19.7109375" style="379" customWidth="1"/>
    <col min="8715" max="8715" width="18.42578125" style="379" customWidth="1"/>
    <col min="8716" max="8717" width="21.28515625" style="379" customWidth="1"/>
    <col min="8718" max="8723" width="18.42578125" style="379" customWidth="1"/>
    <col min="8724" max="8724" width="20" style="379" customWidth="1"/>
    <col min="8725" max="8734" width="18.42578125" style="379" customWidth="1"/>
    <col min="8735" max="8735" width="22.7109375" style="379" customWidth="1"/>
    <col min="8736" max="8736" width="18.42578125" style="379" customWidth="1"/>
    <col min="8737" max="8737" width="11.28515625" style="379" bestFit="1" customWidth="1"/>
    <col min="8738" max="8738" width="10.42578125" style="379" customWidth="1"/>
    <col min="8739" max="8739" width="11.28515625" style="379" bestFit="1" customWidth="1"/>
    <col min="8740" max="8960" width="9.140625" style="379"/>
    <col min="8961" max="8961" width="12.42578125" style="379" bestFit="1" customWidth="1"/>
    <col min="8962" max="8962" width="67.5703125" style="379" customWidth="1"/>
    <col min="8963" max="8963" width="27.28515625" style="379" customWidth="1"/>
    <col min="8964" max="8964" width="25.140625" style="379" customWidth="1"/>
    <col min="8965" max="8967" width="18.42578125" style="379" customWidth="1"/>
    <col min="8968" max="8968" width="20.28515625" style="379" customWidth="1"/>
    <col min="8969" max="8969" width="18.42578125" style="379" customWidth="1"/>
    <col min="8970" max="8970" width="19.7109375" style="379" customWidth="1"/>
    <col min="8971" max="8971" width="18.42578125" style="379" customWidth="1"/>
    <col min="8972" max="8973" width="21.28515625" style="379" customWidth="1"/>
    <col min="8974" max="8979" width="18.42578125" style="379" customWidth="1"/>
    <col min="8980" max="8980" width="20" style="379" customWidth="1"/>
    <col min="8981" max="8990" width="18.42578125" style="379" customWidth="1"/>
    <col min="8991" max="8991" width="22.7109375" style="379" customWidth="1"/>
    <col min="8992" max="8992" width="18.42578125" style="379" customWidth="1"/>
    <col min="8993" max="8993" width="11.28515625" style="379" bestFit="1" customWidth="1"/>
    <col min="8994" max="8994" width="10.42578125" style="379" customWidth="1"/>
    <col min="8995" max="8995" width="11.28515625" style="379" bestFit="1" customWidth="1"/>
    <col min="8996" max="9216" width="9.140625" style="379"/>
    <col min="9217" max="9217" width="12.42578125" style="379" bestFit="1" customWidth="1"/>
    <col min="9218" max="9218" width="67.5703125" style="379" customWidth="1"/>
    <col min="9219" max="9219" width="27.28515625" style="379" customWidth="1"/>
    <col min="9220" max="9220" width="25.140625" style="379" customWidth="1"/>
    <col min="9221" max="9223" width="18.42578125" style="379" customWidth="1"/>
    <col min="9224" max="9224" width="20.28515625" style="379" customWidth="1"/>
    <col min="9225" max="9225" width="18.42578125" style="379" customWidth="1"/>
    <col min="9226" max="9226" width="19.7109375" style="379" customWidth="1"/>
    <col min="9227" max="9227" width="18.42578125" style="379" customWidth="1"/>
    <col min="9228" max="9229" width="21.28515625" style="379" customWidth="1"/>
    <col min="9230" max="9235" width="18.42578125" style="379" customWidth="1"/>
    <col min="9236" max="9236" width="20" style="379" customWidth="1"/>
    <col min="9237" max="9246" width="18.42578125" style="379" customWidth="1"/>
    <col min="9247" max="9247" width="22.7109375" style="379" customWidth="1"/>
    <col min="9248" max="9248" width="18.42578125" style="379" customWidth="1"/>
    <col min="9249" max="9249" width="11.28515625" style="379" bestFit="1" customWidth="1"/>
    <col min="9250" max="9250" width="10.42578125" style="379" customWidth="1"/>
    <col min="9251" max="9251" width="11.28515625" style="379" bestFit="1" customWidth="1"/>
    <col min="9252" max="9472" width="9.140625" style="379"/>
    <col min="9473" max="9473" width="12.42578125" style="379" bestFit="1" customWidth="1"/>
    <col min="9474" max="9474" width="67.5703125" style="379" customWidth="1"/>
    <col min="9475" max="9475" width="27.28515625" style="379" customWidth="1"/>
    <col min="9476" max="9476" width="25.140625" style="379" customWidth="1"/>
    <col min="9477" max="9479" width="18.42578125" style="379" customWidth="1"/>
    <col min="9480" max="9480" width="20.28515625" style="379" customWidth="1"/>
    <col min="9481" max="9481" width="18.42578125" style="379" customWidth="1"/>
    <col min="9482" max="9482" width="19.7109375" style="379" customWidth="1"/>
    <col min="9483" max="9483" width="18.42578125" style="379" customWidth="1"/>
    <col min="9484" max="9485" width="21.28515625" style="379" customWidth="1"/>
    <col min="9486" max="9491" width="18.42578125" style="379" customWidth="1"/>
    <col min="9492" max="9492" width="20" style="379" customWidth="1"/>
    <col min="9493" max="9502" width="18.42578125" style="379" customWidth="1"/>
    <col min="9503" max="9503" width="22.7109375" style="379" customWidth="1"/>
    <col min="9504" max="9504" width="18.42578125" style="379" customWidth="1"/>
    <col min="9505" max="9505" width="11.28515625" style="379" bestFit="1" customWidth="1"/>
    <col min="9506" max="9506" width="10.42578125" style="379" customWidth="1"/>
    <col min="9507" max="9507" width="11.28515625" style="379" bestFit="1" customWidth="1"/>
    <col min="9508" max="9728" width="9.140625" style="379"/>
    <col min="9729" max="9729" width="12.42578125" style="379" bestFit="1" customWidth="1"/>
    <col min="9730" max="9730" width="67.5703125" style="379" customWidth="1"/>
    <col min="9731" max="9731" width="27.28515625" style="379" customWidth="1"/>
    <col min="9732" max="9732" width="25.140625" style="379" customWidth="1"/>
    <col min="9733" max="9735" width="18.42578125" style="379" customWidth="1"/>
    <col min="9736" max="9736" width="20.28515625" style="379" customWidth="1"/>
    <col min="9737" max="9737" width="18.42578125" style="379" customWidth="1"/>
    <col min="9738" max="9738" width="19.7109375" style="379" customWidth="1"/>
    <col min="9739" max="9739" width="18.42578125" style="379" customWidth="1"/>
    <col min="9740" max="9741" width="21.28515625" style="379" customWidth="1"/>
    <col min="9742" max="9747" width="18.42578125" style="379" customWidth="1"/>
    <col min="9748" max="9748" width="20" style="379" customWidth="1"/>
    <col min="9749" max="9758" width="18.42578125" style="379" customWidth="1"/>
    <col min="9759" max="9759" width="22.7109375" style="379" customWidth="1"/>
    <col min="9760" max="9760" width="18.42578125" style="379" customWidth="1"/>
    <col min="9761" max="9761" width="11.28515625" style="379" bestFit="1" customWidth="1"/>
    <col min="9762" max="9762" width="10.42578125" style="379" customWidth="1"/>
    <col min="9763" max="9763" width="11.28515625" style="379" bestFit="1" customWidth="1"/>
    <col min="9764" max="9984" width="9.140625" style="379"/>
    <col min="9985" max="9985" width="12.42578125" style="379" bestFit="1" customWidth="1"/>
    <col min="9986" max="9986" width="67.5703125" style="379" customWidth="1"/>
    <col min="9987" max="9987" width="27.28515625" style="379" customWidth="1"/>
    <col min="9988" max="9988" width="25.140625" style="379" customWidth="1"/>
    <col min="9989" max="9991" width="18.42578125" style="379" customWidth="1"/>
    <col min="9992" max="9992" width="20.28515625" style="379" customWidth="1"/>
    <col min="9993" max="9993" width="18.42578125" style="379" customWidth="1"/>
    <col min="9994" max="9994" width="19.7109375" style="379" customWidth="1"/>
    <col min="9995" max="9995" width="18.42578125" style="379" customWidth="1"/>
    <col min="9996" max="9997" width="21.28515625" style="379" customWidth="1"/>
    <col min="9998" max="10003" width="18.42578125" style="379" customWidth="1"/>
    <col min="10004" max="10004" width="20" style="379" customWidth="1"/>
    <col min="10005" max="10014" width="18.42578125" style="379" customWidth="1"/>
    <col min="10015" max="10015" width="22.7109375" style="379" customWidth="1"/>
    <col min="10016" max="10016" width="18.42578125" style="379" customWidth="1"/>
    <col min="10017" max="10017" width="11.28515625" style="379" bestFit="1" customWidth="1"/>
    <col min="10018" max="10018" width="10.42578125" style="379" customWidth="1"/>
    <col min="10019" max="10019" width="11.28515625" style="379" bestFit="1" customWidth="1"/>
    <col min="10020" max="10240" width="9.140625" style="379"/>
    <col min="10241" max="10241" width="12.42578125" style="379" bestFit="1" customWidth="1"/>
    <col min="10242" max="10242" width="67.5703125" style="379" customWidth="1"/>
    <col min="10243" max="10243" width="27.28515625" style="379" customWidth="1"/>
    <col min="10244" max="10244" width="25.140625" style="379" customWidth="1"/>
    <col min="10245" max="10247" width="18.42578125" style="379" customWidth="1"/>
    <col min="10248" max="10248" width="20.28515625" style="379" customWidth="1"/>
    <col min="10249" max="10249" width="18.42578125" style="379" customWidth="1"/>
    <col min="10250" max="10250" width="19.7109375" style="379" customWidth="1"/>
    <col min="10251" max="10251" width="18.42578125" style="379" customWidth="1"/>
    <col min="10252" max="10253" width="21.28515625" style="379" customWidth="1"/>
    <col min="10254" max="10259" width="18.42578125" style="379" customWidth="1"/>
    <col min="10260" max="10260" width="20" style="379" customWidth="1"/>
    <col min="10261" max="10270" width="18.42578125" style="379" customWidth="1"/>
    <col min="10271" max="10271" width="22.7109375" style="379" customWidth="1"/>
    <col min="10272" max="10272" width="18.42578125" style="379" customWidth="1"/>
    <col min="10273" max="10273" width="11.28515625" style="379" bestFit="1" customWidth="1"/>
    <col min="10274" max="10274" width="10.42578125" style="379" customWidth="1"/>
    <col min="10275" max="10275" width="11.28515625" style="379" bestFit="1" customWidth="1"/>
    <col min="10276" max="10496" width="9.140625" style="379"/>
    <col min="10497" max="10497" width="12.42578125" style="379" bestFit="1" customWidth="1"/>
    <col min="10498" max="10498" width="67.5703125" style="379" customWidth="1"/>
    <col min="10499" max="10499" width="27.28515625" style="379" customWidth="1"/>
    <col min="10500" max="10500" width="25.140625" style="379" customWidth="1"/>
    <col min="10501" max="10503" width="18.42578125" style="379" customWidth="1"/>
    <col min="10504" max="10504" width="20.28515625" style="379" customWidth="1"/>
    <col min="10505" max="10505" width="18.42578125" style="379" customWidth="1"/>
    <col min="10506" max="10506" width="19.7109375" style="379" customWidth="1"/>
    <col min="10507" max="10507" width="18.42578125" style="379" customWidth="1"/>
    <col min="10508" max="10509" width="21.28515625" style="379" customWidth="1"/>
    <col min="10510" max="10515" width="18.42578125" style="379" customWidth="1"/>
    <col min="10516" max="10516" width="20" style="379" customWidth="1"/>
    <col min="10517" max="10526" width="18.42578125" style="379" customWidth="1"/>
    <col min="10527" max="10527" width="22.7109375" style="379" customWidth="1"/>
    <col min="10528" max="10528" width="18.42578125" style="379" customWidth="1"/>
    <col min="10529" max="10529" width="11.28515625" style="379" bestFit="1" customWidth="1"/>
    <col min="10530" max="10530" width="10.42578125" style="379" customWidth="1"/>
    <col min="10531" max="10531" width="11.28515625" style="379" bestFit="1" customWidth="1"/>
    <col min="10532" max="10752" width="9.140625" style="379"/>
    <col min="10753" max="10753" width="12.42578125" style="379" bestFit="1" customWidth="1"/>
    <col min="10754" max="10754" width="67.5703125" style="379" customWidth="1"/>
    <col min="10755" max="10755" width="27.28515625" style="379" customWidth="1"/>
    <col min="10756" max="10756" width="25.140625" style="379" customWidth="1"/>
    <col min="10757" max="10759" width="18.42578125" style="379" customWidth="1"/>
    <col min="10760" max="10760" width="20.28515625" style="379" customWidth="1"/>
    <col min="10761" max="10761" width="18.42578125" style="379" customWidth="1"/>
    <col min="10762" max="10762" width="19.7109375" style="379" customWidth="1"/>
    <col min="10763" max="10763" width="18.42578125" style="379" customWidth="1"/>
    <col min="10764" max="10765" width="21.28515625" style="379" customWidth="1"/>
    <col min="10766" max="10771" width="18.42578125" style="379" customWidth="1"/>
    <col min="10772" max="10772" width="20" style="379" customWidth="1"/>
    <col min="10773" max="10782" width="18.42578125" style="379" customWidth="1"/>
    <col min="10783" max="10783" width="22.7109375" style="379" customWidth="1"/>
    <col min="10784" max="10784" width="18.42578125" style="379" customWidth="1"/>
    <col min="10785" max="10785" width="11.28515625" style="379" bestFit="1" customWidth="1"/>
    <col min="10786" max="10786" width="10.42578125" style="379" customWidth="1"/>
    <col min="10787" max="10787" width="11.28515625" style="379" bestFit="1" customWidth="1"/>
    <col min="10788" max="11008" width="9.140625" style="379"/>
    <col min="11009" max="11009" width="12.42578125" style="379" bestFit="1" customWidth="1"/>
    <col min="11010" max="11010" width="67.5703125" style="379" customWidth="1"/>
    <col min="11011" max="11011" width="27.28515625" style="379" customWidth="1"/>
    <col min="11012" max="11012" width="25.140625" style="379" customWidth="1"/>
    <col min="11013" max="11015" width="18.42578125" style="379" customWidth="1"/>
    <col min="11016" max="11016" width="20.28515625" style="379" customWidth="1"/>
    <col min="11017" max="11017" width="18.42578125" style="379" customWidth="1"/>
    <col min="11018" max="11018" width="19.7109375" style="379" customWidth="1"/>
    <col min="11019" max="11019" width="18.42578125" style="379" customWidth="1"/>
    <col min="11020" max="11021" width="21.28515625" style="379" customWidth="1"/>
    <col min="11022" max="11027" width="18.42578125" style="379" customWidth="1"/>
    <col min="11028" max="11028" width="20" style="379" customWidth="1"/>
    <col min="11029" max="11038" width="18.42578125" style="379" customWidth="1"/>
    <col min="11039" max="11039" width="22.7109375" style="379" customWidth="1"/>
    <col min="11040" max="11040" width="18.42578125" style="379" customWidth="1"/>
    <col min="11041" max="11041" width="11.28515625" style="379" bestFit="1" customWidth="1"/>
    <col min="11042" max="11042" width="10.42578125" style="379" customWidth="1"/>
    <col min="11043" max="11043" width="11.28515625" style="379" bestFit="1" customWidth="1"/>
    <col min="11044" max="11264" width="9.140625" style="379"/>
    <col min="11265" max="11265" width="12.42578125" style="379" bestFit="1" customWidth="1"/>
    <col min="11266" max="11266" width="67.5703125" style="379" customWidth="1"/>
    <col min="11267" max="11267" width="27.28515625" style="379" customWidth="1"/>
    <col min="11268" max="11268" width="25.140625" style="379" customWidth="1"/>
    <col min="11269" max="11271" width="18.42578125" style="379" customWidth="1"/>
    <col min="11272" max="11272" width="20.28515625" style="379" customWidth="1"/>
    <col min="11273" max="11273" width="18.42578125" style="379" customWidth="1"/>
    <col min="11274" max="11274" width="19.7109375" style="379" customWidth="1"/>
    <col min="11275" max="11275" width="18.42578125" style="379" customWidth="1"/>
    <col min="11276" max="11277" width="21.28515625" style="379" customWidth="1"/>
    <col min="11278" max="11283" width="18.42578125" style="379" customWidth="1"/>
    <col min="11284" max="11284" width="20" style="379" customWidth="1"/>
    <col min="11285" max="11294" width="18.42578125" style="379" customWidth="1"/>
    <col min="11295" max="11295" width="22.7109375" style="379" customWidth="1"/>
    <col min="11296" max="11296" width="18.42578125" style="379" customWidth="1"/>
    <col min="11297" max="11297" width="11.28515625" style="379" bestFit="1" customWidth="1"/>
    <col min="11298" max="11298" width="10.42578125" style="379" customWidth="1"/>
    <col min="11299" max="11299" width="11.28515625" style="379" bestFit="1" customWidth="1"/>
    <col min="11300" max="11520" width="9.140625" style="379"/>
    <col min="11521" max="11521" width="12.42578125" style="379" bestFit="1" customWidth="1"/>
    <col min="11522" max="11522" width="67.5703125" style="379" customWidth="1"/>
    <col min="11523" max="11523" width="27.28515625" style="379" customWidth="1"/>
    <col min="11524" max="11524" width="25.140625" style="379" customWidth="1"/>
    <col min="11525" max="11527" width="18.42578125" style="379" customWidth="1"/>
    <col min="11528" max="11528" width="20.28515625" style="379" customWidth="1"/>
    <col min="11529" max="11529" width="18.42578125" style="379" customWidth="1"/>
    <col min="11530" max="11530" width="19.7109375" style="379" customWidth="1"/>
    <col min="11531" max="11531" width="18.42578125" style="379" customWidth="1"/>
    <col min="11532" max="11533" width="21.28515625" style="379" customWidth="1"/>
    <col min="11534" max="11539" width="18.42578125" style="379" customWidth="1"/>
    <col min="11540" max="11540" width="20" style="379" customWidth="1"/>
    <col min="11541" max="11550" width="18.42578125" style="379" customWidth="1"/>
    <col min="11551" max="11551" width="22.7109375" style="379" customWidth="1"/>
    <col min="11552" max="11552" width="18.42578125" style="379" customWidth="1"/>
    <col min="11553" max="11553" width="11.28515625" style="379" bestFit="1" customWidth="1"/>
    <col min="11554" max="11554" width="10.42578125" style="379" customWidth="1"/>
    <col min="11555" max="11555" width="11.28515625" style="379" bestFit="1" customWidth="1"/>
    <col min="11556" max="11776" width="9.140625" style="379"/>
    <col min="11777" max="11777" width="12.42578125" style="379" bestFit="1" customWidth="1"/>
    <col min="11778" max="11778" width="67.5703125" style="379" customWidth="1"/>
    <col min="11779" max="11779" width="27.28515625" style="379" customWidth="1"/>
    <col min="11780" max="11780" width="25.140625" style="379" customWidth="1"/>
    <col min="11781" max="11783" width="18.42578125" style="379" customWidth="1"/>
    <col min="11784" max="11784" width="20.28515625" style="379" customWidth="1"/>
    <col min="11785" max="11785" width="18.42578125" style="379" customWidth="1"/>
    <col min="11786" max="11786" width="19.7109375" style="379" customWidth="1"/>
    <col min="11787" max="11787" width="18.42578125" style="379" customWidth="1"/>
    <col min="11788" max="11789" width="21.28515625" style="379" customWidth="1"/>
    <col min="11790" max="11795" width="18.42578125" style="379" customWidth="1"/>
    <col min="11796" max="11796" width="20" style="379" customWidth="1"/>
    <col min="11797" max="11806" width="18.42578125" style="379" customWidth="1"/>
    <col min="11807" max="11807" width="22.7109375" style="379" customWidth="1"/>
    <col min="11808" max="11808" width="18.42578125" style="379" customWidth="1"/>
    <col min="11809" max="11809" width="11.28515625" style="379" bestFit="1" customWidth="1"/>
    <col min="11810" max="11810" width="10.42578125" style="379" customWidth="1"/>
    <col min="11811" max="11811" width="11.28515625" style="379" bestFit="1" customWidth="1"/>
    <col min="11812" max="12032" width="9.140625" style="379"/>
    <col min="12033" max="12033" width="12.42578125" style="379" bestFit="1" customWidth="1"/>
    <col min="12034" max="12034" width="67.5703125" style="379" customWidth="1"/>
    <col min="12035" max="12035" width="27.28515625" style="379" customWidth="1"/>
    <col min="12036" max="12036" width="25.140625" style="379" customWidth="1"/>
    <col min="12037" max="12039" width="18.42578125" style="379" customWidth="1"/>
    <col min="12040" max="12040" width="20.28515625" style="379" customWidth="1"/>
    <col min="12041" max="12041" width="18.42578125" style="379" customWidth="1"/>
    <col min="12042" max="12042" width="19.7109375" style="379" customWidth="1"/>
    <col min="12043" max="12043" width="18.42578125" style="379" customWidth="1"/>
    <col min="12044" max="12045" width="21.28515625" style="379" customWidth="1"/>
    <col min="12046" max="12051" width="18.42578125" style="379" customWidth="1"/>
    <col min="12052" max="12052" width="20" style="379" customWidth="1"/>
    <col min="12053" max="12062" width="18.42578125" style="379" customWidth="1"/>
    <col min="12063" max="12063" width="22.7109375" style="379" customWidth="1"/>
    <col min="12064" max="12064" width="18.42578125" style="379" customWidth="1"/>
    <col min="12065" max="12065" width="11.28515625" style="379" bestFit="1" customWidth="1"/>
    <col min="12066" max="12066" width="10.42578125" style="379" customWidth="1"/>
    <col min="12067" max="12067" width="11.28515625" style="379" bestFit="1" customWidth="1"/>
    <col min="12068" max="12288" width="9.140625" style="379"/>
    <col min="12289" max="12289" width="12.42578125" style="379" bestFit="1" customWidth="1"/>
    <col min="12290" max="12290" width="67.5703125" style="379" customWidth="1"/>
    <col min="12291" max="12291" width="27.28515625" style="379" customWidth="1"/>
    <col min="12292" max="12292" width="25.140625" style="379" customWidth="1"/>
    <col min="12293" max="12295" width="18.42578125" style="379" customWidth="1"/>
    <col min="12296" max="12296" width="20.28515625" style="379" customWidth="1"/>
    <col min="12297" max="12297" width="18.42578125" style="379" customWidth="1"/>
    <col min="12298" max="12298" width="19.7109375" style="379" customWidth="1"/>
    <col min="12299" max="12299" width="18.42578125" style="379" customWidth="1"/>
    <col min="12300" max="12301" width="21.28515625" style="379" customWidth="1"/>
    <col min="12302" max="12307" width="18.42578125" style="379" customWidth="1"/>
    <col min="12308" max="12308" width="20" style="379" customWidth="1"/>
    <col min="12309" max="12318" width="18.42578125" style="379" customWidth="1"/>
    <col min="12319" max="12319" width="22.7109375" style="379" customWidth="1"/>
    <col min="12320" max="12320" width="18.42578125" style="379" customWidth="1"/>
    <col min="12321" max="12321" width="11.28515625" style="379" bestFit="1" customWidth="1"/>
    <col min="12322" max="12322" width="10.42578125" style="379" customWidth="1"/>
    <col min="12323" max="12323" width="11.28515625" style="379" bestFit="1" customWidth="1"/>
    <col min="12324" max="12544" width="9.140625" style="379"/>
    <col min="12545" max="12545" width="12.42578125" style="379" bestFit="1" customWidth="1"/>
    <col min="12546" max="12546" width="67.5703125" style="379" customWidth="1"/>
    <col min="12547" max="12547" width="27.28515625" style="379" customWidth="1"/>
    <col min="12548" max="12548" width="25.140625" style="379" customWidth="1"/>
    <col min="12549" max="12551" width="18.42578125" style="379" customWidth="1"/>
    <col min="12552" max="12552" width="20.28515625" style="379" customWidth="1"/>
    <col min="12553" max="12553" width="18.42578125" style="379" customWidth="1"/>
    <col min="12554" max="12554" width="19.7109375" style="379" customWidth="1"/>
    <col min="12555" max="12555" width="18.42578125" style="379" customWidth="1"/>
    <col min="12556" max="12557" width="21.28515625" style="379" customWidth="1"/>
    <col min="12558" max="12563" width="18.42578125" style="379" customWidth="1"/>
    <col min="12564" max="12564" width="20" style="379" customWidth="1"/>
    <col min="12565" max="12574" width="18.42578125" style="379" customWidth="1"/>
    <col min="12575" max="12575" width="22.7109375" style="379" customWidth="1"/>
    <col min="12576" max="12576" width="18.42578125" style="379" customWidth="1"/>
    <col min="12577" max="12577" width="11.28515625" style="379" bestFit="1" customWidth="1"/>
    <col min="12578" max="12578" width="10.42578125" style="379" customWidth="1"/>
    <col min="12579" max="12579" width="11.28515625" style="379" bestFit="1" customWidth="1"/>
    <col min="12580" max="12800" width="9.140625" style="379"/>
    <col min="12801" max="12801" width="12.42578125" style="379" bestFit="1" customWidth="1"/>
    <col min="12802" max="12802" width="67.5703125" style="379" customWidth="1"/>
    <col min="12803" max="12803" width="27.28515625" style="379" customWidth="1"/>
    <col min="12804" max="12804" width="25.140625" style="379" customWidth="1"/>
    <col min="12805" max="12807" width="18.42578125" style="379" customWidth="1"/>
    <col min="12808" max="12808" width="20.28515625" style="379" customWidth="1"/>
    <col min="12809" max="12809" width="18.42578125" style="379" customWidth="1"/>
    <col min="12810" max="12810" width="19.7109375" style="379" customWidth="1"/>
    <col min="12811" max="12811" width="18.42578125" style="379" customWidth="1"/>
    <col min="12812" max="12813" width="21.28515625" style="379" customWidth="1"/>
    <col min="12814" max="12819" width="18.42578125" style="379" customWidth="1"/>
    <col min="12820" max="12820" width="20" style="379" customWidth="1"/>
    <col min="12821" max="12830" width="18.42578125" style="379" customWidth="1"/>
    <col min="12831" max="12831" width="22.7109375" style="379" customWidth="1"/>
    <col min="12832" max="12832" width="18.42578125" style="379" customWidth="1"/>
    <col min="12833" max="12833" width="11.28515625" style="379" bestFit="1" customWidth="1"/>
    <col min="12834" max="12834" width="10.42578125" style="379" customWidth="1"/>
    <col min="12835" max="12835" width="11.28515625" style="379" bestFit="1" customWidth="1"/>
    <col min="12836" max="13056" width="9.140625" style="379"/>
    <col min="13057" max="13057" width="12.42578125" style="379" bestFit="1" customWidth="1"/>
    <col min="13058" max="13058" width="67.5703125" style="379" customWidth="1"/>
    <col min="13059" max="13059" width="27.28515625" style="379" customWidth="1"/>
    <col min="13060" max="13060" width="25.140625" style="379" customWidth="1"/>
    <col min="13061" max="13063" width="18.42578125" style="379" customWidth="1"/>
    <col min="13064" max="13064" width="20.28515625" style="379" customWidth="1"/>
    <col min="13065" max="13065" width="18.42578125" style="379" customWidth="1"/>
    <col min="13066" max="13066" width="19.7109375" style="379" customWidth="1"/>
    <col min="13067" max="13067" width="18.42578125" style="379" customWidth="1"/>
    <col min="13068" max="13069" width="21.28515625" style="379" customWidth="1"/>
    <col min="13070" max="13075" width="18.42578125" style="379" customWidth="1"/>
    <col min="13076" max="13076" width="20" style="379" customWidth="1"/>
    <col min="13077" max="13086" width="18.42578125" style="379" customWidth="1"/>
    <col min="13087" max="13087" width="22.7109375" style="379" customWidth="1"/>
    <col min="13088" max="13088" width="18.42578125" style="379" customWidth="1"/>
    <col min="13089" max="13089" width="11.28515625" style="379" bestFit="1" customWidth="1"/>
    <col min="13090" max="13090" width="10.42578125" style="379" customWidth="1"/>
    <col min="13091" max="13091" width="11.28515625" style="379" bestFit="1" customWidth="1"/>
    <col min="13092" max="13312" width="9.140625" style="379"/>
    <col min="13313" max="13313" width="12.42578125" style="379" bestFit="1" customWidth="1"/>
    <col min="13314" max="13314" width="67.5703125" style="379" customWidth="1"/>
    <col min="13315" max="13315" width="27.28515625" style="379" customWidth="1"/>
    <col min="13316" max="13316" width="25.140625" style="379" customWidth="1"/>
    <col min="13317" max="13319" width="18.42578125" style="379" customWidth="1"/>
    <col min="13320" max="13320" width="20.28515625" style="379" customWidth="1"/>
    <col min="13321" max="13321" width="18.42578125" style="379" customWidth="1"/>
    <col min="13322" max="13322" width="19.7109375" style="379" customWidth="1"/>
    <col min="13323" max="13323" width="18.42578125" style="379" customWidth="1"/>
    <col min="13324" max="13325" width="21.28515625" style="379" customWidth="1"/>
    <col min="13326" max="13331" width="18.42578125" style="379" customWidth="1"/>
    <col min="13332" max="13332" width="20" style="379" customWidth="1"/>
    <col min="13333" max="13342" width="18.42578125" style="379" customWidth="1"/>
    <col min="13343" max="13343" width="22.7109375" style="379" customWidth="1"/>
    <col min="13344" max="13344" width="18.42578125" style="379" customWidth="1"/>
    <col min="13345" max="13345" width="11.28515625" style="379" bestFit="1" customWidth="1"/>
    <col min="13346" max="13346" width="10.42578125" style="379" customWidth="1"/>
    <col min="13347" max="13347" width="11.28515625" style="379" bestFit="1" customWidth="1"/>
    <col min="13348" max="13568" width="9.140625" style="379"/>
    <col min="13569" max="13569" width="12.42578125" style="379" bestFit="1" customWidth="1"/>
    <col min="13570" max="13570" width="67.5703125" style="379" customWidth="1"/>
    <col min="13571" max="13571" width="27.28515625" style="379" customWidth="1"/>
    <col min="13572" max="13572" width="25.140625" style="379" customWidth="1"/>
    <col min="13573" max="13575" width="18.42578125" style="379" customWidth="1"/>
    <col min="13576" max="13576" width="20.28515625" style="379" customWidth="1"/>
    <col min="13577" max="13577" width="18.42578125" style="379" customWidth="1"/>
    <col min="13578" max="13578" width="19.7109375" style="379" customWidth="1"/>
    <col min="13579" max="13579" width="18.42578125" style="379" customWidth="1"/>
    <col min="13580" max="13581" width="21.28515625" style="379" customWidth="1"/>
    <col min="13582" max="13587" width="18.42578125" style="379" customWidth="1"/>
    <col min="13588" max="13588" width="20" style="379" customWidth="1"/>
    <col min="13589" max="13598" width="18.42578125" style="379" customWidth="1"/>
    <col min="13599" max="13599" width="22.7109375" style="379" customWidth="1"/>
    <col min="13600" max="13600" width="18.42578125" style="379" customWidth="1"/>
    <col min="13601" max="13601" width="11.28515625" style="379" bestFit="1" customWidth="1"/>
    <col min="13602" max="13602" width="10.42578125" style="379" customWidth="1"/>
    <col min="13603" max="13603" width="11.28515625" style="379" bestFit="1" customWidth="1"/>
    <col min="13604" max="13824" width="9.140625" style="379"/>
    <col min="13825" max="13825" width="12.42578125" style="379" bestFit="1" customWidth="1"/>
    <col min="13826" max="13826" width="67.5703125" style="379" customWidth="1"/>
    <col min="13827" max="13827" width="27.28515625" style="379" customWidth="1"/>
    <col min="13828" max="13828" width="25.140625" style="379" customWidth="1"/>
    <col min="13829" max="13831" width="18.42578125" style="379" customWidth="1"/>
    <col min="13832" max="13832" width="20.28515625" style="379" customWidth="1"/>
    <col min="13833" max="13833" width="18.42578125" style="379" customWidth="1"/>
    <col min="13834" max="13834" width="19.7109375" style="379" customWidth="1"/>
    <col min="13835" max="13835" width="18.42578125" style="379" customWidth="1"/>
    <col min="13836" max="13837" width="21.28515625" style="379" customWidth="1"/>
    <col min="13838" max="13843" width="18.42578125" style="379" customWidth="1"/>
    <col min="13844" max="13844" width="20" style="379" customWidth="1"/>
    <col min="13845" max="13854" width="18.42578125" style="379" customWidth="1"/>
    <col min="13855" max="13855" width="22.7109375" style="379" customWidth="1"/>
    <col min="13856" max="13856" width="18.42578125" style="379" customWidth="1"/>
    <col min="13857" max="13857" width="11.28515625" style="379" bestFit="1" customWidth="1"/>
    <col min="13858" max="13858" width="10.42578125" style="379" customWidth="1"/>
    <col min="13859" max="13859" width="11.28515625" style="379" bestFit="1" customWidth="1"/>
    <col min="13860" max="14080" width="9.140625" style="379"/>
    <col min="14081" max="14081" width="12.42578125" style="379" bestFit="1" customWidth="1"/>
    <col min="14082" max="14082" width="67.5703125" style="379" customWidth="1"/>
    <col min="14083" max="14083" width="27.28515625" style="379" customWidth="1"/>
    <col min="14084" max="14084" width="25.140625" style="379" customWidth="1"/>
    <col min="14085" max="14087" width="18.42578125" style="379" customWidth="1"/>
    <col min="14088" max="14088" width="20.28515625" style="379" customWidth="1"/>
    <col min="14089" max="14089" width="18.42578125" style="379" customWidth="1"/>
    <col min="14090" max="14090" width="19.7109375" style="379" customWidth="1"/>
    <col min="14091" max="14091" width="18.42578125" style="379" customWidth="1"/>
    <col min="14092" max="14093" width="21.28515625" style="379" customWidth="1"/>
    <col min="14094" max="14099" width="18.42578125" style="379" customWidth="1"/>
    <col min="14100" max="14100" width="20" style="379" customWidth="1"/>
    <col min="14101" max="14110" width="18.42578125" style="379" customWidth="1"/>
    <col min="14111" max="14111" width="22.7109375" style="379" customWidth="1"/>
    <col min="14112" max="14112" width="18.42578125" style="379" customWidth="1"/>
    <col min="14113" max="14113" width="11.28515625" style="379" bestFit="1" customWidth="1"/>
    <col min="14114" max="14114" width="10.42578125" style="379" customWidth="1"/>
    <col min="14115" max="14115" width="11.28515625" style="379" bestFit="1" customWidth="1"/>
    <col min="14116" max="14336" width="9.140625" style="379"/>
    <col min="14337" max="14337" width="12.42578125" style="379" bestFit="1" customWidth="1"/>
    <col min="14338" max="14338" width="67.5703125" style="379" customWidth="1"/>
    <col min="14339" max="14339" width="27.28515625" style="379" customWidth="1"/>
    <col min="14340" max="14340" width="25.140625" style="379" customWidth="1"/>
    <col min="14341" max="14343" width="18.42578125" style="379" customWidth="1"/>
    <col min="14344" max="14344" width="20.28515625" style="379" customWidth="1"/>
    <col min="14345" max="14345" width="18.42578125" style="379" customWidth="1"/>
    <col min="14346" max="14346" width="19.7109375" style="379" customWidth="1"/>
    <col min="14347" max="14347" width="18.42578125" style="379" customWidth="1"/>
    <col min="14348" max="14349" width="21.28515625" style="379" customWidth="1"/>
    <col min="14350" max="14355" width="18.42578125" style="379" customWidth="1"/>
    <col min="14356" max="14356" width="20" style="379" customWidth="1"/>
    <col min="14357" max="14366" width="18.42578125" style="379" customWidth="1"/>
    <col min="14367" max="14367" width="22.7109375" style="379" customWidth="1"/>
    <col min="14368" max="14368" width="18.42578125" style="379" customWidth="1"/>
    <col min="14369" max="14369" width="11.28515625" style="379" bestFit="1" customWidth="1"/>
    <col min="14370" max="14370" width="10.42578125" style="379" customWidth="1"/>
    <col min="14371" max="14371" width="11.28515625" style="379" bestFit="1" customWidth="1"/>
    <col min="14372" max="14592" width="9.140625" style="379"/>
    <col min="14593" max="14593" width="12.42578125" style="379" bestFit="1" customWidth="1"/>
    <col min="14594" max="14594" width="67.5703125" style="379" customWidth="1"/>
    <col min="14595" max="14595" width="27.28515625" style="379" customWidth="1"/>
    <col min="14596" max="14596" width="25.140625" style="379" customWidth="1"/>
    <col min="14597" max="14599" width="18.42578125" style="379" customWidth="1"/>
    <col min="14600" max="14600" width="20.28515625" style="379" customWidth="1"/>
    <col min="14601" max="14601" width="18.42578125" style="379" customWidth="1"/>
    <col min="14602" max="14602" width="19.7109375" style="379" customWidth="1"/>
    <col min="14603" max="14603" width="18.42578125" style="379" customWidth="1"/>
    <col min="14604" max="14605" width="21.28515625" style="379" customWidth="1"/>
    <col min="14606" max="14611" width="18.42578125" style="379" customWidth="1"/>
    <col min="14612" max="14612" width="20" style="379" customWidth="1"/>
    <col min="14613" max="14622" width="18.42578125" style="379" customWidth="1"/>
    <col min="14623" max="14623" width="22.7109375" style="379" customWidth="1"/>
    <col min="14624" max="14624" width="18.42578125" style="379" customWidth="1"/>
    <col min="14625" max="14625" width="11.28515625" style="379" bestFit="1" customWidth="1"/>
    <col min="14626" max="14626" width="10.42578125" style="379" customWidth="1"/>
    <col min="14627" max="14627" width="11.28515625" style="379" bestFit="1" customWidth="1"/>
    <col min="14628" max="14848" width="9.140625" style="379"/>
    <col min="14849" max="14849" width="12.42578125" style="379" bestFit="1" customWidth="1"/>
    <col min="14850" max="14850" width="67.5703125" style="379" customWidth="1"/>
    <col min="14851" max="14851" width="27.28515625" style="379" customWidth="1"/>
    <col min="14852" max="14852" width="25.140625" style="379" customWidth="1"/>
    <col min="14853" max="14855" width="18.42578125" style="379" customWidth="1"/>
    <col min="14856" max="14856" width="20.28515625" style="379" customWidth="1"/>
    <col min="14857" max="14857" width="18.42578125" style="379" customWidth="1"/>
    <col min="14858" max="14858" width="19.7109375" style="379" customWidth="1"/>
    <col min="14859" max="14859" width="18.42578125" style="379" customWidth="1"/>
    <col min="14860" max="14861" width="21.28515625" style="379" customWidth="1"/>
    <col min="14862" max="14867" width="18.42578125" style="379" customWidth="1"/>
    <col min="14868" max="14868" width="20" style="379" customWidth="1"/>
    <col min="14869" max="14878" width="18.42578125" style="379" customWidth="1"/>
    <col min="14879" max="14879" width="22.7109375" style="379" customWidth="1"/>
    <col min="14880" max="14880" width="18.42578125" style="379" customWidth="1"/>
    <col min="14881" max="14881" width="11.28515625" style="379" bestFit="1" customWidth="1"/>
    <col min="14882" max="14882" width="10.42578125" style="379" customWidth="1"/>
    <col min="14883" max="14883" width="11.28515625" style="379" bestFit="1" customWidth="1"/>
    <col min="14884" max="15104" width="9.140625" style="379"/>
    <col min="15105" max="15105" width="12.42578125" style="379" bestFit="1" customWidth="1"/>
    <col min="15106" max="15106" width="67.5703125" style="379" customWidth="1"/>
    <col min="15107" max="15107" width="27.28515625" style="379" customWidth="1"/>
    <col min="15108" max="15108" width="25.140625" style="379" customWidth="1"/>
    <col min="15109" max="15111" width="18.42578125" style="379" customWidth="1"/>
    <col min="15112" max="15112" width="20.28515625" style="379" customWidth="1"/>
    <col min="15113" max="15113" width="18.42578125" style="379" customWidth="1"/>
    <col min="15114" max="15114" width="19.7109375" style="379" customWidth="1"/>
    <col min="15115" max="15115" width="18.42578125" style="379" customWidth="1"/>
    <col min="15116" max="15117" width="21.28515625" style="379" customWidth="1"/>
    <col min="15118" max="15123" width="18.42578125" style="379" customWidth="1"/>
    <col min="15124" max="15124" width="20" style="379" customWidth="1"/>
    <col min="15125" max="15134" width="18.42578125" style="379" customWidth="1"/>
    <col min="15135" max="15135" width="22.7109375" style="379" customWidth="1"/>
    <col min="15136" max="15136" width="18.42578125" style="379" customWidth="1"/>
    <col min="15137" max="15137" width="11.28515625" style="379" bestFit="1" customWidth="1"/>
    <col min="15138" max="15138" width="10.42578125" style="379" customWidth="1"/>
    <col min="15139" max="15139" width="11.28515625" style="379" bestFit="1" customWidth="1"/>
    <col min="15140" max="15360" width="9.140625" style="379"/>
    <col min="15361" max="15361" width="12.42578125" style="379" bestFit="1" customWidth="1"/>
    <col min="15362" max="15362" width="67.5703125" style="379" customWidth="1"/>
    <col min="15363" max="15363" width="27.28515625" style="379" customWidth="1"/>
    <col min="15364" max="15364" width="25.140625" style="379" customWidth="1"/>
    <col min="15365" max="15367" width="18.42578125" style="379" customWidth="1"/>
    <col min="15368" max="15368" width="20.28515625" style="379" customWidth="1"/>
    <col min="15369" max="15369" width="18.42578125" style="379" customWidth="1"/>
    <col min="15370" max="15370" width="19.7109375" style="379" customWidth="1"/>
    <col min="15371" max="15371" width="18.42578125" style="379" customWidth="1"/>
    <col min="15372" max="15373" width="21.28515625" style="379" customWidth="1"/>
    <col min="15374" max="15379" width="18.42578125" style="379" customWidth="1"/>
    <col min="15380" max="15380" width="20" style="379" customWidth="1"/>
    <col min="15381" max="15390" width="18.42578125" style="379" customWidth="1"/>
    <col min="15391" max="15391" width="22.7109375" style="379" customWidth="1"/>
    <col min="15392" max="15392" width="18.42578125" style="379" customWidth="1"/>
    <col min="15393" max="15393" width="11.28515625" style="379" bestFit="1" customWidth="1"/>
    <col min="15394" max="15394" width="10.42578125" style="379" customWidth="1"/>
    <col min="15395" max="15395" width="11.28515625" style="379" bestFit="1" customWidth="1"/>
    <col min="15396" max="15616" width="9.140625" style="379"/>
    <col min="15617" max="15617" width="12.42578125" style="379" bestFit="1" customWidth="1"/>
    <col min="15618" max="15618" width="67.5703125" style="379" customWidth="1"/>
    <col min="15619" max="15619" width="27.28515625" style="379" customWidth="1"/>
    <col min="15620" max="15620" width="25.140625" style="379" customWidth="1"/>
    <col min="15621" max="15623" width="18.42578125" style="379" customWidth="1"/>
    <col min="15624" max="15624" width="20.28515625" style="379" customWidth="1"/>
    <col min="15625" max="15625" width="18.42578125" style="379" customWidth="1"/>
    <col min="15626" max="15626" width="19.7109375" style="379" customWidth="1"/>
    <col min="15627" max="15627" width="18.42578125" style="379" customWidth="1"/>
    <col min="15628" max="15629" width="21.28515625" style="379" customWidth="1"/>
    <col min="15630" max="15635" width="18.42578125" style="379" customWidth="1"/>
    <col min="15636" max="15636" width="20" style="379" customWidth="1"/>
    <col min="15637" max="15646" width="18.42578125" style="379" customWidth="1"/>
    <col min="15647" max="15647" width="22.7109375" style="379" customWidth="1"/>
    <col min="15648" max="15648" width="18.42578125" style="379" customWidth="1"/>
    <col min="15649" max="15649" width="11.28515625" style="379" bestFit="1" customWidth="1"/>
    <col min="15650" max="15650" width="10.42578125" style="379" customWidth="1"/>
    <col min="15651" max="15651" width="11.28515625" style="379" bestFit="1" customWidth="1"/>
    <col min="15652" max="15872" width="9.140625" style="379"/>
    <col min="15873" max="15873" width="12.42578125" style="379" bestFit="1" customWidth="1"/>
    <col min="15874" max="15874" width="67.5703125" style="379" customWidth="1"/>
    <col min="15875" max="15875" width="27.28515625" style="379" customWidth="1"/>
    <col min="15876" max="15876" width="25.140625" style="379" customWidth="1"/>
    <col min="15877" max="15879" width="18.42578125" style="379" customWidth="1"/>
    <col min="15880" max="15880" width="20.28515625" style="379" customWidth="1"/>
    <col min="15881" max="15881" width="18.42578125" style="379" customWidth="1"/>
    <col min="15882" max="15882" width="19.7109375" style="379" customWidth="1"/>
    <col min="15883" max="15883" width="18.42578125" style="379" customWidth="1"/>
    <col min="15884" max="15885" width="21.28515625" style="379" customWidth="1"/>
    <col min="15886" max="15891" width="18.42578125" style="379" customWidth="1"/>
    <col min="15892" max="15892" width="20" style="379" customWidth="1"/>
    <col min="15893" max="15902" width="18.42578125" style="379" customWidth="1"/>
    <col min="15903" max="15903" width="22.7109375" style="379" customWidth="1"/>
    <col min="15904" max="15904" width="18.42578125" style="379" customWidth="1"/>
    <col min="15905" max="15905" width="11.28515625" style="379" bestFit="1" customWidth="1"/>
    <col min="15906" max="15906" width="10.42578125" style="379" customWidth="1"/>
    <col min="15907" max="15907" width="11.28515625" style="379" bestFit="1" customWidth="1"/>
    <col min="15908" max="16128" width="9.140625" style="379"/>
    <col min="16129" max="16129" width="12.42578125" style="379" bestFit="1" customWidth="1"/>
    <col min="16130" max="16130" width="67.5703125" style="379" customWidth="1"/>
    <col min="16131" max="16131" width="27.28515625" style="379" customWidth="1"/>
    <col min="16132" max="16132" width="25.140625" style="379" customWidth="1"/>
    <col min="16133" max="16135" width="18.42578125" style="379" customWidth="1"/>
    <col min="16136" max="16136" width="20.28515625" style="379" customWidth="1"/>
    <col min="16137" max="16137" width="18.42578125" style="379" customWidth="1"/>
    <col min="16138" max="16138" width="19.7109375" style="379" customWidth="1"/>
    <col min="16139" max="16139" width="18.42578125" style="379" customWidth="1"/>
    <col min="16140" max="16141" width="21.28515625" style="379" customWidth="1"/>
    <col min="16142" max="16147" width="18.42578125" style="379" customWidth="1"/>
    <col min="16148" max="16148" width="20" style="379" customWidth="1"/>
    <col min="16149" max="16158" width="18.42578125" style="379" customWidth="1"/>
    <col min="16159" max="16159" width="22.7109375" style="379" customWidth="1"/>
    <col min="16160" max="16160" width="18.42578125" style="379" customWidth="1"/>
    <col min="16161" max="16161" width="11.28515625" style="379" bestFit="1" customWidth="1"/>
    <col min="16162" max="16162" width="10.42578125" style="379" customWidth="1"/>
    <col min="16163" max="16163" width="11.28515625" style="379" bestFit="1" customWidth="1"/>
    <col min="16164" max="16384" width="9.140625" style="379"/>
  </cols>
  <sheetData>
    <row r="1" spans="1:35" s="380" customFormat="1" ht="24.75" customHeight="1">
      <c r="A1" s="26" t="s">
        <v>767</v>
      </c>
      <c r="B1" s="26"/>
      <c r="C1" s="26"/>
      <c r="D1" s="508"/>
      <c r="E1" s="26"/>
      <c r="F1" s="26"/>
      <c r="G1" s="26"/>
      <c r="Z1" s="301"/>
    </row>
    <row r="2" spans="1:35" s="2" customFormat="1" ht="26.25" customHeight="1">
      <c r="A2" s="1"/>
      <c r="B2" s="2" t="s">
        <v>756</v>
      </c>
      <c r="D2" s="1"/>
      <c r="AE2" s="2" t="s">
        <v>0</v>
      </c>
      <c r="AG2" s="2" t="s">
        <v>1</v>
      </c>
    </row>
    <row r="3" spans="1:35" s="2" customFormat="1" ht="15.75" customHeight="1">
      <c r="A3" s="798" t="s">
        <v>2</v>
      </c>
      <c r="B3" s="797" t="s">
        <v>3</v>
      </c>
      <c r="C3" s="797" t="s">
        <v>842</v>
      </c>
      <c r="D3" s="799" t="s">
        <v>733</v>
      </c>
      <c r="E3" s="797" t="s">
        <v>4</v>
      </c>
      <c r="F3" s="797" t="s">
        <v>833</v>
      </c>
      <c r="G3" s="797" t="s">
        <v>5</v>
      </c>
      <c r="H3" s="557"/>
      <c r="I3" s="797" t="s">
        <v>757</v>
      </c>
      <c r="J3" s="797"/>
      <c r="K3" s="797"/>
      <c r="L3" s="797"/>
      <c r="M3" s="797" t="s">
        <v>758</v>
      </c>
      <c r="N3" s="797" t="s">
        <v>759</v>
      </c>
      <c r="O3" s="797" t="s">
        <v>6</v>
      </c>
      <c r="P3" s="797" t="s">
        <v>7</v>
      </c>
      <c r="Q3" s="797" t="s">
        <v>8</v>
      </c>
      <c r="R3" s="797"/>
      <c r="S3" s="797"/>
      <c r="T3" s="797"/>
      <c r="U3" s="797" t="s">
        <v>9</v>
      </c>
      <c r="V3" s="797"/>
      <c r="W3" s="797"/>
      <c r="X3" s="797" t="s">
        <v>10</v>
      </c>
      <c r="Y3" s="797" t="s">
        <v>11</v>
      </c>
      <c r="Z3" s="797" t="s">
        <v>12</v>
      </c>
      <c r="AA3" s="797" t="s">
        <v>13</v>
      </c>
      <c r="AB3" s="797" t="s">
        <v>14</v>
      </c>
      <c r="AC3" s="797" t="s">
        <v>838</v>
      </c>
      <c r="AD3" s="797" t="s">
        <v>763</v>
      </c>
      <c r="AE3" s="797" t="s">
        <v>839</v>
      </c>
      <c r="AF3" s="797" t="s">
        <v>840</v>
      </c>
      <c r="AG3" s="797" t="s">
        <v>841</v>
      </c>
      <c r="AH3" s="797" t="s">
        <v>764</v>
      </c>
      <c r="AI3" s="800" t="s">
        <v>15</v>
      </c>
    </row>
    <row r="4" spans="1:35" s="2" customFormat="1" ht="83.25" customHeight="1">
      <c r="A4" s="798"/>
      <c r="B4" s="797"/>
      <c r="C4" s="797"/>
      <c r="D4" s="799"/>
      <c r="E4" s="797"/>
      <c r="F4" s="797"/>
      <c r="G4" s="797"/>
      <c r="H4" s="557" t="s">
        <v>16</v>
      </c>
      <c r="I4" s="557" t="s">
        <v>17</v>
      </c>
      <c r="J4" s="557" t="s">
        <v>18</v>
      </c>
      <c r="K4" s="557" t="s">
        <v>19</v>
      </c>
      <c r="L4" s="557" t="s">
        <v>20</v>
      </c>
      <c r="M4" s="797"/>
      <c r="N4" s="797"/>
      <c r="O4" s="797"/>
      <c r="P4" s="797"/>
      <c r="Q4" s="557" t="s">
        <v>836</v>
      </c>
      <c r="R4" s="557" t="s">
        <v>760</v>
      </c>
      <c r="S4" s="557" t="s">
        <v>837</v>
      </c>
      <c r="T4" s="557" t="s">
        <v>21</v>
      </c>
      <c r="U4" s="557" t="s">
        <v>761</v>
      </c>
      <c r="V4" s="557" t="s">
        <v>762</v>
      </c>
      <c r="W4" s="557" t="s">
        <v>22</v>
      </c>
      <c r="X4" s="797"/>
      <c r="Y4" s="797"/>
      <c r="Z4" s="797"/>
      <c r="AA4" s="797"/>
      <c r="AB4" s="797"/>
      <c r="AC4" s="797"/>
      <c r="AD4" s="797"/>
      <c r="AE4" s="797"/>
      <c r="AF4" s="797"/>
      <c r="AG4" s="797"/>
      <c r="AH4" s="797"/>
      <c r="AI4" s="800"/>
    </row>
    <row r="5" spans="1:35" s="3" customFormat="1" ht="24.75" customHeight="1">
      <c r="A5" s="558">
        <v>1</v>
      </c>
      <c r="B5" s="559">
        <v>2</v>
      </c>
      <c r="C5" s="558">
        <v>3</v>
      </c>
      <c r="D5" s="559">
        <v>4</v>
      </c>
      <c r="E5" s="558">
        <v>5</v>
      </c>
      <c r="F5" s="559">
        <v>6</v>
      </c>
      <c r="G5" s="558">
        <v>7</v>
      </c>
      <c r="H5" s="559">
        <v>8</v>
      </c>
      <c r="I5" s="558">
        <v>9</v>
      </c>
      <c r="J5" s="559">
        <v>10</v>
      </c>
      <c r="K5" s="558">
        <v>11</v>
      </c>
      <c r="L5" s="559">
        <v>12</v>
      </c>
      <c r="M5" s="558">
        <v>13</v>
      </c>
      <c r="N5" s="559">
        <v>14</v>
      </c>
      <c r="O5" s="558">
        <v>15</v>
      </c>
      <c r="P5" s="559" t="s">
        <v>23</v>
      </c>
      <c r="Q5" s="559">
        <v>17</v>
      </c>
      <c r="R5" s="559">
        <v>18</v>
      </c>
      <c r="S5" s="559">
        <v>19</v>
      </c>
      <c r="T5" s="559" t="s">
        <v>24</v>
      </c>
      <c r="U5" s="559">
        <v>21</v>
      </c>
      <c r="V5" s="559">
        <v>22</v>
      </c>
      <c r="W5" s="559" t="s">
        <v>25</v>
      </c>
      <c r="X5" s="559" t="s">
        <v>26</v>
      </c>
      <c r="Y5" s="559">
        <v>25</v>
      </c>
      <c r="Z5" s="559">
        <v>26</v>
      </c>
      <c r="AA5" s="559">
        <v>27</v>
      </c>
      <c r="AB5" s="559" t="s">
        <v>27</v>
      </c>
      <c r="AC5" s="559" t="s">
        <v>28</v>
      </c>
      <c r="AD5" s="559" t="s">
        <v>29</v>
      </c>
      <c r="AE5" s="559">
        <v>31</v>
      </c>
      <c r="AF5" s="559">
        <v>32</v>
      </c>
      <c r="AG5" s="559">
        <v>33</v>
      </c>
      <c r="AH5" s="559">
        <v>34</v>
      </c>
      <c r="AI5" s="560">
        <v>35</v>
      </c>
    </row>
    <row r="6" spans="1:35" ht="24.75" customHeight="1">
      <c r="A6" s="801" t="s">
        <v>30</v>
      </c>
      <c r="B6" s="801"/>
      <c r="C6" s="561"/>
      <c r="D6" s="562"/>
      <c r="E6" s="561"/>
      <c r="F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3"/>
    </row>
    <row r="7" spans="1:35" ht="16.5">
      <c r="A7" s="564">
        <v>1</v>
      </c>
      <c r="B7" s="286" t="s">
        <v>31</v>
      </c>
      <c r="C7" s="565">
        <v>61.6267</v>
      </c>
      <c r="D7" s="565">
        <v>23.101700000000001</v>
      </c>
      <c r="E7" s="287"/>
      <c r="F7" s="288"/>
      <c r="G7" s="540" t="e">
        <f>(F7/$HF$58)*100</f>
        <v>#DIV/0!</v>
      </c>
      <c r="H7" s="540" t="e">
        <f t="shared" ref="H7:H41" si="0">(N7/F7)</f>
        <v>#DIV/0!</v>
      </c>
      <c r="I7" s="288"/>
      <c r="J7" s="541"/>
      <c r="K7" s="287"/>
      <c r="L7" s="530">
        <f>I7+J7+K7</f>
        <v>0</v>
      </c>
      <c r="M7" s="530">
        <f>I7</f>
        <v>0</v>
      </c>
      <c r="N7" s="288"/>
      <c r="O7" s="287"/>
      <c r="P7" s="530">
        <f>N7-O7</f>
        <v>0</v>
      </c>
      <c r="Q7" s="287"/>
      <c r="R7" s="530"/>
      <c r="S7" s="530">
        <f t="shared" ref="S7:S41" si="1">+J7</f>
        <v>0</v>
      </c>
      <c r="T7" s="530">
        <f t="shared" ref="T7:T41" si="2">R7-S7</f>
        <v>0</v>
      </c>
      <c r="U7" s="530">
        <f t="shared" ref="U7:U41" si="3">+K7</f>
        <v>0</v>
      </c>
      <c r="V7" s="287"/>
      <c r="W7" s="530">
        <f>U7-V7</f>
        <v>0</v>
      </c>
      <c r="X7" s="530">
        <f t="shared" ref="X7:X41" si="4">P7+T7-W7</f>
        <v>0</v>
      </c>
      <c r="Y7" s="288"/>
      <c r="Z7" s="288"/>
      <c r="AA7" s="530">
        <f>O7</f>
        <v>0</v>
      </c>
      <c r="AB7" s="530">
        <f t="shared" ref="AB7:AB18" si="5">Y7+Z7-AA7</f>
        <v>0</v>
      </c>
      <c r="AC7" s="530">
        <f>M7+N7-Y7-Z7</f>
        <v>0</v>
      </c>
      <c r="AD7" s="530">
        <f>L7+X7-AB7</f>
        <v>0</v>
      </c>
      <c r="AE7" s="288"/>
      <c r="AF7" s="290">
        <f t="shared" ref="AF7" si="6">R7</f>
        <v>0</v>
      </c>
      <c r="AG7" s="287"/>
      <c r="AH7" s="530">
        <f>AE7+AF7+AG7</f>
        <v>0</v>
      </c>
      <c r="AI7" s="542">
        <f>AD7-AH7</f>
        <v>0</v>
      </c>
    </row>
    <row r="8" spans="1:35" ht="16.5">
      <c r="A8" s="564">
        <v>2</v>
      </c>
      <c r="B8" s="286" t="s">
        <v>32</v>
      </c>
      <c r="C8" s="565">
        <v>61.101700000000001</v>
      </c>
      <c r="D8" s="565">
        <v>23.101700000000001</v>
      </c>
      <c r="E8" s="287"/>
      <c r="F8" s="288"/>
      <c r="G8" s="540" t="e">
        <f t="shared" ref="G8:G58" si="7">(F8/$HF$58)*100</f>
        <v>#DIV/0!</v>
      </c>
      <c r="H8" s="540" t="e">
        <f t="shared" si="0"/>
        <v>#DIV/0!</v>
      </c>
      <c r="I8" s="288"/>
      <c r="J8" s="541"/>
      <c r="K8" s="287"/>
      <c r="L8" s="530">
        <f>I8+J8+K8</f>
        <v>0</v>
      </c>
      <c r="M8" s="530">
        <f t="shared" ref="M8:M41" si="8">I8</f>
        <v>0</v>
      </c>
      <c r="N8" s="288"/>
      <c r="O8" s="288"/>
      <c r="P8" s="530">
        <f t="shared" ref="P8:P41" si="9">N8-O8</f>
        <v>0</v>
      </c>
      <c r="Q8" s="288"/>
      <c r="R8" s="530"/>
      <c r="S8" s="530">
        <f t="shared" si="1"/>
        <v>0</v>
      </c>
      <c r="T8" s="530">
        <f t="shared" si="2"/>
        <v>0</v>
      </c>
      <c r="U8" s="530">
        <f t="shared" si="3"/>
        <v>0</v>
      </c>
      <c r="V8" s="287"/>
      <c r="W8" s="530">
        <f>U8-V8</f>
        <v>0</v>
      </c>
      <c r="X8" s="530">
        <f t="shared" si="4"/>
        <v>0</v>
      </c>
      <c r="Y8" s="288"/>
      <c r="Z8" s="288"/>
      <c r="AA8" s="530">
        <f>O8</f>
        <v>0</v>
      </c>
      <c r="AB8" s="530">
        <f t="shared" si="5"/>
        <v>0</v>
      </c>
      <c r="AC8" s="530">
        <f>M8+N8-Y8-Z8</f>
        <v>0</v>
      </c>
      <c r="AD8" s="530">
        <f>L8+X8-AB8</f>
        <v>0</v>
      </c>
      <c r="AE8" s="288"/>
      <c r="AF8" s="290">
        <f>R8</f>
        <v>0</v>
      </c>
      <c r="AG8" s="287"/>
      <c r="AH8" s="530">
        <f>AE8+AF8+AG8</f>
        <v>0</v>
      </c>
      <c r="AI8" s="542">
        <f>AD8-AH8</f>
        <v>0</v>
      </c>
    </row>
    <row r="9" spans="1:35" ht="16.5">
      <c r="A9" s="564">
        <v>3</v>
      </c>
      <c r="B9" s="291" t="s">
        <v>33</v>
      </c>
      <c r="C9" s="565">
        <v>61.102699999999999</v>
      </c>
      <c r="D9" s="565">
        <v>23.102699999999999</v>
      </c>
      <c r="E9" s="287"/>
      <c r="F9" s="288"/>
      <c r="G9" s="540" t="e">
        <f t="shared" si="7"/>
        <v>#DIV/0!</v>
      </c>
      <c r="H9" s="540" t="e">
        <f t="shared" si="0"/>
        <v>#DIV/0!</v>
      </c>
      <c r="I9" s="288"/>
      <c r="J9" s="541"/>
      <c r="K9" s="287"/>
      <c r="L9" s="530">
        <f t="shared" ref="L9:L41" si="10">I9+J9+K9</f>
        <v>0</v>
      </c>
      <c r="M9" s="530">
        <f t="shared" si="8"/>
        <v>0</v>
      </c>
      <c r="N9" s="288"/>
      <c r="O9" s="287"/>
      <c r="P9" s="530">
        <f t="shared" si="9"/>
        <v>0</v>
      </c>
      <c r="Q9" s="287"/>
      <c r="R9" s="530"/>
      <c r="S9" s="530">
        <f t="shared" si="1"/>
        <v>0</v>
      </c>
      <c r="T9" s="530">
        <f t="shared" si="2"/>
        <v>0</v>
      </c>
      <c r="U9" s="530">
        <f t="shared" si="3"/>
        <v>0</v>
      </c>
      <c r="V9" s="287"/>
      <c r="W9" s="530">
        <f t="shared" ref="W9:W41" si="11">U9-V9</f>
        <v>0</v>
      </c>
      <c r="X9" s="530">
        <f t="shared" si="4"/>
        <v>0</v>
      </c>
      <c r="Y9" s="288"/>
      <c r="Z9" s="288"/>
      <c r="AA9" s="530">
        <f t="shared" ref="AA9:AA41" si="12">O9</f>
        <v>0</v>
      </c>
      <c r="AB9" s="530">
        <f t="shared" si="5"/>
        <v>0</v>
      </c>
      <c r="AC9" s="530">
        <f t="shared" ref="AC9:AC41" si="13">M9+N9-Y9-Z9</f>
        <v>0</v>
      </c>
      <c r="AD9" s="530">
        <f t="shared" ref="AD9:AD41" si="14">L9+X9-AB9</f>
        <v>0</v>
      </c>
      <c r="AE9" s="288"/>
      <c r="AF9" s="290">
        <f t="shared" ref="AF9:AF41" si="15">R9</f>
        <v>0</v>
      </c>
      <c r="AG9" s="287"/>
      <c r="AH9" s="530">
        <f t="shared" ref="AH9:AH41" si="16">AE9+AF9+AG9</f>
        <v>0</v>
      </c>
      <c r="AI9" s="542">
        <f t="shared" ref="AI9:AI41" si="17">AD9-AH9</f>
        <v>0</v>
      </c>
    </row>
    <row r="10" spans="1:35" ht="16.5">
      <c r="A10" s="564">
        <v>4</v>
      </c>
      <c r="B10" s="291" t="s">
        <v>34</v>
      </c>
      <c r="C10" s="565" t="s">
        <v>466</v>
      </c>
      <c r="D10" s="565">
        <v>23.1067</v>
      </c>
      <c r="E10" s="287"/>
      <c r="F10" s="288"/>
      <c r="G10" s="540" t="e">
        <f t="shared" si="7"/>
        <v>#DIV/0!</v>
      </c>
      <c r="H10" s="540" t="e">
        <f t="shared" si="0"/>
        <v>#DIV/0!</v>
      </c>
      <c r="I10" s="288"/>
      <c r="J10" s="541"/>
      <c r="K10" s="287"/>
      <c r="L10" s="530">
        <f t="shared" si="10"/>
        <v>0</v>
      </c>
      <c r="M10" s="530">
        <f t="shared" si="8"/>
        <v>0</v>
      </c>
      <c r="N10" s="288"/>
      <c r="O10" s="287"/>
      <c r="P10" s="530">
        <f t="shared" si="9"/>
        <v>0</v>
      </c>
      <c r="Q10" s="287"/>
      <c r="R10" s="543"/>
      <c r="S10" s="530">
        <f t="shared" si="1"/>
        <v>0</v>
      </c>
      <c r="T10" s="530">
        <f t="shared" si="2"/>
        <v>0</v>
      </c>
      <c r="U10" s="530">
        <f t="shared" si="3"/>
        <v>0</v>
      </c>
      <c r="V10" s="287"/>
      <c r="W10" s="530">
        <f t="shared" si="11"/>
        <v>0</v>
      </c>
      <c r="X10" s="530">
        <f t="shared" si="4"/>
        <v>0</v>
      </c>
      <c r="Y10" s="288"/>
      <c r="Z10" s="288"/>
      <c r="AA10" s="530">
        <f t="shared" si="12"/>
        <v>0</v>
      </c>
      <c r="AB10" s="530">
        <f t="shared" si="5"/>
        <v>0</v>
      </c>
      <c r="AC10" s="530">
        <f t="shared" si="13"/>
        <v>0</v>
      </c>
      <c r="AD10" s="530">
        <f t="shared" si="14"/>
        <v>0</v>
      </c>
      <c r="AE10" s="288"/>
      <c r="AF10" s="290">
        <f t="shared" si="15"/>
        <v>0</v>
      </c>
      <c r="AG10" s="287"/>
      <c r="AH10" s="530">
        <f t="shared" si="16"/>
        <v>0</v>
      </c>
      <c r="AI10" s="542">
        <f t="shared" si="17"/>
        <v>0</v>
      </c>
    </row>
    <row r="11" spans="1:35" ht="16.5">
      <c r="A11" s="564">
        <v>5</v>
      </c>
      <c r="B11" s="291" t="s">
        <v>35</v>
      </c>
      <c r="C11" s="565">
        <v>61.103700000000003</v>
      </c>
      <c r="D11" s="565">
        <v>23.1037</v>
      </c>
      <c r="E11" s="287"/>
      <c r="F11" s="288"/>
      <c r="G11" s="540" t="e">
        <f t="shared" si="7"/>
        <v>#DIV/0!</v>
      </c>
      <c r="H11" s="540" t="e">
        <f t="shared" si="0"/>
        <v>#DIV/0!</v>
      </c>
      <c r="I11" s="288"/>
      <c r="J11" s="541"/>
      <c r="K11" s="287"/>
      <c r="L11" s="530">
        <f t="shared" si="10"/>
        <v>0</v>
      </c>
      <c r="M11" s="530">
        <f t="shared" si="8"/>
        <v>0</v>
      </c>
      <c r="N11" s="288"/>
      <c r="O11" s="287"/>
      <c r="P11" s="530">
        <f t="shared" si="9"/>
        <v>0</v>
      </c>
      <c r="Q11" s="287"/>
      <c r="R11" s="530"/>
      <c r="S11" s="530">
        <f t="shared" si="1"/>
        <v>0</v>
      </c>
      <c r="T11" s="530">
        <f t="shared" si="2"/>
        <v>0</v>
      </c>
      <c r="U11" s="530">
        <f t="shared" si="3"/>
        <v>0</v>
      </c>
      <c r="V11" s="287"/>
      <c r="W11" s="530">
        <f t="shared" si="11"/>
        <v>0</v>
      </c>
      <c r="X11" s="530">
        <f t="shared" si="4"/>
        <v>0</v>
      </c>
      <c r="Y11" s="288"/>
      <c r="Z11" s="288"/>
      <c r="AA11" s="530">
        <f t="shared" si="12"/>
        <v>0</v>
      </c>
      <c r="AB11" s="530">
        <f t="shared" si="5"/>
        <v>0</v>
      </c>
      <c r="AC11" s="530">
        <f t="shared" si="13"/>
        <v>0</v>
      </c>
      <c r="AD11" s="530">
        <f t="shared" si="14"/>
        <v>0</v>
      </c>
      <c r="AE11" s="288"/>
      <c r="AF11" s="290">
        <f t="shared" si="15"/>
        <v>0</v>
      </c>
      <c r="AG11" s="287"/>
      <c r="AH11" s="530">
        <f t="shared" si="16"/>
        <v>0</v>
      </c>
      <c r="AI11" s="542">
        <f t="shared" si="17"/>
        <v>0</v>
      </c>
    </row>
    <row r="12" spans="1:35" ht="16.5">
      <c r="A12" s="564">
        <v>6</v>
      </c>
      <c r="B12" s="291" t="s">
        <v>36</v>
      </c>
      <c r="C12" s="565" t="s">
        <v>467</v>
      </c>
      <c r="D12" s="565">
        <v>23.107700000000001</v>
      </c>
      <c r="E12" s="287"/>
      <c r="F12" s="288"/>
      <c r="G12" s="540" t="e">
        <f t="shared" si="7"/>
        <v>#DIV/0!</v>
      </c>
      <c r="H12" s="540" t="e">
        <f t="shared" si="0"/>
        <v>#DIV/0!</v>
      </c>
      <c r="I12" s="288"/>
      <c r="J12" s="541"/>
      <c r="K12" s="287"/>
      <c r="L12" s="530">
        <f t="shared" si="10"/>
        <v>0</v>
      </c>
      <c r="M12" s="530">
        <f t="shared" si="8"/>
        <v>0</v>
      </c>
      <c r="N12" s="288"/>
      <c r="O12" s="287"/>
      <c r="P12" s="530">
        <f t="shared" si="9"/>
        <v>0</v>
      </c>
      <c r="Q12" s="287"/>
      <c r="R12" s="543"/>
      <c r="S12" s="530">
        <f t="shared" si="1"/>
        <v>0</v>
      </c>
      <c r="T12" s="530">
        <f t="shared" si="2"/>
        <v>0</v>
      </c>
      <c r="U12" s="530">
        <f t="shared" si="3"/>
        <v>0</v>
      </c>
      <c r="V12" s="287"/>
      <c r="W12" s="530">
        <f t="shared" si="11"/>
        <v>0</v>
      </c>
      <c r="X12" s="530">
        <f t="shared" si="4"/>
        <v>0</v>
      </c>
      <c r="Y12" s="288"/>
      <c r="Z12" s="288"/>
      <c r="AA12" s="530">
        <f t="shared" si="12"/>
        <v>0</v>
      </c>
      <c r="AB12" s="530">
        <f t="shared" si="5"/>
        <v>0</v>
      </c>
      <c r="AC12" s="530">
        <f t="shared" si="13"/>
        <v>0</v>
      </c>
      <c r="AD12" s="530">
        <f t="shared" si="14"/>
        <v>0</v>
      </c>
      <c r="AE12" s="288"/>
      <c r="AF12" s="290">
        <f t="shared" si="15"/>
        <v>0</v>
      </c>
      <c r="AG12" s="287"/>
      <c r="AH12" s="530">
        <f t="shared" si="16"/>
        <v>0</v>
      </c>
      <c r="AI12" s="542">
        <f t="shared" si="17"/>
        <v>0</v>
      </c>
    </row>
    <row r="13" spans="1:35" ht="16.5">
      <c r="A13" s="564">
        <v>7</v>
      </c>
      <c r="B13" s="291" t="s">
        <v>37</v>
      </c>
      <c r="C13" s="565">
        <v>61.111699999999999</v>
      </c>
      <c r="D13" s="565">
        <v>23.111699999999999</v>
      </c>
      <c r="E13" s="287"/>
      <c r="F13" s="288"/>
      <c r="G13" s="540" t="e">
        <f t="shared" si="7"/>
        <v>#DIV/0!</v>
      </c>
      <c r="H13" s="540" t="e">
        <f t="shared" si="0"/>
        <v>#DIV/0!</v>
      </c>
      <c r="I13" s="288"/>
      <c r="J13" s="541"/>
      <c r="K13" s="287"/>
      <c r="L13" s="530">
        <f t="shared" si="10"/>
        <v>0</v>
      </c>
      <c r="M13" s="530">
        <f t="shared" si="8"/>
        <v>0</v>
      </c>
      <c r="N13" s="288"/>
      <c r="O13" s="287"/>
      <c r="P13" s="530">
        <f t="shared" si="9"/>
        <v>0</v>
      </c>
      <c r="Q13" s="287"/>
      <c r="R13" s="530"/>
      <c r="S13" s="530">
        <f t="shared" si="1"/>
        <v>0</v>
      </c>
      <c r="T13" s="530">
        <f t="shared" si="2"/>
        <v>0</v>
      </c>
      <c r="U13" s="530">
        <f t="shared" si="3"/>
        <v>0</v>
      </c>
      <c r="V13" s="287"/>
      <c r="W13" s="530">
        <f t="shared" si="11"/>
        <v>0</v>
      </c>
      <c r="X13" s="530">
        <f t="shared" si="4"/>
        <v>0</v>
      </c>
      <c r="Y13" s="288"/>
      <c r="Z13" s="288"/>
      <c r="AA13" s="530">
        <f t="shared" si="12"/>
        <v>0</v>
      </c>
      <c r="AB13" s="530">
        <f t="shared" si="5"/>
        <v>0</v>
      </c>
      <c r="AC13" s="530">
        <f t="shared" si="13"/>
        <v>0</v>
      </c>
      <c r="AD13" s="530">
        <f t="shared" si="14"/>
        <v>0</v>
      </c>
      <c r="AE13" s="288"/>
      <c r="AF13" s="290">
        <f t="shared" si="15"/>
        <v>0</v>
      </c>
      <c r="AG13" s="287"/>
      <c r="AH13" s="530">
        <f t="shared" si="16"/>
        <v>0</v>
      </c>
      <c r="AI13" s="542">
        <f t="shared" si="17"/>
        <v>0</v>
      </c>
    </row>
    <row r="14" spans="1:35" ht="16.5">
      <c r="A14" s="564">
        <v>8</v>
      </c>
      <c r="B14" s="291" t="s">
        <v>38</v>
      </c>
      <c r="C14" s="565">
        <v>61.112699999999997</v>
      </c>
      <c r="D14" s="565">
        <v>23.1127</v>
      </c>
      <c r="E14" s="287"/>
      <c r="F14" s="288"/>
      <c r="G14" s="540" t="e">
        <f t="shared" si="7"/>
        <v>#DIV/0!</v>
      </c>
      <c r="H14" s="540" t="e">
        <f t="shared" si="0"/>
        <v>#DIV/0!</v>
      </c>
      <c r="I14" s="288"/>
      <c r="J14" s="541"/>
      <c r="K14" s="287"/>
      <c r="L14" s="530">
        <f t="shared" si="10"/>
        <v>0</v>
      </c>
      <c r="M14" s="530">
        <f t="shared" si="8"/>
        <v>0</v>
      </c>
      <c r="N14" s="288"/>
      <c r="O14" s="287"/>
      <c r="P14" s="530">
        <f t="shared" si="9"/>
        <v>0</v>
      </c>
      <c r="Q14" s="287"/>
      <c r="R14" s="530"/>
      <c r="S14" s="530">
        <f t="shared" si="1"/>
        <v>0</v>
      </c>
      <c r="T14" s="530">
        <f t="shared" si="2"/>
        <v>0</v>
      </c>
      <c r="U14" s="530">
        <f t="shared" si="3"/>
        <v>0</v>
      </c>
      <c r="V14" s="287"/>
      <c r="W14" s="530">
        <f t="shared" si="11"/>
        <v>0</v>
      </c>
      <c r="X14" s="530">
        <f t="shared" si="4"/>
        <v>0</v>
      </c>
      <c r="Y14" s="288"/>
      <c r="Z14" s="288"/>
      <c r="AA14" s="530">
        <f t="shared" si="12"/>
        <v>0</v>
      </c>
      <c r="AB14" s="530">
        <f t="shared" si="5"/>
        <v>0</v>
      </c>
      <c r="AC14" s="530">
        <f t="shared" si="13"/>
        <v>0</v>
      </c>
      <c r="AD14" s="530">
        <f t="shared" si="14"/>
        <v>0</v>
      </c>
      <c r="AE14" s="288"/>
      <c r="AF14" s="290">
        <f t="shared" si="15"/>
        <v>0</v>
      </c>
      <c r="AG14" s="287"/>
      <c r="AH14" s="530">
        <f t="shared" si="16"/>
        <v>0</v>
      </c>
      <c r="AI14" s="542">
        <f t="shared" si="17"/>
        <v>0</v>
      </c>
    </row>
    <row r="15" spans="1:35" ht="16.5">
      <c r="A15" s="564">
        <v>9</v>
      </c>
      <c r="B15" s="291" t="s">
        <v>39</v>
      </c>
      <c r="C15" s="565">
        <v>61.115699999999997</v>
      </c>
      <c r="D15" s="565">
        <v>23.1157</v>
      </c>
      <c r="E15" s="287"/>
      <c r="F15" s="288"/>
      <c r="G15" s="540" t="e">
        <f t="shared" si="7"/>
        <v>#DIV/0!</v>
      </c>
      <c r="H15" s="540" t="e">
        <f t="shared" si="0"/>
        <v>#DIV/0!</v>
      </c>
      <c r="I15" s="288"/>
      <c r="J15" s="541"/>
      <c r="K15" s="287"/>
      <c r="L15" s="530">
        <f t="shared" si="10"/>
        <v>0</v>
      </c>
      <c r="M15" s="530">
        <f t="shared" si="8"/>
        <v>0</v>
      </c>
      <c r="N15" s="288"/>
      <c r="O15" s="287"/>
      <c r="P15" s="530">
        <f t="shared" si="9"/>
        <v>0</v>
      </c>
      <c r="Q15" s="287"/>
      <c r="R15" s="530"/>
      <c r="S15" s="530">
        <f t="shared" si="1"/>
        <v>0</v>
      </c>
      <c r="T15" s="530">
        <f t="shared" si="2"/>
        <v>0</v>
      </c>
      <c r="U15" s="530">
        <f t="shared" si="3"/>
        <v>0</v>
      </c>
      <c r="V15" s="287"/>
      <c r="W15" s="530">
        <f t="shared" si="11"/>
        <v>0</v>
      </c>
      <c r="X15" s="530">
        <f t="shared" si="4"/>
        <v>0</v>
      </c>
      <c r="Y15" s="288"/>
      <c r="Z15" s="288"/>
      <c r="AA15" s="530">
        <f t="shared" si="12"/>
        <v>0</v>
      </c>
      <c r="AB15" s="530">
        <f t="shared" si="5"/>
        <v>0</v>
      </c>
      <c r="AC15" s="530">
        <f t="shared" si="13"/>
        <v>0</v>
      </c>
      <c r="AD15" s="530">
        <f t="shared" si="14"/>
        <v>0</v>
      </c>
      <c r="AE15" s="288"/>
      <c r="AF15" s="290">
        <f t="shared" si="15"/>
        <v>0</v>
      </c>
      <c r="AG15" s="287"/>
      <c r="AH15" s="530">
        <f t="shared" si="16"/>
        <v>0</v>
      </c>
      <c r="AI15" s="542">
        <f t="shared" si="17"/>
        <v>0</v>
      </c>
    </row>
    <row r="16" spans="1:35" ht="16.5">
      <c r="A16" s="564">
        <v>10</v>
      </c>
      <c r="B16" s="291" t="s">
        <v>40</v>
      </c>
      <c r="C16" s="565" t="s">
        <v>41</v>
      </c>
      <c r="D16" s="565">
        <v>23.113700000000001</v>
      </c>
      <c r="E16" s="287"/>
      <c r="F16" s="288"/>
      <c r="G16" s="540" t="e">
        <f t="shared" si="7"/>
        <v>#DIV/0!</v>
      </c>
      <c r="H16" s="540" t="e">
        <f t="shared" si="0"/>
        <v>#DIV/0!</v>
      </c>
      <c r="I16" s="288"/>
      <c r="J16" s="541"/>
      <c r="K16" s="287"/>
      <c r="L16" s="530">
        <f t="shared" si="10"/>
        <v>0</v>
      </c>
      <c r="M16" s="530">
        <f t="shared" si="8"/>
        <v>0</v>
      </c>
      <c r="N16" s="288"/>
      <c r="O16" s="287"/>
      <c r="P16" s="530">
        <f t="shared" si="9"/>
        <v>0</v>
      </c>
      <c r="Q16" s="287"/>
      <c r="R16" s="543"/>
      <c r="S16" s="530">
        <f t="shared" si="1"/>
        <v>0</v>
      </c>
      <c r="T16" s="530">
        <f t="shared" si="2"/>
        <v>0</v>
      </c>
      <c r="U16" s="530">
        <f t="shared" si="3"/>
        <v>0</v>
      </c>
      <c r="V16" s="287"/>
      <c r="W16" s="530">
        <f t="shared" si="11"/>
        <v>0</v>
      </c>
      <c r="X16" s="530">
        <f t="shared" si="4"/>
        <v>0</v>
      </c>
      <c r="Y16" s="288"/>
      <c r="Z16" s="288"/>
      <c r="AA16" s="530">
        <f t="shared" si="12"/>
        <v>0</v>
      </c>
      <c r="AB16" s="530">
        <f t="shared" si="5"/>
        <v>0</v>
      </c>
      <c r="AC16" s="530">
        <f t="shared" si="13"/>
        <v>0</v>
      </c>
      <c r="AD16" s="530">
        <f t="shared" si="14"/>
        <v>0</v>
      </c>
      <c r="AE16" s="288"/>
      <c r="AF16" s="290">
        <f t="shared" si="15"/>
        <v>0</v>
      </c>
      <c r="AG16" s="287"/>
      <c r="AH16" s="530">
        <f t="shared" si="16"/>
        <v>0</v>
      </c>
      <c r="AI16" s="542">
        <f t="shared" si="17"/>
        <v>0</v>
      </c>
    </row>
    <row r="17" spans="1:35" ht="16.5">
      <c r="A17" s="564">
        <v>11</v>
      </c>
      <c r="B17" s="291" t="s">
        <v>42</v>
      </c>
      <c r="C17" s="565">
        <v>61.116700000000002</v>
      </c>
      <c r="D17" s="565">
        <v>23.116700000000002</v>
      </c>
      <c r="E17" s="287"/>
      <c r="F17" s="288"/>
      <c r="G17" s="540" t="e">
        <f t="shared" si="7"/>
        <v>#DIV/0!</v>
      </c>
      <c r="H17" s="540" t="e">
        <f t="shared" si="0"/>
        <v>#DIV/0!</v>
      </c>
      <c r="I17" s="288"/>
      <c r="J17" s="541"/>
      <c r="K17" s="287"/>
      <c r="L17" s="530">
        <f t="shared" si="10"/>
        <v>0</v>
      </c>
      <c r="M17" s="530">
        <f t="shared" si="8"/>
        <v>0</v>
      </c>
      <c r="N17" s="288"/>
      <c r="O17" s="287"/>
      <c r="P17" s="530">
        <f t="shared" si="9"/>
        <v>0</v>
      </c>
      <c r="Q17" s="287"/>
      <c r="R17" s="530"/>
      <c r="S17" s="530">
        <f t="shared" si="1"/>
        <v>0</v>
      </c>
      <c r="T17" s="530">
        <f t="shared" si="2"/>
        <v>0</v>
      </c>
      <c r="U17" s="530">
        <f t="shared" si="3"/>
        <v>0</v>
      </c>
      <c r="V17" s="287"/>
      <c r="W17" s="530">
        <f t="shared" si="11"/>
        <v>0</v>
      </c>
      <c r="X17" s="530">
        <f t="shared" si="4"/>
        <v>0</v>
      </c>
      <c r="Y17" s="288"/>
      <c r="Z17" s="288"/>
      <c r="AA17" s="530">
        <f t="shared" si="12"/>
        <v>0</v>
      </c>
      <c r="AB17" s="530">
        <f t="shared" si="5"/>
        <v>0</v>
      </c>
      <c r="AC17" s="530">
        <f t="shared" si="13"/>
        <v>0</v>
      </c>
      <c r="AD17" s="530">
        <f t="shared" si="14"/>
        <v>0</v>
      </c>
      <c r="AE17" s="288"/>
      <c r="AF17" s="290">
        <f t="shared" si="15"/>
        <v>0</v>
      </c>
      <c r="AG17" s="287"/>
      <c r="AH17" s="530">
        <f t="shared" si="16"/>
        <v>0</v>
      </c>
      <c r="AI17" s="542">
        <f t="shared" si="17"/>
        <v>0</v>
      </c>
    </row>
    <row r="18" spans="1:35" ht="16.5">
      <c r="A18" s="564">
        <v>12</v>
      </c>
      <c r="B18" s="291" t="s">
        <v>43</v>
      </c>
      <c r="C18" s="565" t="s">
        <v>44</v>
      </c>
      <c r="D18" s="565">
        <v>23.114699999999999</v>
      </c>
      <c r="E18" s="287"/>
      <c r="F18" s="288"/>
      <c r="G18" s="540" t="e">
        <f t="shared" si="7"/>
        <v>#DIV/0!</v>
      </c>
      <c r="H18" s="540" t="e">
        <f t="shared" si="0"/>
        <v>#DIV/0!</v>
      </c>
      <c r="I18" s="288"/>
      <c r="J18" s="541"/>
      <c r="K18" s="287"/>
      <c r="L18" s="530">
        <f t="shared" si="10"/>
        <v>0</v>
      </c>
      <c r="M18" s="530">
        <f t="shared" si="8"/>
        <v>0</v>
      </c>
      <c r="N18" s="288"/>
      <c r="O18" s="287"/>
      <c r="P18" s="530">
        <f t="shared" si="9"/>
        <v>0</v>
      </c>
      <c r="Q18" s="287"/>
      <c r="R18" s="543"/>
      <c r="S18" s="530">
        <f t="shared" si="1"/>
        <v>0</v>
      </c>
      <c r="T18" s="530">
        <f t="shared" si="2"/>
        <v>0</v>
      </c>
      <c r="U18" s="530">
        <f t="shared" si="3"/>
        <v>0</v>
      </c>
      <c r="V18" s="287"/>
      <c r="W18" s="530">
        <f t="shared" si="11"/>
        <v>0</v>
      </c>
      <c r="X18" s="530">
        <f t="shared" si="4"/>
        <v>0</v>
      </c>
      <c r="Y18" s="288"/>
      <c r="Z18" s="288"/>
      <c r="AA18" s="530">
        <f t="shared" si="12"/>
        <v>0</v>
      </c>
      <c r="AB18" s="530">
        <f t="shared" si="5"/>
        <v>0</v>
      </c>
      <c r="AC18" s="530">
        <f t="shared" si="13"/>
        <v>0</v>
      </c>
      <c r="AD18" s="530">
        <f t="shared" si="14"/>
        <v>0</v>
      </c>
      <c r="AE18" s="288"/>
      <c r="AF18" s="290">
        <f t="shared" si="15"/>
        <v>0</v>
      </c>
      <c r="AG18" s="287"/>
      <c r="AH18" s="530">
        <f t="shared" si="16"/>
        <v>0</v>
      </c>
      <c r="AI18" s="542">
        <f t="shared" si="17"/>
        <v>0</v>
      </c>
    </row>
    <row r="19" spans="1:35" ht="16.5">
      <c r="A19" s="564">
        <v>13</v>
      </c>
      <c r="B19" s="291" t="s">
        <v>45</v>
      </c>
      <c r="C19" s="565">
        <v>61.117699999999999</v>
      </c>
      <c r="D19" s="565">
        <v>23.117699999999999</v>
      </c>
      <c r="E19" s="287"/>
      <c r="F19" s="544"/>
      <c r="G19" s="540" t="e">
        <f t="shared" si="7"/>
        <v>#DIV/0!</v>
      </c>
      <c r="H19" s="540" t="e">
        <f t="shared" si="0"/>
        <v>#DIV/0!</v>
      </c>
      <c r="I19" s="288"/>
      <c r="J19" s="541"/>
      <c r="K19" s="287"/>
      <c r="L19" s="530">
        <f t="shared" si="10"/>
        <v>0</v>
      </c>
      <c r="M19" s="530">
        <f t="shared" si="8"/>
        <v>0</v>
      </c>
      <c r="N19" s="288"/>
      <c r="O19" s="287"/>
      <c r="P19" s="530">
        <f t="shared" si="9"/>
        <v>0</v>
      </c>
      <c r="Q19" s="287"/>
      <c r="R19" s="545"/>
      <c r="S19" s="530">
        <f t="shared" si="1"/>
        <v>0</v>
      </c>
      <c r="T19" s="530">
        <f t="shared" si="2"/>
        <v>0</v>
      </c>
      <c r="U19" s="530">
        <f t="shared" si="3"/>
        <v>0</v>
      </c>
      <c r="V19" s="287"/>
      <c r="W19" s="530">
        <f t="shared" si="11"/>
        <v>0</v>
      </c>
      <c r="X19" s="530">
        <f t="shared" si="4"/>
        <v>0</v>
      </c>
      <c r="Y19" s="288"/>
      <c r="Z19" s="288"/>
      <c r="AA19" s="530">
        <f t="shared" si="12"/>
        <v>0</v>
      </c>
      <c r="AB19" s="530">
        <f>Y19+Z19-AA19</f>
        <v>0</v>
      </c>
      <c r="AC19" s="530">
        <f t="shared" si="13"/>
        <v>0</v>
      </c>
      <c r="AD19" s="530">
        <f t="shared" si="14"/>
        <v>0</v>
      </c>
      <c r="AE19" s="288"/>
      <c r="AF19" s="290">
        <f t="shared" si="15"/>
        <v>0</v>
      </c>
      <c r="AG19" s="287"/>
      <c r="AH19" s="530">
        <f t="shared" si="16"/>
        <v>0</v>
      </c>
      <c r="AI19" s="542">
        <f t="shared" si="17"/>
        <v>0</v>
      </c>
    </row>
    <row r="20" spans="1:35" ht="34.5" customHeight="1">
      <c r="A20" s="564">
        <v>14</v>
      </c>
      <c r="B20" s="291" t="s">
        <v>46</v>
      </c>
      <c r="C20" s="565" t="s">
        <v>834</v>
      </c>
      <c r="D20" s="565">
        <v>23.1187</v>
      </c>
      <c r="E20" s="287"/>
      <c r="F20" s="288"/>
      <c r="G20" s="540" t="e">
        <f t="shared" si="7"/>
        <v>#DIV/0!</v>
      </c>
      <c r="H20" s="540" t="e">
        <f t="shared" si="0"/>
        <v>#DIV/0!</v>
      </c>
      <c r="I20" s="288"/>
      <c r="J20" s="541"/>
      <c r="K20" s="287"/>
      <c r="L20" s="530">
        <f t="shared" si="10"/>
        <v>0</v>
      </c>
      <c r="M20" s="530">
        <f t="shared" si="8"/>
        <v>0</v>
      </c>
      <c r="N20" s="288"/>
      <c r="O20" s="287"/>
      <c r="P20" s="530">
        <f t="shared" si="9"/>
        <v>0</v>
      </c>
      <c r="Q20" s="287"/>
      <c r="R20" s="530"/>
      <c r="S20" s="530">
        <f t="shared" si="1"/>
        <v>0</v>
      </c>
      <c r="T20" s="530">
        <f t="shared" si="2"/>
        <v>0</v>
      </c>
      <c r="U20" s="530">
        <f t="shared" si="3"/>
        <v>0</v>
      </c>
      <c r="V20" s="287"/>
      <c r="W20" s="530">
        <f t="shared" si="11"/>
        <v>0</v>
      </c>
      <c r="X20" s="530">
        <f t="shared" si="4"/>
        <v>0</v>
      </c>
      <c r="Y20" s="288"/>
      <c r="Z20" s="288"/>
      <c r="AA20" s="530">
        <f t="shared" si="12"/>
        <v>0</v>
      </c>
      <c r="AB20" s="530">
        <f t="shared" ref="AB20:AB41" si="18">Y20+Z20-AA20</f>
        <v>0</v>
      </c>
      <c r="AC20" s="530">
        <f t="shared" si="13"/>
        <v>0</v>
      </c>
      <c r="AD20" s="530">
        <f t="shared" si="14"/>
        <v>0</v>
      </c>
      <c r="AE20" s="288"/>
      <c r="AF20" s="290">
        <f t="shared" si="15"/>
        <v>0</v>
      </c>
      <c r="AG20" s="287"/>
      <c r="AH20" s="530">
        <f t="shared" si="16"/>
        <v>0</v>
      </c>
      <c r="AI20" s="542">
        <f t="shared" si="17"/>
        <v>0</v>
      </c>
    </row>
    <row r="21" spans="1:35" ht="16.5">
      <c r="A21" s="564">
        <v>15</v>
      </c>
      <c r="B21" s="291" t="s">
        <v>47</v>
      </c>
      <c r="C21" s="565">
        <v>61.121699999999997</v>
      </c>
      <c r="D21" s="565">
        <v>23.121700000000001</v>
      </c>
      <c r="E21" s="287"/>
      <c r="F21" s="288"/>
      <c r="G21" s="540" t="e">
        <f t="shared" si="7"/>
        <v>#DIV/0!</v>
      </c>
      <c r="H21" s="540" t="e">
        <f t="shared" si="0"/>
        <v>#DIV/0!</v>
      </c>
      <c r="I21" s="288"/>
      <c r="J21" s="541"/>
      <c r="K21" s="287"/>
      <c r="L21" s="530">
        <f t="shared" si="10"/>
        <v>0</v>
      </c>
      <c r="M21" s="530">
        <f t="shared" si="8"/>
        <v>0</v>
      </c>
      <c r="N21" s="288"/>
      <c r="O21" s="287"/>
      <c r="P21" s="530">
        <f t="shared" si="9"/>
        <v>0</v>
      </c>
      <c r="Q21" s="287"/>
      <c r="R21" s="530"/>
      <c r="S21" s="530">
        <f t="shared" si="1"/>
        <v>0</v>
      </c>
      <c r="T21" s="530">
        <f t="shared" si="2"/>
        <v>0</v>
      </c>
      <c r="U21" s="530">
        <f t="shared" si="3"/>
        <v>0</v>
      </c>
      <c r="V21" s="287"/>
      <c r="W21" s="530">
        <f t="shared" si="11"/>
        <v>0</v>
      </c>
      <c r="X21" s="530">
        <f t="shared" si="4"/>
        <v>0</v>
      </c>
      <c r="Y21" s="288"/>
      <c r="Z21" s="288"/>
      <c r="AA21" s="530">
        <f t="shared" si="12"/>
        <v>0</v>
      </c>
      <c r="AB21" s="530">
        <f t="shared" si="18"/>
        <v>0</v>
      </c>
      <c r="AC21" s="530">
        <f t="shared" si="13"/>
        <v>0</v>
      </c>
      <c r="AD21" s="530">
        <f t="shared" si="14"/>
        <v>0</v>
      </c>
      <c r="AE21" s="288"/>
      <c r="AF21" s="290">
        <f t="shared" si="15"/>
        <v>0</v>
      </c>
      <c r="AG21" s="287"/>
      <c r="AH21" s="530">
        <f t="shared" si="16"/>
        <v>0</v>
      </c>
      <c r="AI21" s="542">
        <f t="shared" si="17"/>
        <v>0</v>
      </c>
    </row>
    <row r="22" spans="1:35" ht="16.5">
      <c r="A22" s="564">
        <v>16</v>
      </c>
      <c r="B22" s="291" t="s">
        <v>48</v>
      </c>
      <c r="C22" s="565">
        <v>61.128700000000002</v>
      </c>
      <c r="D22" s="565">
        <v>23.128699999999998</v>
      </c>
      <c r="E22" s="287"/>
      <c r="F22" s="288"/>
      <c r="G22" s="540" t="e">
        <f t="shared" si="7"/>
        <v>#DIV/0!</v>
      </c>
      <c r="H22" s="540" t="e">
        <f t="shared" si="0"/>
        <v>#DIV/0!</v>
      </c>
      <c r="I22" s="288"/>
      <c r="J22" s="541"/>
      <c r="K22" s="287"/>
      <c r="L22" s="530">
        <f t="shared" si="10"/>
        <v>0</v>
      </c>
      <c r="M22" s="530">
        <f t="shared" si="8"/>
        <v>0</v>
      </c>
      <c r="N22" s="288"/>
      <c r="O22" s="287"/>
      <c r="P22" s="530">
        <f t="shared" si="9"/>
        <v>0</v>
      </c>
      <c r="Q22" s="287"/>
      <c r="R22" s="530"/>
      <c r="S22" s="530">
        <f t="shared" si="1"/>
        <v>0</v>
      </c>
      <c r="T22" s="530">
        <f t="shared" si="2"/>
        <v>0</v>
      </c>
      <c r="U22" s="530">
        <f t="shared" si="3"/>
        <v>0</v>
      </c>
      <c r="V22" s="287"/>
      <c r="W22" s="530">
        <f t="shared" si="11"/>
        <v>0</v>
      </c>
      <c r="X22" s="530">
        <f t="shared" si="4"/>
        <v>0</v>
      </c>
      <c r="Y22" s="288"/>
      <c r="Z22" s="288"/>
      <c r="AA22" s="530">
        <f t="shared" si="12"/>
        <v>0</v>
      </c>
      <c r="AB22" s="530">
        <f t="shared" si="18"/>
        <v>0</v>
      </c>
      <c r="AC22" s="530">
        <f t="shared" si="13"/>
        <v>0</v>
      </c>
      <c r="AD22" s="530">
        <f t="shared" si="14"/>
        <v>0</v>
      </c>
      <c r="AE22" s="288"/>
      <c r="AF22" s="290">
        <f t="shared" si="15"/>
        <v>0</v>
      </c>
      <c r="AG22" s="287"/>
      <c r="AH22" s="530">
        <f t="shared" si="16"/>
        <v>0</v>
      </c>
      <c r="AI22" s="542">
        <f t="shared" si="17"/>
        <v>0</v>
      </c>
    </row>
    <row r="23" spans="1:35" ht="16.5">
      <c r="A23" s="564">
        <v>17</v>
      </c>
      <c r="B23" s="291" t="s">
        <v>49</v>
      </c>
      <c r="C23" s="565">
        <v>61.120699999999999</v>
      </c>
      <c r="D23" s="565">
        <v>23.120699999999999</v>
      </c>
      <c r="E23" s="287"/>
      <c r="F23" s="288"/>
      <c r="G23" s="540" t="e">
        <f t="shared" si="7"/>
        <v>#DIV/0!</v>
      </c>
      <c r="H23" s="540" t="e">
        <f t="shared" si="0"/>
        <v>#DIV/0!</v>
      </c>
      <c r="I23" s="288"/>
      <c r="J23" s="541"/>
      <c r="K23" s="287"/>
      <c r="L23" s="530">
        <f t="shared" si="10"/>
        <v>0</v>
      </c>
      <c r="M23" s="530">
        <f t="shared" si="8"/>
        <v>0</v>
      </c>
      <c r="N23" s="288"/>
      <c r="O23" s="287"/>
      <c r="P23" s="530">
        <f t="shared" si="9"/>
        <v>0</v>
      </c>
      <c r="Q23" s="287"/>
      <c r="R23" s="530"/>
      <c r="S23" s="530">
        <f t="shared" si="1"/>
        <v>0</v>
      </c>
      <c r="T23" s="530">
        <f t="shared" si="2"/>
        <v>0</v>
      </c>
      <c r="U23" s="530">
        <f t="shared" si="3"/>
        <v>0</v>
      </c>
      <c r="V23" s="287"/>
      <c r="W23" s="530">
        <f t="shared" si="11"/>
        <v>0</v>
      </c>
      <c r="X23" s="530">
        <f t="shared" si="4"/>
        <v>0</v>
      </c>
      <c r="Y23" s="288"/>
      <c r="Z23" s="288"/>
      <c r="AA23" s="530">
        <f t="shared" si="12"/>
        <v>0</v>
      </c>
      <c r="AB23" s="530">
        <f t="shared" si="18"/>
        <v>0</v>
      </c>
      <c r="AC23" s="530">
        <f t="shared" si="13"/>
        <v>0</v>
      </c>
      <c r="AD23" s="530">
        <f t="shared" si="14"/>
        <v>0</v>
      </c>
      <c r="AE23" s="288"/>
      <c r="AF23" s="290">
        <f t="shared" si="15"/>
        <v>0</v>
      </c>
      <c r="AG23" s="287"/>
      <c r="AH23" s="530">
        <f t="shared" si="16"/>
        <v>0</v>
      </c>
      <c r="AI23" s="542">
        <f t="shared" si="17"/>
        <v>0</v>
      </c>
    </row>
    <row r="24" spans="1:35" ht="16.5">
      <c r="A24" s="564">
        <v>18</v>
      </c>
      <c r="B24" s="291" t="s">
        <v>50</v>
      </c>
      <c r="C24" s="565">
        <v>61.1297</v>
      </c>
      <c r="D24" s="565">
        <v>23.1297</v>
      </c>
      <c r="E24" s="287"/>
      <c r="F24" s="288"/>
      <c r="G24" s="540" t="e">
        <f t="shared" si="7"/>
        <v>#DIV/0!</v>
      </c>
      <c r="H24" s="540" t="e">
        <f t="shared" si="0"/>
        <v>#DIV/0!</v>
      </c>
      <c r="I24" s="288"/>
      <c r="J24" s="541"/>
      <c r="K24" s="287"/>
      <c r="L24" s="530">
        <f t="shared" si="10"/>
        <v>0</v>
      </c>
      <c r="M24" s="530">
        <f t="shared" si="8"/>
        <v>0</v>
      </c>
      <c r="N24" s="288"/>
      <c r="O24" s="287"/>
      <c r="P24" s="530">
        <f t="shared" si="9"/>
        <v>0</v>
      </c>
      <c r="Q24" s="287"/>
      <c r="R24" s="530"/>
      <c r="S24" s="530">
        <f t="shared" si="1"/>
        <v>0</v>
      </c>
      <c r="T24" s="530">
        <f t="shared" si="2"/>
        <v>0</v>
      </c>
      <c r="U24" s="530">
        <f t="shared" si="3"/>
        <v>0</v>
      </c>
      <c r="V24" s="287"/>
      <c r="W24" s="530">
        <f t="shared" si="11"/>
        <v>0</v>
      </c>
      <c r="X24" s="530">
        <f t="shared" si="4"/>
        <v>0</v>
      </c>
      <c r="Y24" s="288"/>
      <c r="Z24" s="288"/>
      <c r="AA24" s="530">
        <f t="shared" si="12"/>
        <v>0</v>
      </c>
      <c r="AB24" s="530">
        <f t="shared" si="18"/>
        <v>0</v>
      </c>
      <c r="AC24" s="530">
        <f t="shared" si="13"/>
        <v>0</v>
      </c>
      <c r="AD24" s="530">
        <f t="shared" si="14"/>
        <v>0</v>
      </c>
      <c r="AE24" s="288"/>
      <c r="AF24" s="290">
        <f t="shared" si="15"/>
        <v>0</v>
      </c>
      <c r="AG24" s="287"/>
      <c r="AH24" s="530">
        <f t="shared" si="16"/>
        <v>0</v>
      </c>
      <c r="AI24" s="542">
        <f t="shared" si="17"/>
        <v>0</v>
      </c>
    </row>
    <row r="25" spans="1:35" ht="16.5">
      <c r="A25" s="564">
        <v>19</v>
      </c>
      <c r="B25" s="291" t="s">
        <v>51</v>
      </c>
      <c r="C25" s="565">
        <v>61.130699999999997</v>
      </c>
      <c r="D25" s="565">
        <v>23.130700000000001</v>
      </c>
      <c r="E25" s="287"/>
      <c r="F25" s="288"/>
      <c r="G25" s="540" t="e">
        <f t="shared" si="7"/>
        <v>#DIV/0!</v>
      </c>
      <c r="H25" s="540" t="e">
        <f t="shared" si="0"/>
        <v>#DIV/0!</v>
      </c>
      <c r="I25" s="288"/>
      <c r="J25" s="541"/>
      <c r="K25" s="287"/>
      <c r="L25" s="530">
        <f t="shared" si="10"/>
        <v>0</v>
      </c>
      <c r="M25" s="530">
        <f t="shared" si="8"/>
        <v>0</v>
      </c>
      <c r="N25" s="288"/>
      <c r="O25" s="287"/>
      <c r="P25" s="530">
        <f t="shared" si="9"/>
        <v>0</v>
      </c>
      <c r="Q25" s="287"/>
      <c r="R25" s="530"/>
      <c r="S25" s="530">
        <f t="shared" si="1"/>
        <v>0</v>
      </c>
      <c r="T25" s="530">
        <f t="shared" si="2"/>
        <v>0</v>
      </c>
      <c r="U25" s="530">
        <f t="shared" si="3"/>
        <v>0</v>
      </c>
      <c r="V25" s="287"/>
      <c r="W25" s="530">
        <f t="shared" si="11"/>
        <v>0</v>
      </c>
      <c r="X25" s="530">
        <f t="shared" si="4"/>
        <v>0</v>
      </c>
      <c r="Y25" s="288"/>
      <c r="Z25" s="288"/>
      <c r="AA25" s="530">
        <f t="shared" si="12"/>
        <v>0</v>
      </c>
      <c r="AB25" s="530">
        <f t="shared" si="18"/>
        <v>0</v>
      </c>
      <c r="AC25" s="530">
        <f t="shared" si="13"/>
        <v>0</v>
      </c>
      <c r="AD25" s="530">
        <f t="shared" si="14"/>
        <v>0</v>
      </c>
      <c r="AE25" s="288"/>
      <c r="AF25" s="290">
        <f t="shared" si="15"/>
        <v>0</v>
      </c>
      <c r="AG25" s="287"/>
      <c r="AH25" s="530">
        <f t="shared" si="16"/>
        <v>0</v>
      </c>
      <c r="AI25" s="542">
        <f t="shared" si="17"/>
        <v>0</v>
      </c>
    </row>
    <row r="26" spans="1:35" ht="16.5">
      <c r="A26" s="564">
        <v>20</v>
      </c>
      <c r="B26" s="291" t="s">
        <v>52</v>
      </c>
      <c r="C26" s="565">
        <v>61.131700000000002</v>
      </c>
      <c r="D26" s="565">
        <v>23.131699999999999</v>
      </c>
      <c r="E26" s="287"/>
      <c r="F26" s="288"/>
      <c r="G26" s="540" t="e">
        <f t="shared" si="7"/>
        <v>#DIV/0!</v>
      </c>
      <c r="H26" s="540" t="e">
        <f t="shared" si="0"/>
        <v>#DIV/0!</v>
      </c>
      <c r="I26" s="288"/>
      <c r="J26" s="541"/>
      <c r="K26" s="287"/>
      <c r="L26" s="530">
        <f t="shared" si="10"/>
        <v>0</v>
      </c>
      <c r="M26" s="530">
        <f t="shared" si="8"/>
        <v>0</v>
      </c>
      <c r="N26" s="288"/>
      <c r="O26" s="287"/>
      <c r="P26" s="530">
        <f t="shared" si="9"/>
        <v>0</v>
      </c>
      <c r="Q26" s="287"/>
      <c r="R26" s="530"/>
      <c r="S26" s="530">
        <f t="shared" si="1"/>
        <v>0</v>
      </c>
      <c r="T26" s="530">
        <f t="shared" si="2"/>
        <v>0</v>
      </c>
      <c r="U26" s="530">
        <f t="shared" si="3"/>
        <v>0</v>
      </c>
      <c r="V26" s="287"/>
      <c r="W26" s="530">
        <f t="shared" si="11"/>
        <v>0</v>
      </c>
      <c r="X26" s="530">
        <f t="shared" si="4"/>
        <v>0</v>
      </c>
      <c r="Y26" s="288"/>
      <c r="Z26" s="288"/>
      <c r="AA26" s="530">
        <f t="shared" si="12"/>
        <v>0</v>
      </c>
      <c r="AB26" s="530">
        <f t="shared" si="18"/>
        <v>0</v>
      </c>
      <c r="AC26" s="530">
        <f t="shared" si="13"/>
        <v>0</v>
      </c>
      <c r="AD26" s="530">
        <f t="shared" si="14"/>
        <v>0</v>
      </c>
      <c r="AE26" s="288"/>
      <c r="AF26" s="290">
        <f t="shared" si="15"/>
        <v>0</v>
      </c>
      <c r="AG26" s="287"/>
      <c r="AH26" s="530">
        <f t="shared" si="16"/>
        <v>0</v>
      </c>
      <c r="AI26" s="542">
        <f t="shared" si="17"/>
        <v>0</v>
      </c>
    </row>
    <row r="27" spans="1:35" ht="16.5">
      <c r="A27" s="564">
        <v>21</v>
      </c>
      <c r="B27" s="291" t="s">
        <v>53</v>
      </c>
      <c r="C27" s="565">
        <v>61.133699999999997</v>
      </c>
      <c r="D27" s="565">
        <v>23.133700000000001</v>
      </c>
      <c r="E27" s="287"/>
      <c r="F27" s="288"/>
      <c r="G27" s="540" t="e">
        <f t="shared" si="7"/>
        <v>#DIV/0!</v>
      </c>
      <c r="H27" s="540" t="e">
        <f t="shared" si="0"/>
        <v>#DIV/0!</v>
      </c>
      <c r="I27" s="288"/>
      <c r="J27" s="541"/>
      <c r="K27" s="287"/>
      <c r="L27" s="530">
        <f t="shared" si="10"/>
        <v>0</v>
      </c>
      <c r="M27" s="530">
        <f t="shared" si="8"/>
        <v>0</v>
      </c>
      <c r="N27" s="288"/>
      <c r="O27" s="287"/>
      <c r="P27" s="530">
        <f t="shared" si="9"/>
        <v>0</v>
      </c>
      <c r="Q27" s="287"/>
      <c r="R27" s="530"/>
      <c r="S27" s="530">
        <f t="shared" si="1"/>
        <v>0</v>
      </c>
      <c r="T27" s="530">
        <f t="shared" si="2"/>
        <v>0</v>
      </c>
      <c r="U27" s="530">
        <f t="shared" si="3"/>
        <v>0</v>
      </c>
      <c r="V27" s="287"/>
      <c r="W27" s="530">
        <f t="shared" si="11"/>
        <v>0</v>
      </c>
      <c r="X27" s="530">
        <f t="shared" si="4"/>
        <v>0</v>
      </c>
      <c r="Y27" s="288"/>
      <c r="Z27" s="288"/>
      <c r="AA27" s="530">
        <f t="shared" si="12"/>
        <v>0</v>
      </c>
      <c r="AB27" s="530">
        <f t="shared" si="18"/>
        <v>0</v>
      </c>
      <c r="AC27" s="530">
        <f t="shared" si="13"/>
        <v>0</v>
      </c>
      <c r="AD27" s="530">
        <f t="shared" si="14"/>
        <v>0</v>
      </c>
      <c r="AE27" s="288"/>
      <c r="AF27" s="290">
        <f t="shared" si="15"/>
        <v>0</v>
      </c>
      <c r="AG27" s="287"/>
      <c r="AH27" s="530">
        <f t="shared" si="16"/>
        <v>0</v>
      </c>
      <c r="AI27" s="542">
        <f t="shared" si="17"/>
        <v>0</v>
      </c>
    </row>
    <row r="28" spans="1:35" ht="16.5">
      <c r="A28" s="564">
        <v>22</v>
      </c>
      <c r="B28" s="291" t="s">
        <v>54</v>
      </c>
      <c r="C28" s="565">
        <v>61.134700000000002</v>
      </c>
      <c r="D28" s="565">
        <v>23.134699999999999</v>
      </c>
      <c r="E28" s="287"/>
      <c r="F28" s="288"/>
      <c r="G28" s="540" t="e">
        <f t="shared" si="7"/>
        <v>#DIV/0!</v>
      </c>
      <c r="H28" s="540" t="e">
        <f t="shared" si="0"/>
        <v>#DIV/0!</v>
      </c>
      <c r="I28" s="288"/>
      <c r="J28" s="541"/>
      <c r="K28" s="287"/>
      <c r="L28" s="530">
        <f t="shared" si="10"/>
        <v>0</v>
      </c>
      <c r="M28" s="530">
        <f t="shared" si="8"/>
        <v>0</v>
      </c>
      <c r="N28" s="288"/>
      <c r="O28" s="287"/>
      <c r="P28" s="530">
        <f t="shared" si="9"/>
        <v>0</v>
      </c>
      <c r="Q28" s="287"/>
      <c r="R28" s="530"/>
      <c r="S28" s="530">
        <f t="shared" si="1"/>
        <v>0</v>
      </c>
      <c r="T28" s="530">
        <f t="shared" si="2"/>
        <v>0</v>
      </c>
      <c r="U28" s="530">
        <f t="shared" si="3"/>
        <v>0</v>
      </c>
      <c r="V28" s="287"/>
      <c r="W28" s="530">
        <f t="shared" si="11"/>
        <v>0</v>
      </c>
      <c r="X28" s="530">
        <f t="shared" si="4"/>
        <v>0</v>
      </c>
      <c r="Y28" s="288"/>
      <c r="Z28" s="543"/>
      <c r="AA28" s="530">
        <f t="shared" si="12"/>
        <v>0</v>
      </c>
      <c r="AB28" s="530">
        <f t="shared" si="18"/>
        <v>0</v>
      </c>
      <c r="AC28" s="530">
        <f t="shared" si="13"/>
        <v>0</v>
      </c>
      <c r="AD28" s="530">
        <f t="shared" si="14"/>
        <v>0</v>
      </c>
      <c r="AE28" s="288"/>
      <c r="AF28" s="290">
        <f t="shared" si="15"/>
        <v>0</v>
      </c>
      <c r="AG28" s="287"/>
      <c r="AH28" s="530">
        <f t="shared" si="16"/>
        <v>0</v>
      </c>
      <c r="AI28" s="542">
        <f t="shared" si="17"/>
        <v>0</v>
      </c>
    </row>
    <row r="29" spans="1:35" ht="16.5">
      <c r="A29" s="564">
        <v>23</v>
      </c>
      <c r="B29" s="291" t="s">
        <v>55</v>
      </c>
      <c r="C29" s="565">
        <v>61.1357</v>
      </c>
      <c r="D29" s="565">
        <v>23.1357</v>
      </c>
      <c r="E29" s="287"/>
      <c r="F29" s="288"/>
      <c r="G29" s="540" t="e">
        <f t="shared" si="7"/>
        <v>#DIV/0!</v>
      </c>
      <c r="H29" s="540" t="e">
        <f t="shared" si="0"/>
        <v>#DIV/0!</v>
      </c>
      <c r="I29" s="288"/>
      <c r="J29" s="541"/>
      <c r="K29" s="287"/>
      <c r="L29" s="530">
        <f t="shared" si="10"/>
        <v>0</v>
      </c>
      <c r="M29" s="530">
        <f t="shared" si="8"/>
        <v>0</v>
      </c>
      <c r="N29" s="288"/>
      <c r="O29" s="287"/>
      <c r="P29" s="530">
        <f t="shared" si="9"/>
        <v>0</v>
      </c>
      <c r="Q29" s="287"/>
      <c r="R29" s="530"/>
      <c r="S29" s="530">
        <f t="shared" si="1"/>
        <v>0</v>
      </c>
      <c r="T29" s="530">
        <f t="shared" si="2"/>
        <v>0</v>
      </c>
      <c r="U29" s="530">
        <f t="shared" si="3"/>
        <v>0</v>
      </c>
      <c r="V29" s="287"/>
      <c r="W29" s="530">
        <f t="shared" si="11"/>
        <v>0</v>
      </c>
      <c r="X29" s="530">
        <f t="shared" si="4"/>
        <v>0</v>
      </c>
      <c r="Y29" s="288"/>
      <c r="Z29" s="543"/>
      <c r="AA29" s="530">
        <f t="shared" si="12"/>
        <v>0</v>
      </c>
      <c r="AB29" s="530">
        <f t="shared" si="18"/>
        <v>0</v>
      </c>
      <c r="AC29" s="530">
        <f t="shared" si="13"/>
        <v>0</v>
      </c>
      <c r="AD29" s="530">
        <f t="shared" si="14"/>
        <v>0</v>
      </c>
      <c r="AE29" s="288"/>
      <c r="AF29" s="290">
        <f t="shared" si="15"/>
        <v>0</v>
      </c>
      <c r="AG29" s="287"/>
      <c r="AH29" s="530">
        <f t="shared" si="16"/>
        <v>0</v>
      </c>
      <c r="AI29" s="542">
        <f t="shared" si="17"/>
        <v>0</v>
      </c>
    </row>
    <row r="30" spans="1:35" ht="16.5">
      <c r="A30" s="564">
        <v>24</v>
      </c>
      <c r="B30" s="291" t="s">
        <v>56</v>
      </c>
      <c r="C30" s="565">
        <v>61.136699999999998</v>
      </c>
      <c r="D30" s="565">
        <v>23.136700000000001</v>
      </c>
      <c r="E30" s="287"/>
      <c r="F30" s="288"/>
      <c r="G30" s="540" t="e">
        <f t="shared" si="7"/>
        <v>#DIV/0!</v>
      </c>
      <c r="H30" s="540" t="e">
        <f t="shared" si="0"/>
        <v>#DIV/0!</v>
      </c>
      <c r="I30" s="288"/>
      <c r="J30" s="541"/>
      <c r="K30" s="287"/>
      <c r="L30" s="530">
        <f t="shared" si="10"/>
        <v>0</v>
      </c>
      <c r="M30" s="530">
        <f t="shared" si="8"/>
        <v>0</v>
      </c>
      <c r="N30" s="288"/>
      <c r="O30" s="287"/>
      <c r="P30" s="530">
        <f t="shared" si="9"/>
        <v>0</v>
      </c>
      <c r="Q30" s="287"/>
      <c r="R30" s="530"/>
      <c r="S30" s="530">
        <f t="shared" si="1"/>
        <v>0</v>
      </c>
      <c r="T30" s="530">
        <f t="shared" si="2"/>
        <v>0</v>
      </c>
      <c r="U30" s="530">
        <f t="shared" si="3"/>
        <v>0</v>
      </c>
      <c r="V30" s="287"/>
      <c r="W30" s="530">
        <f t="shared" si="11"/>
        <v>0</v>
      </c>
      <c r="X30" s="530">
        <f t="shared" si="4"/>
        <v>0</v>
      </c>
      <c r="Y30" s="288"/>
      <c r="Z30" s="288"/>
      <c r="AA30" s="530">
        <f t="shared" si="12"/>
        <v>0</v>
      </c>
      <c r="AB30" s="530">
        <f t="shared" si="18"/>
        <v>0</v>
      </c>
      <c r="AC30" s="530">
        <f t="shared" si="13"/>
        <v>0</v>
      </c>
      <c r="AD30" s="530">
        <f t="shared" si="14"/>
        <v>0</v>
      </c>
      <c r="AE30" s="288"/>
      <c r="AF30" s="290">
        <f t="shared" si="15"/>
        <v>0</v>
      </c>
      <c r="AG30" s="287"/>
      <c r="AH30" s="530">
        <f t="shared" si="16"/>
        <v>0</v>
      </c>
      <c r="AI30" s="542">
        <f t="shared" si="17"/>
        <v>0</v>
      </c>
    </row>
    <row r="31" spans="1:35" ht="16.5">
      <c r="A31" s="564">
        <v>25</v>
      </c>
      <c r="B31" s="291" t="s">
        <v>57</v>
      </c>
      <c r="C31" s="565">
        <v>61.137700000000002</v>
      </c>
      <c r="D31" s="565">
        <v>23.137699999999999</v>
      </c>
      <c r="E31" s="287"/>
      <c r="F31" s="288"/>
      <c r="G31" s="540" t="e">
        <f t="shared" si="7"/>
        <v>#DIV/0!</v>
      </c>
      <c r="H31" s="540" t="e">
        <f t="shared" si="0"/>
        <v>#DIV/0!</v>
      </c>
      <c r="I31" s="288"/>
      <c r="J31" s="541"/>
      <c r="K31" s="287"/>
      <c r="L31" s="530">
        <f t="shared" si="10"/>
        <v>0</v>
      </c>
      <c r="M31" s="530">
        <f t="shared" si="8"/>
        <v>0</v>
      </c>
      <c r="N31" s="288"/>
      <c r="O31" s="287"/>
      <c r="P31" s="530">
        <f t="shared" si="9"/>
        <v>0</v>
      </c>
      <c r="Q31" s="287"/>
      <c r="R31" s="530"/>
      <c r="S31" s="530">
        <f t="shared" si="1"/>
        <v>0</v>
      </c>
      <c r="T31" s="530">
        <f t="shared" si="2"/>
        <v>0</v>
      </c>
      <c r="U31" s="530">
        <f t="shared" si="3"/>
        <v>0</v>
      </c>
      <c r="V31" s="287"/>
      <c r="W31" s="530">
        <f t="shared" si="11"/>
        <v>0</v>
      </c>
      <c r="X31" s="530">
        <f t="shared" si="4"/>
        <v>0</v>
      </c>
      <c r="Y31" s="288"/>
      <c r="Z31" s="288"/>
      <c r="AA31" s="530">
        <f t="shared" si="12"/>
        <v>0</v>
      </c>
      <c r="AB31" s="530">
        <f t="shared" si="18"/>
        <v>0</v>
      </c>
      <c r="AC31" s="530">
        <f t="shared" si="13"/>
        <v>0</v>
      </c>
      <c r="AD31" s="530">
        <f t="shared" si="14"/>
        <v>0</v>
      </c>
      <c r="AE31" s="288"/>
      <c r="AF31" s="290">
        <f t="shared" si="15"/>
        <v>0</v>
      </c>
      <c r="AG31" s="287"/>
      <c r="AH31" s="530">
        <f t="shared" si="16"/>
        <v>0</v>
      </c>
      <c r="AI31" s="542">
        <f t="shared" si="17"/>
        <v>0</v>
      </c>
    </row>
    <row r="32" spans="1:35" ht="16.5">
      <c r="A32" s="564">
        <v>26</v>
      </c>
      <c r="B32" s="291" t="s">
        <v>58</v>
      </c>
      <c r="C32" s="565">
        <v>61.140700000000002</v>
      </c>
      <c r="D32" s="565">
        <v>23.140699999999999</v>
      </c>
      <c r="E32" s="287"/>
      <c r="F32" s="288"/>
      <c r="G32" s="540" t="e">
        <f t="shared" si="7"/>
        <v>#DIV/0!</v>
      </c>
      <c r="H32" s="540" t="e">
        <f t="shared" si="0"/>
        <v>#DIV/0!</v>
      </c>
      <c r="I32" s="288"/>
      <c r="J32" s="541"/>
      <c r="K32" s="287"/>
      <c r="L32" s="530">
        <f t="shared" si="10"/>
        <v>0</v>
      </c>
      <c r="M32" s="530">
        <f t="shared" si="8"/>
        <v>0</v>
      </c>
      <c r="N32" s="288"/>
      <c r="O32" s="287"/>
      <c r="P32" s="530">
        <f t="shared" si="9"/>
        <v>0</v>
      </c>
      <c r="Q32" s="287"/>
      <c r="R32" s="530"/>
      <c r="S32" s="530">
        <f t="shared" si="1"/>
        <v>0</v>
      </c>
      <c r="T32" s="530">
        <f t="shared" si="2"/>
        <v>0</v>
      </c>
      <c r="U32" s="530">
        <f t="shared" si="3"/>
        <v>0</v>
      </c>
      <c r="V32" s="287"/>
      <c r="W32" s="530">
        <f t="shared" si="11"/>
        <v>0</v>
      </c>
      <c r="X32" s="530">
        <f t="shared" si="4"/>
        <v>0</v>
      </c>
      <c r="Y32" s="288"/>
      <c r="Z32" s="288"/>
      <c r="AA32" s="530">
        <f t="shared" si="12"/>
        <v>0</v>
      </c>
      <c r="AB32" s="530">
        <f t="shared" si="18"/>
        <v>0</v>
      </c>
      <c r="AC32" s="530">
        <f t="shared" si="13"/>
        <v>0</v>
      </c>
      <c r="AD32" s="530">
        <f t="shared" si="14"/>
        <v>0</v>
      </c>
      <c r="AE32" s="288"/>
      <c r="AF32" s="290">
        <f t="shared" si="15"/>
        <v>0</v>
      </c>
      <c r="AG32" s="287"/>
      <c r="AH32" s="530">
        <f t="shared" si="16"/>
        <v>0</v>
      </c>
      <c r="AI32" s="542">
        <f t="shared" si="17"/>
        <v>0</v>
      </c>
    </row>
    <row r="33" spans="1:53" ht="16.5">
      <c r="A33" s="564">
        <v>27</v>
      </c>
      <c r="B33" s="291" t="s">
        <v>59</v>
      </c>
      <c r="C33" s="565">
        <v>61.140700000000002</v>
      </c>
      <c r="D33" s="565">
        <v>23.140699999999999</v>
      </c>
      <c r="E33" s="287"/>
      <c r="F33" s="288"/>
      <c r="G33" s="540" t="e">
        <f t="shared" si="7"/>
        <v>#DIV/0!</v>
      </c>
      <c r="H33" s="540" t="e">
        <f t="shared" si="0"/>
        <v>#DIV/0!</v>
      </c>
      <c r="I33" s="288"/>
      <c r="J33" s="541"/>
      <c r="K33" s="287"/>
      <c r="L33" s="530">
        <f t="shared" si="10"/>
        <v>0</v>
      </c>
      <c r="M33" s="530">
        <f t="shared" si="8"/>
        <v>0</v>
      </c>
      <c r="N33" s="288"/>
      <c r="O33" s="287"/>
      <c r="P33" s="530">
        <f t="shared" si="9"/>
        <v>0</v>
      </c>
      <c r="Q33" s="287"/>
      <c r="R33" s="530"/>
      <c r="S33" s="530">
        <f t="shared" si="1"/>
        <v>0</v>
      </c>
      <c r="T33" s="530">
        <f t="shared" si="2"/>
        <v>0</v>
      </c>
      <c r="U33" s="530">
        <f t="shared" si="3"/>
        <v>0</v>
      </c>
      <c r="V33" s="287"/>
      <c r="W33" s="530">
        <f t="shared" si="11"/>
        <v>0</v>
      </c>
      <c r="X33" s="530">
        <f t="shared" si="4"/>
        <v>0</v>
      </c>
      <c r="Y33" s="288"/>
      <c r="Z33" s="288"/>
      <c r="AA33" s="530">
        <f t="shared" si="12"/>
        <v>0</v>
      </c>
      <c r="AB33" s="530">
        <f t="shared" si="18"/>
        <v>0</v>
      </c>
      <c r="AC33" s="530">
        <f t="shared" si="13"/>
        <v>0</v>
      </c>
      <c r="AD33" s="530">
        <f t="shared" si="14"/>
        <v>0</v>
      </c>
      <c r="AE33" s="288"/>
      <c r="AF33" s="290">
        <f t="shared" si="15"/>
        <v>0</v>
      </c>
      <c r="AG33" s="287"/>
      <c r="AH33" s="530">
        <f t="shared" si="16"/>
        <v>0</v>
      </c>
      <c r="AI33" s="542">
        <f t="shared" si="17"/>
        <v>0</v>
      </c>
    </row>
    <row r="34" spans="1:53" ht="16.5">
      <c r="A34" s="564">
        <v>28</v>
      </c>
      <c r="B34" s="291" t="s">
        <v>60</v>
      </c>
      <c r="C34" s="565">
        <v>61.140700000000002</v>
      </c>
      <c r="D34" s="565">
        <v>23.140699999999999</v>
      </c>
      <c r="E34" s="287"/>
      <c r="F34" s="288"/>
      <c r="G34" s="540" t="e">
        <f t="shared" si="7"/>
        <v>#DIV/0!</v>
      </c>
      <c r="H34" s="540" t="e">
        <f t="shared" si="0"/>
        <v>#DIV/0!</v>
      </c>
      <c r="I34" s="288"/>
      <c r="J34" s="541"/>
      <c r="K34" s="287"/>
      <c r="L34" s="530">
        <f t="shared" si="10"/>
        <v>0</v>
      </c>
      <c r="M34" s="530">
        <f t="shared" si="8"/>
        <v>0</v>
      </c>
      <c r="N34" s="288"/>
      <c r="O34" s="287"/>
      <c r="P34" s="530">
        <f t="shared" si="9"/>
        <v>0</v>
      </c>
      <c r="Q34" s="287"/>
      <c r="R34" s="530"/>
      <c r="S34" s="530">
        <f t="shared" si="1"/>
        <v>0</v>
      </c>
      <c r="T34" s="530">
        <f t="shared" si="2"/>
        <v>0</v>
      </c>
      <c r="U34" s="530">
        <f t="shared" si="3"/>
        <v>0</v>
      </c>
      <c r="V34" s="287"/>
      <c r="W34" s="530">
        <f t="shared" si="11"/>
        <v>0</v>
      </c>
      <c r="X34" s="530">
        <f t="shared" si="4"/>
        <v>0</v>
      </c>
      <c r="Y34" s="288"/>
      <c r="Z34" s="288"/>
      <c r="AA34" s="530">
        <f t="shared" si="12"/>
        <v>0</v>
      </c>
      <c r="AB34" s="530">
        <f t="shared" si="18"/>
        <v>0</v>
      </c>
      <c r="AC34" s="530">
        <f t="shared" si="13"/>
        <v>0</v>
      </c>
      <c r="AD34" s="530">
        <f t="shared" si="14"/>
        <v>0</v>
      </c>
      <c r="AE34" s="288"/>
      <c r="AF34" s="290">
        <f t="shared" si="15"/>
        <v>0</v>
      </c>
      <c r="AG34" s="287"/>
      <c r="AH34" s="530">
        <f t="shared" si="16"/>
        <v>0</v>
      </c>
      <c r="AI34" s="542">
        <f t="shared" si="17"/>
        <v>0</v>
      </c>
    </row>
    <row r="35" spans="1:53" ht="16.5">
      <c r="A35" s="564">
        <v>29</v>
      </c>
      <c r="B35" s="291" t="s">
        <v>61</v>
      </c>
      <c r="C35" s="565">
        <v>61.1417</v>
      </c>
      <c r="D35" s="565">
        <v>23.1417</v>
      </c>
      <c r="E35" s="287"/>
      <c r="F35" s="288"/>
      <c r="G35" s="540" t="e">
        <f t="shared" si="7"/>
        <v>#DIV/0!</v>
      </c>
      <c r="H35" s="540" t="e">
        <f t="shared" si="0"/>
        <v>#DIV/0!</v>
      </c>
      <c r="I35" s="288"/>
      <c r="J35" s="541"/>
      <c r="K35" s="287"/>
      <c r="L35" s="530">
        <f t="shared" si="10"/>
        <v>0</v>
      </c>
      <c r="M35" s="530">
        <f t="shared" si="8"/>
        <v>0</v>
      </c>
      <c r="N35" s="288"/>
      <c r="O35" s="287"/>
      <c r="P35" s="530">
        <f t="shared" si="9"/>
        <v>0</v>
      </c>
      <c r="Q35" s="287"/>
      <c r="R35" s="530"/>
      <c r="S35" s="530">
        <f t="shared" si="1"/>
        <v>0</v>
      </c>
      <c r="T35" s="530">
        <f t="shared" si="2"/>
        <v>0</v>
      </c>
      <c r="U35" s="530">
        <f t="shared" si="3"/>
        <v>0</v>
      </c>
      <c r="V35" s="287"/>
      <c r="W35" s="530">
        <f t="shared" si="11"/>
        <v>0</v>
      </c>
      <c r="X35" s="530">
        <f t="shared" si="4"/>
        <v>0</v>
      </c>
      <c r="Y35" s="288"/>
      <c r="Z35" s="288"/>
      <c r="AA35" s="530">
        <f t="shared" si="12"/>
        <v>0</v>
      </c>
      <c r="AB35" s="530">
        <f t="shared" si="18"/>
        <v>0</v>
      </c>
      <c r="AC35" s="530">
        <f t="shared" si="13"/>
        <v>0</v>
      </c>
      <c r="AD35" s="530">
        <f t="shared" si="14"/>
        <v>0</v>
      </c>
      <c r="AE35" s="288"/>
      <c r="AF35" s="290">
        <f t="shared" si="15"/>
        <v>0</v>
      </c>
      <c r="AG35" s="287"/>
      <c r="AH35" s="530">
        <f t="shared" si="16"/>
        <v>0</v>
      </c>
      <c r="AI35" s="542">
        <f t="shared" si="17"/>
        <v>0</v>
      </c>
    </row>
    <row r="36" spans="1:53" ht="16.5">
      <c r="A36" s="564">
        <v>30</v>
      </c>
      <c r="B36" s="291" t="s">
        <v>62</v>
      </c>
      <c r="C36" s="565">
        <v>61.1417</v>
      </c>
      <c r="D36" s="565">
        <v>23.1417</v>
      </c>
      <c r="E36" s="287"/>
      <c r="F36" s="288"/>
      <c r="G36" s="540" t="e">
        <f t="shared" si="7"/>
        <v>#DIV/0!</v>
      </c>
      <c r="H36" s="540" t="e">
        <f t="shared" si="0"/>
        <v>#DIV/0!</v>
      </c>
      <c r="I36" s="288"/>
      <c r="J36" s="541"/>
      <c r="K36" s="287"/>
      <c r="L36" s="530">
        <f t="shared" si="10"/>
        <v>0</v>
      </c>
      <c r="M36" s="530">
        <f t="shared" si="8"/>
        <v>0</v>
      </c>
      <c r="N36" s="288"/>
      <c r="O36" s="287"/>
      <c r="P36" s="530">
        <f t="shared" si="9"/>
        <v>0</v>
      </c>
      <c r="Q36" s="287"/>
      <c r="R36" s="530"/>
      <c r="S36" s="530">
        <f t="shared" si="1"/>
        <v>0</v>
      </c>
      <c r="T36" s="530">
        <f t="shared" si="2"/>
        <v>0</v>
      </c>
      <c r="U36" s="530">
        <f t="shared" si="3"/>
        <v>0</v>
      </c>
      <c r="V36" s="287"/>
      <c r="W36" s="530">
        <f t="shared" si="11"/>
        <v>0</v>
      </c>
      <c r="X36" s="530">
        <f t="shared" si="4"/>
        <v>0</v>
      </c>
      <c r="Y36" s="288"/>
      <c r="Z36" s="288"/>
      <c r="AA36" s="530">
        <f t="shared" si="12"/>
        <v>0</v>
      </c>
      <c r="AB36" s="530">
        <f t="shared" si="18"/>
        <v>0</v>
      </c>
      <c r="AC36" s="530">
        <f t="shared" si="13"/>
        <v>0</v>
      </c>
      <c r="AD36" s="530">
        <f t="shared" si="14"/>
        <v>0</v>
      </c>
      <c r="AE36" s="288"/>
      <c r="AF36" s="290">
        <f t="shared" si="15"/>
        <v>0</v>
      </c>
      <c r="AG36" s="287"/>
      <c r="AH36" s="530">
        <f t="shared" si="16"/>
        <v>0</v>
      </c>
      <c r="AI36" s="542">
        <f t="shared" si="17"/>
        <v>0</v>
      </c>
    </row>
    <row r="37" spans="1:53" ht="16.5">
      <c r="A37" s="564">
        <v>31</v>
      </c>
      <c r="B37" s="291" t="s">
        <v>63</v>
      </c>
      <c r="C37" s="565">
        <v>61.1417</v>
      </c>
      <c r="D37" s="565">
        <v>23.1417</v>
      </c>
      <c r="E37" s="287"/>
      <c r="F37" s="288"/>
      <c r="G37" s="540" t="e">
        <f t="shared" si="7"/>
        <v>#DIV/0!</v>
      </c>
      <c r="H37" s="540" t="e">
        <f t="shared" si="0"/>
        <v>#DIV/0!</v>
      </c>
      <c r="I37" s="288"/>
      <c r="J37" s="541"/>
      <c r="K37" s="287"/>
      <c r="L37" s="530">
        <f t="shared" si="10"/>
        <v>0</v>
      </c>
      <c r="M37" s="530">
        <f t="shared" si="8"/>
        <v>0</v>
      </c>
      <c r="N37" s="288"/>
      <c r="O37" s="287"/>
      <c r="P37" s="530">
        <f t="shared" si="9"/>
        <v>0</v>
      </c>
      <c r="Q37" s="287"/>
      <c r="R37" s="530"/>
      <c r="S37" s="530">
        <f t="shared" si="1"/>
        <v>0</v>
      </c>
      <c r="T37" s="530">
        <f t="shared" si="2"/>
        <v>0</v>
      </c>
      <c r="U37" s="530">
        <f t="shared" si="3"/>
        <v>0</v>
      </c>
      <c r="V37" s="287"/>
      <c r="W37" s="530">
        <f t="shared" si="11"/>
        <v>0</v>
      </c>
      <c r="X37" s="530">
        <f t="shared" si="4"/>
        <v>0</v>
      </c>
      <c r="Y37" s="288"/>
      <c r="Z37" s="288"/>
      <c r="AA37" s="530">
        <f t="shared" si="12"/>
        <v>0</v>
      </c>
      <c r="AB37" s="530">
        <f t="shared" si="18"/>
        <v>0</v>
      </c>
      <c r="AC37" s="530">
        <f t="shared" si="13"/>
        <v>0</v>
      </c>
      <c r="AD37" s="530">
        <f t="shared" si="14"/>
        <v>0</v>
      </c>
      <c r="AE37" s="288"/>
      <c r="AF37" s="290">
        <f t="shared" si="15"/>
        <v>0</v>
      </c>
      <c r="AG37" s="287"/>
      <c r="AH37" s="530">
        <f t="shared" si="16"/>
        <v>0</v>
      </c>
      <c r="AI37" s="542">
        <f t="shared" si="17"/>
        <v>0</v>
      </c>
    </row>
    <row r="38" spans="1:53" ht="16.5">
      <c r="A38" s="564">
        <v>32</v>
      </c>
      <c r="B38" s="292" t="s">
        <v>64</v>
      </c>
      <c r="C38" s="565">
        <v>61.145699999999998</v>
      </c>
      <c r="D38" s="565">
        <v>23.145700000000001</v>
      </c>
      <c r="E38" s="287"/>
      <c r="F38" s="288"/>
      <c r="G38" s="540" t="e">
        <f t="shared" si="7"/>
        <v>#DIV/0!</v>
      </c>
      <c r="H38" s="540" t="e">
        <f t="shared" si="0"/>
        <v>#DIV/0!</v>
      </c>
      <c r="I38" s="288"/>
      <c r="J38" s="541"/>
      <c r="K38" s="287"/>
      <c r="L38" s="530">
        <f t="shared" si="10"/>
        <v>0</v>
      </c>
      <c r="M38" s="530">
        <f t="shared" si="8"/>
        <v>0</v>
      </c>
      <c r="N38" s="288"/>
      <c r="O38" s="287"/>
      <c r="P38" s="530">
        <f t="shared" si="9"/>
        <v>0</v>
      </c>
      <c r="Q38" s="287"/>
      <c r="R38" s="530"/>
      <c r="S38" s="530">
        <f t="shared" si="1"/>
        <v>0</v>
      </c>
      <c r="T38" s="530">
        <f t="shared" si="2"/>
        <v>0</v>
      </c>
      <c r="U38" s="530">
        <f t="shared" si="3"/>
        <v>0</v>
      </c>
      <c r="V38" s="287"/>
      <c r="W38" s="530">
        <f t="shared" si="11"/>
        <v>0</v>
      </c>
      <c r="X38" s="530">
        <f t="shared" si="4"/>
        <v>0</v>
      </c>
      <c r="Y38" s="288"/>
      <c r="Z38" s="288"/>
      <c r="AA38" s="530">
        <f t="shared" si="12"/>
        <v>0</v>
      </c>
      <c r="AB38" s="530">
        <f t="shared" si="18"/>
        <v>0</v>
      </c>
      <c r="AC38" s="530">
        <f t="shared" si="13"/>
        <v>0</v>
      </c>
      <c r="AD38" s="530">
        <f t="shared" si="14"/>
        <v>0</v>
      </c>
      <c r="AE38" s="288"/>
      <c r="AF38" s="290">
        <f t="shared" si="15"/>
        <v>0</v>
      </c>
      <c r="AG38" s="287"/>
      <c r="AH38" s="530">
        <f t="shared" si="16"/>
        <v>0</v>
      </c>
      <c r="AI38" s="542">
        <f t="shared" si="17"/>
        <v>0</v>
      </c>
    </row>
    <row r="39" spans="1:53" ht="16.5">
      <c r="A39" s="564">
        <v>33</v>
      </c>
      <c r="B39" s="292" t="s">
        <v>65</v>
      </c>
      <c r="C39" s="566">
        <v>61.146700000000003</v>
      </c>
      <c r="D39" s="565">
        <v>23.146699999999999</v>
      </c>
      <c r="E39" s="287"/>
      <c r="F39" s="288"/>
      <c r="G39" s="540" t="e">
        <f t="shared" si="7"/>
        <v>#DIV/0!</v>
      </c>
      <c r="H39" s="540" t="e">
        <f t="shared" si="0"/>
        <v>#DIV/0!</v>
      </c>
      <c r="I39" s="288"/>
      <c r="J39" s="541"/>
      <c r="K39" s="287"/>
      <c r="L39" s="530">
        <f t="shared" si="10"/>
        <v>0</v>
      </c>
      <c r="M39" s="530">
        <f t="shared" si="8"/>
        <v>0</v>
      </c>
      <c r="N39" s="288"/>
      <c r="O39" s="287"/>
      <c r="P39" s="530">
        <f t="shared" si="9"/>
        <v>0</v>
      </c>
      <c r="Q39" s="287"/>
      <c r="R39" s="530"/>
      <c r="S39" s="530">
        <f t="shared" si="1"/>
        <v>0</v>
      </c>
      <c r="T39" s="530">
        <f t="shared" si="2"/>
        <v>0</v>
      </c>
      <c r="U39" s="530">
        <f t="shared" si="3"/>
        <v>0</v>
      </c>
      <c r="V39" s="287"/>
      <c r="W39" s="530">
        <f t="shared" si="11"/>
        <v>0</v>
      </c>
      <c r="X39" s="530">
        <f t="shared" si="4"/>
        <v>0</v>
      </c>
      <c r="Y39" s="288"/>
      <c r="Z39" s="288"/>
      <c r="AA39" s="530">
        <f t="shared" si="12"/>
        <v>0</v>
      </c>
      <c r="AB39" s="530">
        <f t="shared" si="18"/>
        <v>0</v>
      </c>
      <c r="AC39" s="530">
        <f t="shared" si="13"/>
        <v>0</v>
      </c>
      <c r="AD39" s="530">
        <f t="shared" si="14"/>
        <v>0</v>
      </c>
      <c r="AE39" s="288"/>
      <c r="AF39" s="290">
        <f t="shared" si="15"/>
        <v>0</v>
      </c>
      <c r="AG39" s="287"/>
      <c r="AH39" s="530">
        <f t="shared" si="16"/>
        <v>0</v>
      </c>
      <c r="AI39" s="542">
        <f t="shared" si="17"/>
        <v>0</v>
      </c>
    </row>
    <row r="40" spans="1:53" s="450" customFormat="1" ht="16.5">
      <c r="A40" s="564">
        <v>34</v>
      </c>
      <c r="B40" s="292" t="s">
        <v>64</v>
      </c>
      <c r="C40" s="566">
        <v>61.174700000000001</v>
      </c>
      <c r="D40" s="565">
        <v>23.174700000000001</v>
      </c>
      <c r="E40" s="287"/>
      <c r="F40" s="288"/>
      <c r="G40" s="540" t="e">
        <f t="shared" si="7"/>
        <v>#DIV/0!</v>
      </c>
      <c r="H40" s="540" t="e">
        <f t="shared" si="0"/>
        <v>#DIV/0!</v>
      </c>
      <c r="I40" s="288"/>
      <c r="J40" s="541"/>
      <c r="K40" s="316"/>
      <c r="L40" s="530">
        <f t="shared" si="10"/>
        <v>0</v>
      </c>
      <c r="M40" s="530">
        <f t="shared" si="8"/>
        <v>0</v>
      </c>
      <c r="N40" s="288"/>
      <c r="O40" s="316"/>
      <c r="P40" s="530">
        <f t="shared" si="9"/>
        <v>0</v>
      </c>
      <c r="Q40" s="316"/>
      <c r="R40" s="530"/>
      <c r="S40" s="530">
        <f t="shared" si="1"/>
        <v>0</v>
      </c>
      <c r="T40" s="530">
        <f t="shared" si="2"/>
        <v>0</v>
      </c>
      <c r="U40" s="530">
        <f t="shared" si="3"/>
        <v>0</v>
      </c>
      <c r="V40" s="546"/>
      <c r="W40" s="530">
        <f t="shared" si="11"/>
        <v>0</v>
      </c>
      <c r="X40" s="530">
        <f t="shared" si="4"/>
        <v>0</v>
      </c>
      <c r="Y40" s="288"/>
      <c r="Z40" s="288"/>
      <c r="AA40" s="530">
        <f t="shared" si="12"/>
        <v>0</v>
      </c>
      <c r="AB40" s="530">
        <f t="shared" si="18"/>
        <v>0</v>
      </c>
      <c r="AC40" s="530">
        <f t="shared" si="13"/>
        <v>0</v>
      </c>
      <c r="AD40" s="530">
        <f t="shared" si="14"/>
        <v>0</v>
      </c>
      <c r="AE40" s="288"/>
      <c r="AF40" s="290">
        <f t="shared" si="15"/>
        <v>0</v>
      </c>
      <c r="AG40" s="287"/>
      <c r="AH40" s="530">
        <f t="shared" si="16"/>
        <v>0</v>
      </c>
      <c r="AI40" s="542">
        <f t="shared" si="17"/>
        <v>0</v>
      </c>
    </row>
    <row r="41" spans="1:53" ht="16.5">
      <c r="A41" s="564">
        <v>35</v>
      </c>
      <c r="B41" s="292" t="s">
        <v>64</v>
      </c>
      <c r="C41" s="566">
        <v>61.674700000000001</v>
      </c>
      <c r="D41" s="565">
        <v>23.747699999999998</v>
      </c>
      <c r="E41" s="287"/>
      <c r="F41" s="288"/>
      <c r="G41" s="540" t="e">
        <f t="shared" si="7"/>
        <v>#DIV/0!</v>
      </c>
      <c r="H41" s="540" t="e">
        <f t="shared" si="0"/>
        <v>#DIV/0!</v>
      </c>
      <c r="I41" s="288"/>
      <c r="J41" s="541"/>
      <c r="K41" s="316"/>
      <c r="L41" s="530">
        <f t="shared" si="10"/>
        <v>0</v>
      </c>
      <c r="M41" s="530">
        <f t="shared" si="8"/>
        <v>0</v>
      </c>
      <c r="N41" s="288"/>
      <c r="O41" s="316"/>
      <c r="P41" s="530">
        <f t="shared" si="9"/>
        <v>0</v>
      </c>
      <c r="Q41" s="316"/>
      <c r="R41" s="530"/>
      <c r="S41" s="530">
        <f t="shared" si="1"/>
        <v>0</v>
      </c>
      <c r="T41" s="530">
        <f t="shared" si="2"/>
        <v>0</v>
      </c>
      <c r="U41" s="530">
        <f t="shared" si="3"/>
        <v>0</v>
      </c>
      <c r="V41" s="546"/>
      <c r="W41" s="530">
        <f t="shared" si="11"/>
        <v>0</v>
      </c>
      <c r="X41" s="530">
        <f t="shared" si="4"/>
        <v>0</v>
      </c>
      <c r="Y41" s="288"/>
      <c r="Z41" s="288"/>
      <c r="AA41" s="530">
        <f t="shared" si="12"/>
        <v>0</v>
      </c>
      <c r="AB41" s="530">
        <f t="shared" si="18"/>
        <v>0</v>
      </c>
      <c r="AC41" s="530">
        <f t="shared" si="13"/>
        <v>0</v>
      </c>
      <c r="AD41" s="530">
        <f t="shared" si="14"/>
        <v>0</v>
      </c>
      <c r="AE41" s="288"/>
      <c r="AF41" s="290">
        <f t="shared" si="15"/>
        <v>0</v>
      </c>
      <c r="AG41" s="287"/>
      <c r="AH41" s="530">
        <f t="shared" si="16"/>
        <v>0</v>
      </c>
      <c r="AI41" s="542">
        <f t="shared" si="17"/>
        <v>0</v>
      </c>
    </row>
    <row r="42" spans="1:53" s="380" customFormat="1" ht="16.5" customHeight="1">
      <c r="A42" s="567"/>
      <c r="B42" s="568" t="s">
        <v>66</v>
      </c>
      <c r="C42" s="569"/>
      <c r="D42" s="570"/>
      <c r="E42" s="537">
        <f>SUM(E7:E41)</f>
        <v>0</v>
      </c>
      <c r="F42" s="293">
        <f>SUM(F7:F41)</f>
        <v>0</v>
      </c>
      <c r="G42" s="540" t="e">
        <f t="shared" si="7"/>
        <v>#DIV/0!</v>
      </c>
      <c r="H42" s="527" t="e">
        <f>SUM(H7:H39)</f>
        <v>#DIV/0!</v>
      </c>
      <c r="I42" s="293">
        <f t="shared" ref="I42:AI42" si="19">SUM(I7:I41)</f>
        <v>0</v>
      </c>
      <c r="J42" s="293">
        <f t="shared" si="19"/>
        <v>0</v>
      </c>
      <c r="K42" s="293">
        <f t="shared" si="19"/>
        <v>0</v>
      </c>
      <c r="L42" s="293">
        <f t="shared" si="19"/>
        <v>0</v>
      </c>
      <c r="M42" s="293">
        <f t="shared" si="19"/>
        <v>0</v>
      </c>
      <c r="N42" s="293">
        <f>SUM(N7:N41)</f>
        <v>0</v>
      </c>
      <c r="O42" s="293">
        <f t="shared" si="19"/>
        <v>0</v>
      </c>
      <c r="P42" s="293">
        <f t="shared" si="19"/>
        <v>0</v>
      </c>
      <c r="Q42" s="293">
        <f t="shared" si="19"/>
        <v>0</v>
      </c>
      <c r="R42" s="293">
        <f t="shared" si="19"/>
        <v>0</v>
      </c>
      <c r="S42" s="293">
        <f t="shared" si="19"/>
        <v>0</v>
      </c>
      <c r="T42" s="293">
        <f t="shared" si="19"/>
        <v>0</v>
      </c>
      <c r="U42" s="293">
        <f t="shared" si="19"/>
        <v>0</v>
      </c>
      <c r="V42" s="293">
        <f t="shared" si="19"/>
        <v>0</v>
      </c>
      <c r="W42" s="293">
        <f t="shared" si="19"/>
        <v>0</v>
      </c>
      <c r="X42" s="293">
        <f t="shared" si="19"/>
        <v>0</v>
      </c>
      <c r="Y42" s="293">
        <f t="shared" si="19"/>
        <v>0</v>
      </c>
      <c r="Z42" s="293">
        <f t="shared" si="19"/>
        <v>0</v>
      </c>
      <c r="AA42" s="293">
        <f t="shared" si="19"/>
        <v>0</v>
      </c>
      <c r="AB42" s="293">
        <f t="shared" si="19"/>
        <v>0</v>
      </c>
      <c r="AC42" s="293">
        <f t="shared" si="19"/>
        <v>0</v>
      </c>
      <c r="AD42" s="293">
        <f t="shared" si="19"/>
        <v>0</v>
      </c>
      <c r="AE42" s="293">
        <f t="shared" si="19"/>
        <v>0</v>
      </c>
      <c r="AF42" s="293">
        <f t="shared" si="19"/>
        <v>0</v>
      </c>
      <c r="AG42" s="293">
        <f t="shared" si="19"/>
        <v>0</v>
      </c>
      <c r="AH42" s="293">
        <f t="shared" si="19"/>
        <v>0</v>
      </c>
      <c r="AI42" s="293">
        <f t="shared" si="19"/>
        <v>0</v>
      </c>
      <c r="AJ42" s="7"/>
      <c r="AK42" s="379"/>
      <c r="AN42" s="379"/>
      <c r="AO42" s="9"/>
      <c r="AR42" s="10"/>
      <c r="AS42" s="11"/>
      <c r="AU42" s="12"/>
      <c r="AV42" s="11"/>
      <c r="AX42" s="12"/>
      <c r="AY42" s="13"/>
      <c r="AZ42" s="13"/>
      <c r="BA42" s="13"/>
    </row>
    <row r="43" spans="1:53" ht="15.75" customHeight="1">
      <c r="A43" s="789" t="s">
        <v>67</v>
      </c>
      <c r="B43" s="790"/>
      <c r="C43" s="286"/>
      <c r="D43" s="571"/>
      <c r="E43" s="288"/>
      <c r="F43" s="288"/>
      <c r="G43" s="540" t="e">
        <f t="shared" si="7"/>
        <v>#DIV/0!</v>
      </c>
      <c r="H43" s="540"/>
      <c r="I43" s="287"/>
      <c r="J43" s="289"/>
      <c r="K43" s="287"/>
      <c r="L43" s="530"/>
      <c r="M43" s="530"/>
      <c r="N43" s="547"/>
      <c r="O43" s="547"/>
      <c r="P43" s="286"/>
      <c r="Q43" s="288"/>
      <c r="R43" s="286"/>
      <c r="S43" s="286"/>
      <c r="T43" s="286"/>
      <c r="U43" s="286"/>
      <c r="V43" s="287"/>
      <c r="W43" s="286"/>
      <c r="X43" s="286"/>
      <c r="Y43" s="288"/>
      <c r="Z43" s="288"/>
      <c r="AA43" s="530"/>
      <c r="AB43" s="286"/>
      <c r="AC43" s="286"/>
      <c r="AD43" s="286"/>
      <c r="AE43" s="287"/>
      <c r="AF43" s="287"/>
      <c r="AG43" s="287"/>
      <c r="AH43" s="286"/>
      <c r="AI43" s="548"/>
    </row>
    <row r="44" spans="1:53" ht="16.5" customHeight="1">
      <c r="A44" s="564">
        <v>1</v>
      </c>
      <c r="B44" s="291" t="s">
        <v>68</v>
      </c>
      <c r="C44" s="565">
        <v>61.250599999999999</v>
      </c>
      <c r="D44" s="572">
        <v>23.250599999999999</v>
      </c>
      <c r="E44" s="287"/>
      <c r="F44" s="287"/>
      <c r="G44" s="540" t="e">
        <f t="shared" si="7"/>
        <v>#DIV/0!</v>
      </c>
      <c r="H44" s="540" t="e">
        <f t="shared" ref="H44:H59" si="20">(N44/F44)</f>
        <v>#DIV/0!</v>
      </c>
      <c r="I44" s="287"/>
      <c r="J44" s="541"/>
      <c r="K44" s="287"/>
      <c r="L44" s="530">
        <f t="shared" ref="L44:L57" si="21">I44+J44+K44</f>
        <v>0</v>
      </c>
      <c r="M44" s="530">
        <f t="shared" ref="M44:M57" si="22">I44</f>
        <v>0</v>
      </c>
      <c r="N44" s="287"/>
      <c r="O44" s="287"/>
      <c r="P44" s="530">
        <f t="shared" ref="P44:P57" si="23">N44-O44</f>
        <v>0</v>
      </c>
      <c r="Q44" s="287"/>
      <c r="R44" s="530"/>
      <c r="S44" s="530">
        <f t="shared" ref="S44:S57" si="24">+J44</f>
        <v>0</v>
      </c>
      <c r="T44" s="530">
        <f t="shared" ref="T44:T57" si="25">R44-S44</f>
        <v>0</v>
      </c>
      <c r="U44" s="530">
        <f t="shared" ref="U44:U57" si="26">+K44</f>
        <v>0</v>
      </c>
      <c r="V44" s="288"/>
      <c r="W44" s="530">
        <f t="shared" ref="W44:W57" si="27">U44-V44</f>
        <v>0</v>
      </c>
      <c r="X44" s="530">
        <f t="shared" ref="X44:X57" si="28">P44+T44-W44</f>
        <v>0</v>
      </c>
      <c r="Y44" s="287"/>
      <c r="Z44" s="287"/>
      <c r="AA44" s="530">
        <f t="shared" ref="AA44:AA57" si="29">O44</f>
        <v>0</v>
      </c>
      <c r="AB44" s="530">
        <f t="shared" ref="AB44:AB57" si="30">Y44+Z44-AA44</f>
        <v>0</v>
      </c>
      <c r="AC44" s="530">
        <f t="shared" ref="AC44:AC57" si="31">M44+N44-Y44-Z44</f>
        <v>0</v>
      </c>
      <c r="AD44" s="530">
        <f t="shared" ref="AD44:AD57" si="32">L44+X44-AB44</f>
        <v>0</v>
      </c>
      <c r="AE44" s="287"/>
      <c r="AF44" s="290">
        <f t="shared" ref="AF44:AF57" si="33">R44</f>
        <v>0</v>
      </c>
      <c r="AG44" s="287"/>
      <c r="AH44" s="530">
        <f t="shared" ref="AH44:AH57" si="34">AE44+AF44+AG44</f>
        <v>0</v>
      </c>
      <c r="AI44" s="542">
        <f t="shared" ref="AI44:AI57" si="35">AD44-AH44</f>
        <v>0</v>
      </c>
    </row>
    <row r="45" spans="1:53" ht="16.5">
      <c r="A45" s="564">
        <v>2</v>
      </c>
      <c r="B45" s="291" t="s">
        <v>68</v>
      </c>
      <c r="C45" s="565">
        <v>61.250700000000002</v>
      </c>
      <c r="D45" s="565">
        <v>23.250699999999998</v>
      </c>
      <c r="E45" s="287"/>
      <c r="F45" s="288"/>
      <c r="G45" s="540" t="e">
        <f t="shared" si="7"/>
        <v>#DIV/0!</v>
      </c>
      <c r="H45" s="540" t="e">
        <f t="shared" si="20"/>
        <v>#DIV/0!</v>
      </c>
      <c r="I45" s="288"/>
      <c r="J45" s="541"/>
      <c r="K45" s="287"/>
      <c r="L45" s="530">
        <f t="shared" si="21"/>
        <v>0</v>
      </c>
      <c r="M45" s="530">
        <f t="shared" si="22"/>
        <v>0</v>
      </c>
      <c r="N45" s="288"/>
      <c r="O45" s="287"/>
      <c r="P45" s="530">
        <f t="shared" si="23"/>
        <v>0</v>
      </c>
      <c r="Q45" s="287"/>
      <c r="R45" s="530"/>
      <c r="S45" s="530">
        <f t="shared" si="24"/>
        <v>0</v>
      </c>
      <c r="T45" s="530">
        <f t="shared" si="25"/>
        <v>0</v>
      </c>
      <c r="U45" s="530">
        <f t="shared" si="26"/>
        <v>0</v>
      </c>
      <c r="V45" s="288"/>
      <c r="W45" s="530">
        <f t="shared" si="27"/>
        <v>0</v>
      </c>
      <c r="X45" s="530">
        <f t="shared" si="28"/>
        <v>0</v>
      </c>
      <c r="Y45" s="288"/>
      <c r="Z45" s="288"/>
      <c r="AA45" s="530">
        <f t="shared" si="29"/>
        <v>0</v>
      </c>
      <c r="AB45" s="530">
        <f t="shared" si="30"/>
        <v>0</v>
      </c>
      <c r="AC45" s="530">
        <f t="shared" si="31"/>
        <v>0</v>
      </c>
      <c r="AD45" s="530">
        <f t="shared" si="32"/>
        <v>0</v>
      </c>
      <c r="AE45" s="288"/>
      <c r="AF45" s="290">
        <f t="shared" si="33"/>
        <v>0</v>
      </c>
      <c r="AG45" s="287"/>
      <c r="AH45" s="530">
        <f t="shared" si="34"/>
        <v>0</v>
      </c>
      <c r="AI45" s="542">
        <f t="shared" si="35"/>
        <v>0</v>
      </c>
    </row>
    <row r="46" spans="1:53" ht="16.5">
      <c r="A46" s="564">
        <v>3</v>
      </c>
      <c r="B46" s="291" t="s">
        <v>69</v>
      </c>
      <c r="C46" s="565">
        <v>61.255400000000002</v>
      </c>
      <c r="D46" s="572">
        <v>23.255400000000002</v>
      </c>
      <c r="E46" s="287"/>
      <c r="F46" s="287"/>
      <c r="G46" s="540" t="e">
        <f t="shared" si="7"/>
        <v>#DIV/0!</v>
      </c>
      <c r="H46" s="540" t="e">
        <f t="shared" si="20"/>
        <v>#DIV/0!</v>
      </c>
      <c r="I46" s="287"/>
      <c r="J46" s="541"/>
      <c r="K46" s="287"/>
      <c r="L46" s="530">
        <f t="shared" si="21"/>
        <v>0</v>
      </c>
      <c r="M46" s="530">
        <f t="shared" si="22"/>
        <v>0</v>
      </c>
      <c r="N46" s="287"/>
      <c r="O46" s="287"/>
      <c r="P46" s="530">
        <f t="shared" si="23"/>
        <v>0</v>
      </c>
      <c r="Q46" s="287"/>
      <c r="R46" s="530"/>
      <c r="S46" s="530">
        <f t="shared" si="24"/>
        <v>0</v>
      </c>
      <c r="T46" s="530">
        <f t="shared" si="25"/>
        <v>0</v>
      </c>
      <c r="U46" s="530">
        <f t="shared" si="26"/>
        <v>0</v>
      </c>
      <c r="V46" s="288"/>
      <c r="W46" s="530">
        <f t="shared" si="27"/>
        <v>0</v>
      </c>
      <c r="X46" s="530">
        <f t="shared" si="28"/>
        <v>0</v>
      </c>
      <c r="Y46" s="287"/>
      <c r="Z46" s="287"/>
      <c r="AA46" s="530">
        <f t="shared" si="29"/>
        <v>0</v>
      </c>
      <c r="AB46" s="530">
        <f t="shared" si="30"/>
        <v>0</v>
      </c>
      <c r="AC46" s="530">
        <f t="shared" si="31"/>
        <v>0</v>
      </c>
      <c r="AD46" s="530">
        <f t="shared" si="32"/>
        <v>0</v>
      </c>
      <c r="AE46" s="287"/>
      <c r="AF46" s="290">
        <f t="shared" si="33"/>
        <v>0</v>
      </c>
      <c r="AG46" s="287"/>
      <c r="AH46" s="530">
        <f t="shared" si="34"/>
        <v>0</v>
      </c>
      <c r="AI46" s="542">
        <f t="shared" si="35"/>
        <v>0</v>
      </c>
    </row>
    <row r="47" spans="1:53" ht="16.5">
      <c r="A47" s="564">
        <v>4</v>
      </c>
      <c r="B47" s="291" t="s">
        <v>69</v>
      </c>
      <c r="C47" s="565">
        <v>61.255699999999997</v>
      </c>
      <c r="D47" s="565">
        <v>23.255700000000001</v>
      </c>
      <c r="E47" s="287"/>
      <c r="F47" s="288"/>
      <c r="G47" s="540" t="e">
        <f t="shared" si="7"/>
        <v>#DIV/0!</v>
      </c>
      <c r="H47" s="540" t="e">
        <f t="shared" si="20"/>
        <v>#DIV/0!</v>
      </c>
      <c r="I47" s="288"/>
      <c r="J47" s="541"/>
      <c r="K47" s="287"/>
      <c r="L47" s="530">
        <f t="shared" si="21"/>
        <v>0</v>
      </c>
      <c r="M47" s="530">
        <f t="shared" si="22"/>
        <v>0</v>
      </c>
      <c r="N47" s="288"/>
      <c r="O47" s="287"/>
      <c r="P47" s="530">
        <f t="shared" si="23"/>
        <v>0</v>
      </c>
      <c r="Q47" s="287"/>
      <c r="R47" s="530"/>
      <c r="S47" s="530">
        <f t="shared" si="24"/>
        <v>0</v>
      </c>
      <c r="T47" s="530">
        <f t="shared" si="25"/>
        <v>0</v>
      </c>
      <c r="U47" s="530">
        <f t="shared" si="26"/>
        <v>0</v>
      </c>
      <c r="V47" s="288"/>
      <c r="W47" s="530">
        <f t="shared" si="27"/>
        <v>0</v>
      </c>
      <c r="X47" s="530">
        <f t="shared" si="28"/>
        <v>0</v>
      </c>
      <c r="Y47" s="288"/>
      <c r="Z47" s="288"/>
      <c r="AA47" s="530">
        <f t="shared" si="29"/>
        <v>0</v>
      </c>
      <c r="AB47" s="530">
        <f t="shared" si="30"/>
        <v>0</v>
      </c>
      <c r="AC47" s="530">
        <f t="shared" si="31"/>
        <v>0</v>
      </c>
      <c r="AD47" s="530">
        <f t="shared" si="32"/>
        <v>0</v>
      </c>
      <c r="AE47" s="288"/>
      <c r="AF47" s="290">
        <f t="shared" si="33"/>
        <v>0</v>
      </c>
      <c r="AG47" s="287"/>
      <c r="AH47" s="530">
        <f t="shared" si="34"/>
        <v>0</v>
      </c>
      <c r="AI47" s="542">
        <f t="shared" si="35"/>
        <v>0</v>
      </c>
    </row>
    <row r="48" spans="1:53" ht="16.5">
      <c r="A48" s="564">
        <v>5</v>
      </c>
      <c r="B48" s="291" t="s">
        <v>70</v>
      </c>
      <c r="C48" s="565">
        <v>61.256700000000002</v>
      </c>
      <c r="D48" s="565">
        <v>23.256699999999999</v>
      </c>
      <c r="E48" s="287"/>
      <c r="F48" s="288"/>
      <c r="G48" s="540" t="e">
        <f t="shared" si="7"/>
        <v>#DIV/0!</v>
      </c>
      <c r="H48" s="540" t="e">
        <f t="shared" si="20"/>
        <v>#DIV/0!</v>
      </c>
      <c r="I48" s="288"/>
      <c r="J48" s="541"/>
      <c r="K48" s="287"/>
      <c r="L48" s="530">
        <f t="shared" si="21"/>
        <v>0</v>
      </c>
      <c r="M48" s="530">
        <f t="shared" si="22"/>
        <v>0</v>
      </c>
      <c r="N48" s="288"/>
      <c r="O48" s="287"/>
      <c r="P48" s="530">
        <f t="shared" si="23"/>
        <v>0</v>
      </c>
      <c r="Q48" s="287"/>
      <c r="R48" s="530"/>
      <c r="S48" s="530">
        <f t="shared" si="24"/>
        <v>0</v>
      </c>
      <c r="T48" s="530">
        <f t="shared" si="25"/>
        <v>0</v>
      </c>
      <c r="U48" s="530">
        <f t="shared" si="26"/>
        <v>0</v>
      </c>
      <c r="V48" s="288"/>
      <c r="W48" s="530">
        <f t="shared" si="27"/>
        <v>0</v>
      </c>
      <c r="X48" s="530">
        <f t="shared" si="28"/>
        <v>0</v>
      </c>
      <c r="Y48" s="288"/>
      <c r="Z48" s="288"/>
      <c r="AA48" s="530">
        <f t="shared" si="29"/>
        <v>0</v>
      </c>
      <c r="AB48" s="530">
        <f t="shared" si="30"/>
        <v>0</v>
      </c>
      <c r="AC48" s="530">
        <f t="shared" si="31"/>
        <v>0</v>
      </c>
      <c r="AD48" s="530">
        <f t="shared" si="32"/>
        <v>0</v>
      </c>
      <c r="AE48" s="288"/>
      <c r="AF48" s="290">
        <f t="shared" si="33"/>
        <v>0</v>
      </c>
      <c r="AG48" s="287"/>
      <c r="AH48" s="530">
        <f t="shared" si="34"/>
        <v>0</v>
      </c>
      <c r="AI48" s="542">
        <f t="shared" si="35"/>
        <v>0</v>
      </c>
    </row>
    <row r="49" spans="1:53" ht="16.5">
      <c r="A49" s="564">
        <v>6</v>
      </c>
      <c r="B49" s="291" t="s">
        <v>71</v>
      </c>
      <c r="C49" s="565">
        <v>61.283700000000003</v>
      </c>
      <c r="D49" s="565">
        <v>23.2837</v>
      </c>
      <c r="E49" s="287"/>
      <c r="F49" s="288"/>
      <c r="G49" s="540" t="e">
        <f t="shared" si="7"/>
        <v>#DIV/0!</v>
      </c>
      <c r="H49" s="540" t="e">
        <f t="shared" si="20"/>
        <v>#DIV/0!</v>
      </c>
      <c r="I49" s="288"/>
      <c r="J49" s="541"/>
      <c r="K49" s="287"/>
      <c r="L49" s="530">
        <f t="shared" si="21"/>
        <v>0</v>
      </c>
      <c r="M49" s="530">
        <f t="shared" si="22"/>
        <v>0</v>
      </c>
      <c r="N49" s="288"/>
      <c r="O49" s="287"/>
      <c r="P49" s="530">
        <f t="shared" si="23"/>
        <v>0</v>
      </c>
      <c r="Q49" s="287"/>
      <c r="R49" s="530"/>
      <c r="S49" s="530">
        <f t="shared" si="24"/>
        <v>0</v>
      </c>
      <c r="T49" s="530">
        <f t="shared" si="25"/>
        <v>0</v>
      </c>
      <c r="U49" s="530">
        <f t="shared" si="26"/>
        <v>0</v>
      </c>
      <c r="V49" s="288"/>
      <c r="W49" s="530">
        <f t="shared" si="27"/>
        <v>0</v>
      </c>
      <c r="X49" s="530">
        <f t="shared" si="28"/>
        <v>0</v>
      </c>
      <c r="Y49" s="288"/>
      <c r="Z49" s="288"/>
      <c r="AA49" s="530">
        <f t="shared" si="29"/>
        <v>0</v>
      </c>
      <c r="AB49" s="530">
        <f t="shared" si="30"/>
        <v>0</v>
      </c>
      <c r="AC49" s="530">
        <f t="shared" si="31"/>
        <v>0</v>
      </c>
      <c r="AD49" s="530">
        <f t="shared" si="32"/>
        <v>0</v>
      </c>
      <c r="AE49" s="288"/>
      <c r="AF49" s="290">
        <f t="shared" si="33"/>
        <v>0</v>
      </c>
      <c r="AG49" s="287"/>
      <c r="AH49" s="530">
        <f t="shared" si="34"/>
        <v>0</v>
      </c>
      <c r="AI49" s="542">
        <f t="shared" si="35"/>
        <v>0</v>
      </c>
    </row>
    <row r="50" spans="1:53" ht="16.5">
      <c r="A50" s="564">
        <v>7</v>
      </c>
      <c r="B50" s="291" t="s">
        <v>72</v>
      </c>
      <c r="C50" s="565">
        <v>61.284700000000001</v>
      </c>
      <c r="D50" s="565">
        <v>23.284700000000001</v>
      </c>
      <c r="E50" s="287"/>
      <c r="F50" s="288"/>
      <c r="G50" s="540" t="e">
        <f t="shared" si="7"/>
        <v>#DIV/0!</v>
      </c>
      <c r="H50" s="540" t="e">
        <f t="shared" si="20"/>
        <v>#DIV/0!</v>
      </c>
      <c r="I50" s="288"/>
      <c r="J50" s="541"/>
      <c r="K50" s="287"/>
      <c r="L50" s="530">
        <f t="shared" si="21"/>
        <v>0</v>
      </c>
      <c r="M50" s="530">
        <f t="shared" si="22"/>
        <v>0</v>
      </c>
      <c r="N50" s="288"/>
      <c r="O50" s="287"/>
      <c r="P50" s="530">
        <f t="shared" si="23"/>
        <v>0</v>
      </c>
      <c r="Q50" s="287"/>
      <c r="R50" s="530"/>
      <c r="S50" s="530">
        <f t="shared" si="24"/>
        <v>0</v>
      </c>
      <c r="T50" s="530">
        <f t="shared" si="25"/>
        <v>0</v>
      </c>
      <c r="U50" s="530">
        <f t="shared" si="26"/>
        <v>0</v>
      </c>
      <c r="V50" s="288"/>
      <c r="W50" s="530">
        <f t="shared" si="27"/>
        <v>0</v>
      </c>
      <c r="X50" s="530">
        <f t="shared" si="28"/>
        <v>0</v>
      </c>
      <c r="Y50" s="288"/>
      <c r="Z50" s="288"/>
      <c r="AA50" s="530">
        <f t="shared" si="29"/>
        <v>0</v>
      </c>
      <c r="AB50" s="530">
        <f t="shared" si="30"/>
        <v>0</v>
      </c>
      <c r="AC50" s="530">
        <f t="shared" si="31"/>
        <v>0</v>
      </c>
      <c r="AD50" s="530">
        <f t="shared" si="32"/>
        <v>0</v>
      </c>
      <c r="AE50" s="288"/>
      <c r="AF50" s="290">
        <f t="shared" si="33"/>
        <v>0</v>
      </c>
      <c r="AG50" s="287"/>
      <c r="AH50" s="530">
        <f t="shared" si="34"/>
        <v>0</v>
      </c>
      <c r="AI50" s="542">
        <f t="shared" si="35"/>
        <v>0</v>
      </c>
    </row>
    <row r="51" spans="1:53" ht="16.5">
      <c r="A51" s="564">
        <v>8</v>
      </c>
      <c r="B51" s="291" t="s">
        <v>73</v>
      </c>
      <c r="C51" s="565">
        <v>61.260399999999997</v>
      </c>
      <c r="D51" s="572">
        <v>23.260400000000001</v>
      </c>
      <c r="E51" s="287"/>
      <c r="F51" s="288"/>
      <c r="G51" s="540" t="e">
        <f t="shared" si="7"/>
        <v>#DIV/0!</v>
      </c>
      <c r="H51" s="540" t="e">
        <f t="shared" si="20"/>
        <v>#DIV/0!</v>
      </c>
      <c r="I51" s="288"/>
      <c r="J51" s="541"/>
      <c r="K51" s="287"/>
      <c r="L51" s="530">
        <f t="shared" si="21"/>
        <v>0</v>
      </c>
      <c r="M51" s="530">
        <f t="shared" si="22"/>
        <v>0</v>
      </c>
      <c r="N51" s="288"/>
      <c r="O51" s="287"/>
      <c r="P51" s="530">
        <f t="shared" si="23"/>
        <v>0</v>
      </c>
      <c r="Q51" s="287"/>
      <c r="R51" s="530"/>
      <c r="S51" s="530">
        <f t="shared" si="24"/>
        <v>0</v>
      </c>
      <c r="T51" s="530">
        <f t="shared" si="25"/>
        <v>0</v>
      </c>
      <c r="U51" s="530">
        <f t="shared" si="26"/>
        <v>0</v>
      </c>
      <c r="V51" s="288"/>
      <c r="W51" s="530">
        <f t="shared" si="27"/>
        <v>0</v>
      </c>
      <c r="X51" s="530">
        <f t="shared" si="28"/>
        <v>0</v>
      </c>
      <c r="Y51" s="288"/>
      <c r="Z51" s="288"/>
      <c r="AA51" s="530">
        <f t="shared" si="29"/>
        <v>0</v>
      </c>
      <c r="AB51" s="530">
        <f t="shared" si="30"/>
        <v>0</v>
      </c>
      <c r="AC51" s="530">
        <f t="shared" si="31"/>
        <v>0</v>
      </c>
      <c r="AD51" s="530">
        <f t="shared" si="32"/>
        <v>0</v>
      </c>
      <c r="AE51" s="288"/>
      <c r="AF51" s="290">
        <f t="shared" si="33"/>
        <v>0</v>
      </c>
      <c r="AG51" s="287"/>
      <c r="AH51" s="530">
        <f t="shared" si="34"/>
        <v>0</v>
      </c>
      <c r="AI51" s="542">
        <f t="shared" si="35"/>
        <v>0</v>
      </c>
    </row>
    <row r="52" spans="1:53" ht="16.5">
      <c r="A52" s="564">
        <v>9</v>
      </c>
      <c r="B52" s="291" t="s">
        <v>73</v>
      </c>
      <c r="C52" s="565">
        <v>61.2607</v>
      </c>
      <c r="D52" s="565">
        <v>23.2607</v>
      </c>
      <c r="E52" s="287"/>
      <c r="F52" s="288"/>
      <c r="G52" s="540" t="e">
        <f t="shared" si="7"/>
        <v>#DIV/0!</v>
      </c>
      <c r="H52" s="540" t="e">
        <f t="shared" si="20"/>
        <v>#DIV/0!</v>
      </c>
      <c r="I52" s="288"/>
      <c r="J52" s="541"/>
      <c r="K52" s="287"/>
      <c r="L52" s="530">
        <f t="shared" si="21"/>
        <v>0</v>
      </c>
      <c r="M52" s="530">
        <f t="shared" si="22"/>
        <v>0</v>
      </c>
      <c r="N52" s="288"/>
      <c r="O52" s="287"/>
      <c r="P52" s="530">
        <f t="shared" si="23"/>
        <v>0</v>
      </c>
      <c r="Q52" s="287"/>
      <c r="R52" s="530"/>
      <c r="S52" s="530">
        <f t="shared" si="24"/>
        <v>0</v>
      </c>
      <c r="T52" s="530">
        <f t="shared" si="25"/>
        <v>0</v>
      </c>
      <c r="U52" s="530">
        <f t="shared" si="26"/>
        <v>0</v>
      </c>
      <c r="V52" s="288"/>
      <c r="W52" s="530">
        <f t="shared" si="27"/>
        <v>0</v>
      </c>
      <c r="X52" s="530">
        <f t="shared" si="28"/>
        <v>0</v>
      </c>
      <c r="Y52" s="288"/>
      <c r="Z52" s="288"/>
      <c r="AA52" s="530">
        <f t="shared" si="29"/>
        <v>0</v>
      </c>
      <c r="AB52" s="530">
        <f t="shared" si="30"/>
        <v>0</v>
      </c>
      <c r="AC52" s="530">
        <f t="shared" si="31"/>
        <v>0</v>
      </c>
      <c r="AD52" s="530">
        <f t="shared" si="32"/>
        <v>0</v>
      </c>
      <c r="AE52" s="288"/>
      <c r="AF52" s="290">
        <f t="shared" si="33"/>
        <v>0</v>
      </c>
      <c r="AG52" s="287"/>
      <c r="AH52" s="530">
        <f t="shared" si="34"/>
        <v>0</v>
      </c>
      <c r="AI52" s="542">
        <f t="shared" si="35"/>
        <v>0</v>
      </c>
    </row>
    <row r="53" spans="1:53" ht="16.5">
      <c r="A53" s="564">
        <v>10</v>
      </c>
      <c r="B53" s="291" t="s">
        <v>74</v>
      </c>
      <c r="C53" s="565">
        <v>61.262700000000002</v>
      </c>
      <c r="D53" s="565">
        <v>23.262699999999999</v>
      </c>
      <c r="E53" s="287"/>
      <c r="F53" s="288"/>
      <c r="G53" s="540" t="e">
        <f t="shared" si="7"/>
        <v>#DIV/0!</v>
      </c>
      <c r="H53" s="540" t="e">
        <f t="shared" si="20"/>
        <v>#DIV/0!</v>
      </c>
      <c r="I53" s="288"/>
      <c r="J53" s="541"/>
      <c r="K53" s="287"/>
      <c r="L53" s="530">
        <f t="shared" si="21"/>
        <v>0</v>
      </c>
      <c r="M53" s="530">
        <f t="shared" si="22"/>
        <v>0</v>
      </c>
      <c r="N53" s="288"/>
      <c r="O53" s="287"/>
      <c r="P53" s="530">
        <f t="shared" si="23"/>
        <v>0</v>
      </c>
      <c r="Q53" s="287"/>
      <c r="R53" s="530"/>
      <c r="S53" s="530">
        <f t="shared" si="24"/>
        <v>0</v>
      </c>
      <c r="T53" s="530">
        <f t="shared" si="25"/>
        <v>0</v>
      </c>
      <c r="U53" s="530">
        <f t="shared" si="26"/>
        <v>0</v>
      </c>
      <c r="V53" s="288"/>
      <c r="W53" s="530">
        <f t="shared" si="27"/>
        <v>0</v>
      </c>
      <c r="X53" s="530">
        <f t="shared" si="28"/>
        <v>0</v>
      </c>
      <c r="Y53" s="288"/>
      <c r="Z53" s="288"/>
      <c r="AA53" s="530">
        <f t="shared" si="29"/>
        <v>0</v>
      </c>
      <c r="AB53" s="530">
        <f t="shared" si="30"/>
        <v>0</v>
      </c>
      <c r="AC53" s="530">
        <f t="shared" si="31"/>
        <v>0</v>
      </c>
      <c r="AD53" s="530">
        <f t="shared" si="32"/>
        <v>0</v>
      </c>
      <c r="AE53" s="288"/>
      <c r="AF53" s="290">
        <f t="shared" si="33"/>
        <v>0</v>
      </c>
      <c r="AG53" s="287"/>
      <c r="AH53" s="530">
        <f t="shared" si="34"/>
        <v>0</v>
      </c>
      <c r="AI53" s="542">
        <f t="shared" si="35"/>
        <v>0</v>
      </c>
    </row>
    <row r="54" spans="1:53" ht="16.5">
      <c r="A54" s="564">
        <v>11</v>
      </c>
      <c r="B54" s="291" t="s">
        <v>75</v>
      </c>
      <c r="C54" s="565">
        <v>61.280700000000003</v>
      </c>
      <c r="D54" s="565">
        <v>23.2807</v>
      </c>
      <c r="E54" s="287"/>
      <c r="F54" s="288"/>
      <c r="G54" s="540" t="e">
        <f t="shared" si="7"/>
        <v>#DIV/0!</v>
      </c>
      <c r="H54" s="540" t="e">
        <f t="shared" si="20"/>
        <v>#DIV/0!</v>
      </c>
      <c r="I54" s="288"/>
      <c r="J54" s="541"/>
      <c r="K54" s="287"/>
      <c r="L54" s="530">
        <f t="shared" si="21"/>
        <v>0</v>
      </c>
      <c r="M54" s="530">
        <f t="shared" si="22"/>
        <v>0</v>
      </c>
      <c r="N54" s="288"/>
      <c r="O54" s="287"/>
      <c r="P54" s="530">
        <f t="shared" si="23"/>
        <v>0</v>
      </c>
      <c r="Q54" s="287"/>
      <c r="R54" s="530"/>
      <c r="S54" s="530">
        <f t="shared" si="24"/>
        <v>0</v>
      </c>
      <c r="T54" s="530">
        <f t="shared" si="25"/>
        <v>0</v>
      </c>
      <c r="U54" s="530">
        <f t="shared" si="26"/>
        <v>0</v>
      </c>
      <c r="V54" s="288"/>
      <c r="W54" s="530">
        <f t="shared" si="27"/>
        <v>0</v>
      </c>
      <c r="X54" s="530">
        <f t="shared" si="28"/>
        <v>0</v>
      </c>
      <c r="Y54" s="288"/>
      <c r="Z54" s="288"/>
      <c r="AA54" s="530">
        <f t="shared" si="29"/>
        <v>0</v>
      </c>
      <c r="AB54" s="530">
        <f t="shared" si="30"/>
        <v>0</v>
      </c>
      <c r="AC54" s="530">
        <f t="shared" si="31"/>
        <v>0</v>
      </c>
      <c r="AD54" s="530">
        <f t="shared" si="32"/>
        <v>0</v>
      </c>
      <c r="AE54" s="288"/>
      <c r="AF54" s="290">
        <f t="shared" si="33"/>
        <v>0</v>
      </c>
      <c r="AG54" s="287"/>
      <c r="AH54" s="530">
        <f t="shared" si="34"/>
        <v>0</v>
      </c>
      <c r="AI54" s="542">
        <f t="shared" si="35"/>
        <v>0</v>
      </c>
    </row>
    <row r="55" spans="1:53" ht="16.5">
      <c r="A55" s="564">
        <v>12</v>
      </c>
      <c r="B55" s="291" t="s">
        <v>76</v>
      </c>
      <c r="C55" s="565">
        <v>61.270699999999998</v>
      </c>
      <c r="D55" s="565">
        <v>23.270700000000001</v>
      </c>
      <c r="E55" s="287"/>
      <c r="F55" s="288"/>
      <c r="G55" s="540" t="e">
        <f t="shared" si="7"/>
        <v>#DIV/0!</v>
      </c>
      <c r="H55" s="540" t="e">
        <f t="shared" si="20"/>
        <v>#DIV/0!</v>
      </c>
      <c r="I55" s="288"/>
      <c r="J55" s="541"/>
      <c r="K55" s="287"/>
      <c r="L55" s="530">
        <f t="shared" si="21"/>
        <v>0</v>
      </c>
      <c r="M55" s="530">
        <f t="shared" si="22"/>
        <v>0</v>
      </c>
      <c r="N55" s="288"/>
      <c r="O55" s="287"/>
      <c r="P55" s="530">
        <f t="shared" si="23"/>
        <v>0</v>
      </c>
      <c r="Q55" s="287"/>
      <c r="R55" s="530"/>
      <c r="S55" s="530">
        <f t="shared" si="24"/>
        <v>0</v>
      </c>
      <c r="T55" s="530">
        <f t="shared" si="25"/>
        <v>0</v>
      </c>
      <c r="U55" s="530">
        <f t="shared" si="26"/>
        <v>0</v>
      </c>
      <c r="V55" s="288"/>
      <c r="W55" s="530">
        <f t="shared" si="27"/>
        <v>0</v>
      </c>
      <c r="X55" s="530">
        <f t="shared" si="28"/>
        <v>0</v>
      </c>
      <c r="Y55" s="288"/>
      <c r="Z55" s="288"/>
      <c r="AA55" s="530">
        <f t="shared" si="29"/>
        <v>0</v>
      </c>
      <c r="AB55" s="530">
        <f t="shared" si="30"/>
        <v>0</v>
      </c>
      <c r="AC55" s="530">
        <f t="shared" si="31"/>
        <v>0</v>
      </c>
      <c r="AD55" s="530">
        <f t="shared" si="32"/>
        <v>0</v>
      </c>
      <c r="AE55" s="288"/>
      <c r="AF55" s="290">
        <f t="shared" si="33"/>
        <v>0</v>
      </c>
      <c r="AG55" s="287"/>
      <c r="AH55" s="530">
        <f t="shared" si="34"/>
        <v>0</v>
      </c>
      <c r="AI55" s="542">
        <f t="shared" si="35"/>
        <v>0</v>
      </c>
    </row>
    <row r="56" spans="1:53" ht="16.5">
      <c r="A56" s="564">
        <v>13</v>
      </c>
      <c r="B56" s="291" t="s">
        <v>77</v>
      </c>
      <c r="C56" s="565">
        <v>61.290700000000001</v>
      </c>
      <c r="D56" s="573">
        <v>23.290700000000001</v>
      </c>
      <c r="E56" s="287"/>
      <c r="F56" s="288"/>
      <c r="G56" s="540" t="e">
        <f t="shared" si="7"/>
        <v>#DIV/0!</v>
      </c>
      <c r="H56" s="540" t="e">
        <f t="shared" si="20"/>
        <v>#DIV/0!</v>
      </c>
      <c r="I56" s="288"/>
      <c r="J56" s="541"/>
      <c r="K56" s="287"/>
      <c r="L56" s="530">
        <f t="shared" si="21"/>
        <v>0</v>
      </c>
      <c r="M56" s="530">
        <f t="shared" si="22"/>
        <v>0</v>
      </c>
      <c r="N56" s="288"/>
      <c r="O56" s="287"/>
      <c r="P56" s="530">
        <f t="shared" si="23"/>
        <v>0</v>
      </c>
      <c r="Q56" s="287"/>
      <c r="R56" s="530"/>
      <c r="S56" s="530">
        <f t="shared" si="24"/>
        <v>0</v>
      </c>
      <c r="T56" s="530">
        <f t="shared" si="25"/>
        <v>0</v>
      </c>
      <c r="U56" s="530">
        <f t="shared" si="26"/>
        <v>0</v>
      </c>
      <c r="V56" s="288"/>
      <c r="W56" s="530">
        <f t="shared" si="27"/>
        <v>0</v>
      </c>
      <c r="X56" s="530">
        <f t="shared" si="28"/>
        <v>0</v>
      </c>
      <c r="Y56" s="288"/>
      <c r="Z56" s="288"/>
      <c r="AA56" s="530">
        <f t="shared" si="29"/>
        <v>0</v>
      </c>
      <c r="AB56" s="530">
        <f t="shared" si="30"/>
        <v>0</v>
      </c>
      <c r="AC56" s="530">
        <f t="shared" si="31"/>
        <v>0</v>
      </c>
      <c r="AD56" s="530">
        <f t="shared" si="32"/>
        <v>0</v>
      </c>
      <c r="AE56" s="288"/>
      <c r="AF56" s="290">
        <f t="shared" si="33"/>
        <v>0</v>
      </c>
      <c r="AG56" s="287"/>
      <c r="AH56" s="530">
        <f t="shared" si="34"/>
        <v>0</v>
      </c>
      <c r="AI56" s="542">
        <f t="shared" si="35"/>
        <v>0</v>
      </c>
    </row>
    <row r="57" spans="1:53" ht="16.5">
      <c r="A57" s="564">
        <v>14</v>
      </c>
      <c r="B57" s="291" t="s">
        <v>78</v>
      </c>
      <c r="C57" s="565">
        <v>62.292700000000004</v>
      </c>
      <c r="D57" s="573">
        <v>23.2927</v>
      </c>
      <c r="E57" s="287"/>
      <c r="F57" s="288"/>
      <c r="G57" s="540" t="e">
        <f t="shared" si="7"/>
        <v>#DIV/0!</v>
      </c>
      <c r="H57" s="540" t="e">
        <f t="shared" si="20"/>
        <v>#DIV/0!</v>
      </c>
      <c r="I57" s="288"/>
      <c r="J57" s="541"/>
      <c r="K57" s="287"/>
      <c r="L57" s="530">
        <f t="shared" si="21"/>
        <v>0</v>
      </c>
      <c r="M57" s="530">
        <f t="shared" si="22"/>
        <v>0</v>
      </c>
      <c r="N57" s="288"/>
      <c r="O57" s="287"/>
      <c r="P57" s="530">
        <f t="shared" si="23"/>
        <v>0</v>
      </c>
      <c r="Q57" s="287"/>
      <c r="R57" s="530"/>
      <c r="S57" s="530">
        <f t="shared" si="24"/>
        <v>0</v>
      </c>
      <c r="T57" s="530">
        <f t="shared" si="25"/>
        <v>0</v>
      </c>
      <c r="U57" s="530">
        <f t="shared" si="26"/>
        <v>0</v>
      </c>
      <c r="V57" s="288"/>
      <c r="W57" s="530">
        <f t="shared" si="27"/>
        <v>0</v>
      </c>
      <c r="X57" s="530">
        <f t="shared" si="28"/>
        <v>0</v>
      </c>
      <c r="Y57" s="288"/>
      <c r="Z57" s="288"/>
      <c r="AA57" s="530">
        <f t="shared" si="29"/>
        <v>0</v>
      </c>
      <c r="AB57" s="530">
        <f t="shared" si="30"/>
        <v>0</v>
      </c>
      <c r="AC57" s="530">
        <f t="shared" si="31"/>
        <v>0</v>
      </c>
      <c r="AD57" s="530">
        <f t="shared" si="32"/>
        <v>0</v>
      </c>
      <c r="AE57" s="288"/>
      <c r="AF57" s="290">
        <f t="shared" si="33"/>
        <v>0</v>
      </c>
      <c r="AG57" s="287"/>
      <c r="AH57" s="530">
        <f t="shared" si="34"/>
        <v>0</v>
      </c>
      <c r="AI57" s="542">
        <f t="shared" si="35"/>
        <v>0</v>
      </c>
    </row>
    <row r="58" spans="1:53" s="380" customFormat="1" ht="16.5">
      <c r="A58" s="567"/>
      <c r="B58" s="568" t="s">
        <v>79</v>
      </c>
      <c r="C58" s="569"/>
      <c r="D58" s="570"/>
      <c r="E58" s="537">
        <f>SUM(E44:E57)</f>
        <v>0</v>
      </c>
      <c r="F58" s="293">
        <f>SUM(F44:F57)</f>
        <v>0</v>
      </c>
      <c r="G58" s="527" t="e">
        <f t="shared" si="7"/>
        <v>#DIV/0!</v>
      </c>
      <c r="H58" s="527" t="e">
        <f t="shared" si="20"/>
        <v>#DIV/0!</v>
      </c>
      <c r="I58" s="293">
        <f>SUM(I44:I57)</f>
        <v>0</v>
      </c>
      <c r="J58" s="538">
        <f>SUM(J44:J57)</f>
        <v>0</v>
      </c>
      <c r="K58" s="293">
        <f t="shared" ref="K58:AH58" si="36">SUM(K44:K57)</f>
        <v>0</v>
      </c>
      <c r="L58" s="293">
        <f t="shared" si="36"/>
        <v>0</v>
      </c>
      <c r="M58" s="293">
        <f t="shared" si="36"/>
        <v>0</v>
      </c>
      <c r="N58" s="293">
        <f t="shared" si="36"/>
        <v>0</v>
      </c>
      <c r="O58" s="293">
        <f t="shared" si="36"/>
        <v>0</v>
      </c>
      <c r="P58" s="293">
        <f t="shared" si="36"/>
        <v>0</v>
      </c>
      <c r="Q58" s="293">
        <f t="shared" si="36"/>
        <v>0</v>
      </c>
      <c r="R58" s="293">
        <f t="shared" si="36"/>
        <v>0</v>
      </c>
      <c r="S58" s="293">
        <f t="shared" si="36"/>
        <v>0</v>
      </c>
      <c r="T58" s="293">
        <f t="shared" si="36"/>
        <v>0</v>
      </c>
      <c r="U58" s="293">
        <f t="shared" si="36"/>
        <v>0</v>
      </c>
      <c r="V58" s="293">
        <f t="shared" si="36"/>
        <v>0</v>
      </c>
      <c r="W58" s="293">
        <f t="shared" si="36"/>
        <v>0</v>
      </c>
      <c r="X58" s="293">
        <f t="shared" si="36"/>
        <v>0</v>
      </c>
      <c r="Y58" s="293">
        <f t="shared" si="36"/>
        <v>0</v>
      </c>
      <c r="Z58" s="293">
        <f t="shared" si="36"/>
        <v>0</v>
      </c>
      <c r="AA58" s="293">
        <f t="shared" si="36"/>
        <v>0</v>
      </c>
      <c r="AB58" s="293">
        <f t="shared" si="36"/>
        <v>0</v>
      </c>
      <c r="AC58" s="293">
        <f t="shared" si="36"/>
        <v>0</v>
      </c>
      <c r="AD58" s="293">
        <f t="shared" si="36"/>
        <v>0</v>
      </c>
      <c r="AE58" s="293">
        <f t="shared" si="36"/>
        <v>0</v>
      </c>
      <c r="AF58" s="293">
        <f t="shared" si="36"/>
        <v>0</v>
      </c>
      <c r="AG58" s="293">
        <f t="shared" si="36"/>
        <v>0</v>
      </c>
      <c r="AH58" s="293">
        <f t="shared" si="36"/>
        <v>0</v>
      </c>
      <c r="AI58" s="539">
        <f>SUM(AI44:AI57)</f>
        <v>0</v>
      </c>
      <c r="AJ58" s="7"/>
      <c r="AK58" s="379"/>
      <c r="AN58" s="379"/>
      <c r="AO58" s="9"/>
      <c r="AR58" s="10"/>
      <c r="AS58" s="11"/>
      <c r="AU58" s="14"/>
      <c r="AV58" s="14"/>
      <c r="AX58" s="14"/>
      <c r="BA58" s="13"/>
    </row>
    <row r="59" spans="1:53" s="380" customFormat="1" ht="16.5" customHeight="1">
      <c r="A59" s="574" t="s">
        <v>80</v>
      </c>
      <c r="B59" s="575"/>
      <c r="C59" s="569"/>
      <c r="D59" s="570"/>
      <c r="E59" s="537">
        <f>+E58+E42</f>
        <v>0</v>
      </c>
      <c r="F59" s="293">
        <f>+F58+F42</f>
        <v>0</v>
      </c>
      <c r="G59" s="527" t="e">
        <f>(F59/$HF$58)*100</f>
        <v>#DIV/0!</v>
      </c>
      <c r="H59" s="527" t="e">
        <f t="shared" si="20"/>
        <v>#DIV/0!</v>
      </c>
      <c r="I59" s="293">
        <f>+I58+I42</f>
        <v>0</v>
      </c>
      <c r="J59" s="538">
        <f t="shared" ref="J59:AI59" si="37">+J58+J42</f>
        <v>0</v>
      </c>
      <c r="K59" s="293">
        <f t="shared" si="37"/>
        <v>0</v>
      </c>
      <c r="L59" s="293">
        <f t="shared" si="37"/>
        <v>0</v>
      </c>
      <c r="M59" s="293">
        <f t="shared" si="37"/>
        <v>0</v>
      </c>
      <c r="N59" s="293">
        <f t="shared" si="37"/>
        <v>0</v>
      </c>
      <c r="O59" s="293">
        <f t="shared" si="37"/>
        <v>0</v>
      </c>
      <c r="P59" s="293">
        <f t="shared" si="37"/>
        <v>0</v>
      </c>
      <c r="Q59" s="293">
        <f t="shared" si="37"/>
        <v>0</v>
      </c>
      <c r="R59" s="293">
        <f t="shared" si="37"/>
        <v>0</v>
      </c>
      <c r="S59" s="293">
        <f t="shared" si="37"/>
        <v>0</v>
      </c>
      <c r="T59" s="293">
        <f t="shared" si="37"/>
        <v>0</v>
      </c>
      <c r="U59" s="293">
        <f t="shared" si="37"/>
        <v>0</v>
      </c>
      <c r="V59" s="293">
        <f t="shared" si="37"/>
        <v>0</v>
      </c>
      <c r="W59" s="293">
        <f t="shared" si="37"/>
        <v>0</v>
      </c>
      <c r="X59" s="293">
        <f t="shared" si="37"/>
        <v>0</v>
      </c>
      <c r="Y59" s="293">
        <f t="shared" si="37"/>
        <v>0</v>
      </c>
      <c r="Z59" s="293">
        <f t="shared" si="37"/>
        <v>0</v>
      </c>
      <c r="AA59" s="293">
        <f t="shared" si="37"/>
        <v>0</v>
      </c>
      <c r="AB59" s="293">
        <f t="shared" si="37"/>
        <v>0</v>
      </c>
      <c r="AC59" s="293">
        <f t="shared" si="37"/>
        <v>0</v>
      </c>
      <c r="AD59" s="293">
        <f t="shared" si="37"/>
        <v>0</v>
      </c>
      <c r="AE59" s="293">
        <f t="shared" si="37"/>
        <v>0</v>
      </c>
      <c r="AF59" s="293">
        <f t="shared" si="37"/>
        <v>0</v>
      </c>
      <c r="AG59" s="293">
        <f t="shared" si="37"/>
        <v>0</v>
      </c>
      <c r="AH59" s="293">
        <f t="shared" si="37"/>
        <v>0</v>
      </c>
      <c r="AI59" s="539">
        <f t="shared" si="37"/>
        <v>0</v>
      </c>
      <c r="AJ59" s="15"/>
      <c r="AR59" s="16"/>
      <c r="AS59" s="17"/>
      <c r="AU59" s="14"/>
      <c r="AV59" s="14"/>
      <c r="AX59" s="14"/>
      <c r="BA59" s="13"/>
    </row>
    <row r="60" spans="1:53" ht="16.5" customHeight="1">
      <c r="A60" s="576"/>
      <c r="B60" s="536"/>
      <c r="C60" s="536"/>
      <c r="D60" s="577"/>
      <c r="E60" s="536"/>
      <c r="F60" s="536"/>
      <c r="G60" s="536"/>
      <c r="H60" s="536"/>
      <c r="I60" s="536"/>
      <c r="J60" s="536"/>
      <c r="K60" s="536"/>
      <c r="L60" s="536"/>
      <c r="M60" s="536"/>
      <c r="N60" s="549"/>
      <c r="O60" s="549"/>
      <c r="P60" s="536"/>
      <c r="Q60" s="536"/>
      <c r="R60" s="536"/>
      <c r="S60" s="536"/>
      <c r="T60" s="536"/>
      <c r="U60" s="536"/>
      <c r="V60" s="536"/>
      <c r="W60" s="536"/>
      <c r="X60" s="536"/>
      <c r="Y60" s="543"/>
      <c r="Z60" s="543"/>
      <c r="AA60" s="536"/>
      <c r="AB60" s="536"/>
      <c r="AC60" s="536"/>
      <c r="AD60" s="536"/>
      <c r="AE60" s="536"/>
      <c r="AF60" s="536"/>
      <c r="AG60" s="536"/>
      <c r="AH60" s="536"/>
      <c r="AI60" s="550"/>
    </row>
    <row r="61" spans="1:53" s="450" customFormat="1" ht="16.5" customHeight="1">
      <c r="A61" s="578" t="s">
        <v>81</v>
      </c>
      <c r="B61" s="579"/>
      <c r="C61" s="580"/>
      <c r="D61" s="581"/>
      <c r="E61" s="551"/>
      <c r="F61" s="551"/>
      <c r="G61" s="543"/>
      <c r="H61" s="536"/>
      <c r="I61" s="543"/>
      <c r="J61" s="552"/>
      <c r="K61" s="552"/>
      <c r="L61" s="553"/>
      <c r="M61" s="553"/>
      <c r="N61" s="543"/>
      <c r="O61" s="536"/>
      <c r="P61" s="554"/>
      <c r="Q61" s="536"/>
      <c r="R61" s="554"/>
      <c r="S61" s="554"/>
      <c r="T61" s="554"/>
      <c r="U61" s="554"/>
      <c r="V61" s="536"/>
      <c r="W61" s="554"/>
      <c r="X61" s="554"/>
      <c r="Y61" s="543"/>
      <c r="Z61" s="543"/>
      <c r="AA61" s="554"/>
      <c r="AB61" s="554"/>
      <c r="AC61" s="554"/>
      <c r="AD61" s="554"/>
      <c r="AE61" s="555"/>
      <c r="AF61" s="554"/>
      <c r="AG61" s="536"/>
      <c r="AH61" s="554"/>
      <c r="AI61" s="556"/>
    </row>
    <row r="62" spans="1:53" ht="16.5" customHeight="1">
      <c r="A62" s="793" t="s">
        <v>81</v>
      </c>
      <c r="B62" s="582" t="s">
        <v>82</v>
      </c>
      <c r="C62" s="573">
        <v>61.905700000000003</v>
      </c>
      <c r="D62" s="571"/>
      <c r="E62" s="287"/>
      <c r="F62" s="287"/>
      <c r="G62" s="286"/>
      <c r="H62" s="286"/>
      <c r="I62" s="288"/>
      <c r="J62" s="289"/>
      <c r="K62" s="287"/>
      <c r="L62" s="532">
        <f t="shared" ref="L62:L83" si="38">I62+J62+K62</f>
        <v>0</v>
      </c>
      <c r="M62" s="532">
        <f t="shared" ref="M62:M83" si="39">I62</f>
        <v>0</v>
      </c>
      <c r="N62" s="288"/>
      <c r="O62" s="287"/>
      <c r="P62" s="533">
        <f t="shared" ref="P62:P83" si="40">N62-O62</f>
        <v>0</v>
      </c>
      <c r="Q62" s="287"/>
      <c r="R62" s="533">
        <f t="shared" ref="R62:R83" si="41">ROUND(+(Q62)/2,0)</f>
        <v>0</v>
      </c>
      <c r="S62" s="533">
        <f t="shared" ref="S62:S83" si="42">+J62</f>
        <v>0</v>
      </c>
      <c r="T62" s="533">
        <f t="shared" ref="T62:T83" si="43">R62-S62</f>
        <v>0</v>
      </c>
      <c r="U62" s="533">
        <f t="shared" ref="U62:U83" si="44">+K62</f>
        <v>0</v>
      </c>
      <c r="V62" s="287"/>
      <c r="W62" s="533">
        <f t="shared" ref="W62:W83" si="45">U62-V62</f>
        <v>0</v>
      </c>
      <c r="X62" s="533">
        <f t="shared" ref="X62:X83" si="46">P62+T62-W62</f>
        <v>0</v>
      </c>
      <c r="Y62" s="288"/>
      <c r="Z62" s="288"/>
      <c r="AA62" s="533">
        <f t="shared" ref="AA62:AA83" si="47">O62</f>
        <v>0</v>
      </c>
      <c r="AB62" s="530">
        <f>Y62+Z62-AA62</f>
        <v>0</v>
      </c>
      <c r="AC62" s="288">
        <f t="shared" ref="AC62:AC83" si="48">M62+N62-Y62-Z62</f>
        <v>0</v>
      </c>
      <c r="AD62" s="288">
        <f t="shared" ref="AD62:AD83" si="49">L62+X62-AB62</f>
        <v>0</v>
      </c>
      <c r="AE62" s="294"/>
      <c r="AF62" s="290">
        <f t="shared" ref="AF62:AF83" si="50">R62</f>
        <v>0</v>
      </c>
      <c r="AG62" s="287"/>
      <c r="AH62" s="533">
        <f t="shared" ref="AH62:AH83" si="51">AE62+AF62+AG62</f>
        <v>0</v>
      </c>
      <c r="AI62" s="535">
        <f t="shared" ref="AI62:AI83" si="52">AD62-AH62</f>
        <v>0</v>
      </c>
      <c r="AJ62" s="7"/>
      <c r="AL62" s="380"/>
      <c r="AM62" s="380"/>
      <c r="AO62" s="380"/>
      <c r="AP62" s="380"/>
      <c r="AR62" s="10"/>
      <c r="AS62" s="18"/>
      <c r="AT62" s="18"/>
      <c r="AU62" s="19"/>
      <c r="AV62" s="19"/>
      <c r="AX62" s="19"/>
      <c r="BA62" s="13"/>
    </row>
    <row r="63" spans="1:53" ht="16.5">
      <c r="A63" s="794"/>
      <c r="B63" s="582" t="s">
        <v>835</v>
      </c>
      <c r="C63" s="566">
        <v>61.674700000000001</v>
      </c>
      <c r="D63" s="571"/>
      <c r="E63" s="287"/>
      <c r="F63" s="287"/>
      <c r="G63" s="286"/>
      <c r="H63" s="286"/>
      <c r="I63" s="288"/>
      <c r="J63" s="289"/>
      <c r="K63" s="287"/>
      <c r="L63" s="532">
        <f t="shared" si="38"/>
        <v>0</v>
      </c>
      <c r="M63" s="532">
        <f t="shared" si="39"/>
        <v>0</v>
      </c>
      <c r="N63" s="288"/>
      <c r="O63" s="287"/>
      <c r="P63" s="533">
        <f t="shared" si="40"/>
        <v>0</v>
      </c>
      <c r="Q63" s="287"/>
      <c r="R63" s="533">
        <f t="shared" si="41"/>
        <v>0</v>
      </c>
      <c r="S63" s="533">
        <f t="shared" si="42"/>
        <v>0</v>
      </c>
      <c r="T63" s="533">
        <f t="shared" si="43"/>
        <v>0</v>
      </c>
      <c r="U63" s="533">
        <f t="shared" si="44"/>
        <v>0</v>
      </c>
      <c r="V63" s="287"/>
      <c r="W63" s="533">
        <f t="shared" si="45"/>
        <v>0</v>
      </c>
      <c r="X63" s="533">
        <f t="shared" si="46"/>
        <v>0</v>
      </c>
      <c r="Y63" s="288"/>
      <c r="Z63" s="288"/>
      <c r="AA63" s="533">
        <f t="shared" si="47"/>
        <v>0</v>
      </c>
      <c r="AB63" s="530">
        <f t="shared" ref="AB63:AB83" si="53">Y63+Z63-AA63</f>
        <v>0</v>
      </c>
      <c r="AC63" s="288">
        <f t="shared" si="48"/>
        <v>0</v>
      </c>
      <c r="AD63" s="288">
        <f t="shared" si="49"/>
        <v>0</v>
      </c>
      <c r="AE63" s="294"/>
      <c r="AF63" s="290">
        <f t="shared" si="50"/>
        <v>0</v>
      </c>
      <c r="AG63" s="287"/>
      <c r="AH63" s="533">
        <f t="shared" si="51"/>
        <v>0</v>
      </c>
      <c r="AI63" s="535">
        <f t="shared" si="52"/>
        <v>0</v>
      </c>
    </row>
    <row r="64" spans="1:53" ht="16.5">
      <c r="A64" s="794"/>
      <c r="B64" s="582" t="s">
        <v>83</v>
      </c>
      <c r="C64" s="566">
        <v>61.902700000000003</v>
      </c>
      <c r="D64" s="571"/>
      <c r="E64" s="287"/>
      <c r="F64" s="287"/>
      <c r="G64" s="286"/>
      <c r="H64" s="286"/>
      <c r="I64" s="288"/>
      <c r="J64" s="289"/>
      <c r="K64" s="287"/>
      <c r="L64" s="532">
        <f t="shared" si="38"/>
        <v>0</v>
      </c>
      <c r="M64" s="532">
        <f t="shared" si="39"/>
        <v>0</v>
      </c>
      <c r="N64" s="288"/>
      <c r="O64" s="287"/>
      <c r="P64" s="533">
        <f t="shared" si="40"/>
        <v>0</v>
      </c>
      <c r="Q64" s="287"/>
      <c r="R64" s="533">
        <f t="shared" si="41"/>
        <v>0</v>
      </c>
      <c r="S64" s="533">
        <f t="shared" si="42"/>
        <v>0</v>
      </c>
      <c r="T64" s="533">
        <f t="shared" si="43"/>
        <v>0</v>
      </c>
      <c r="U64" s="533">
        <f t="shared" si="44"/>
        <v>0</v>
      </c>
      <c r="V64" s="287"/>
      <c r="W64" s="533">
        <f t="shared" si="45"/>
        <v>0</v>
      </c>
      <c r="X64" s="533">
        <f t="shared" si="46"/>
        <v>0</v>
      </c>
      <c r="Y64" s="288"/>
      <c r="Z64" s="288"/>
      <c r="AA64" s="533">
        <f t="shared" si="47"/>
        <v>0</v>
      </c>
      <c r="AB64" s="530">
        <f t="shared" si="53"/>
        <v>0</v>
      </c>
      <c r="AC64" s="288">
        <f t="shared" si="48"/>
        <v>0</v>
      </c>
      <c r="AD64" s="288">
        <f t="shared" si="49"/>
        <v>0</v>
      </c>
      <c r="AE64" s="294"/>
      <c r="AF64" s="290">
        <f t="shared" si="50"/>
        <v>0</v>
      </c>
      <c r="AG64" s="287"/>
      <c r="AH64" s="533">
        <f t="shared" si="51"/>
        <v>0</v>
      </c>
      <c r="AI64" s="535">
        <f t="shared" si="52"/>
        <v>0</v>
      </c>
    </row>
    <row r="65" spans="1:35" ht="16.5">
      <c r="A65" s="794"/>
      <c r="B65" s="582" t="s">
        <v>84</v>
      </c>
      <c r="C65" s="566">
        <v>61.904699999999998</v>
      </c>
      <c r="D65" s="571"/>
      <c r="E65" s="287"/>
      <c r="F65" s="287"/>
      <c r="G65" s="286"/>
      <c r="H65" s="286"/>
      <c r="I65" s="288"/>
      <c r="J65" s="289"/>
      <c r="K65" s="287"/>
      <c r="L65" s="532">
        <f t="shared" si="38"/>
        <v>0</v>
      </c>
      <c r="M65" s="532">
        <f t="shared" si="39"/>
        <v>0</v>
      </c>
      <c r="N65" s="288"/>
      <c r="O65" s="287"/>
      <c r="P65" s="533">
        <f t="shared" si="40"/>
        <v>0</v>
      </c>
      <c r="Q65" s="287"/>
      <c r="R65" s="533">
        <f t="shared" si="41"/>
        <v>0</v>
      </c>
      <c r="S65" s="533">
        <f t="shared" si="42"/>
        <v>0</v>
      </c>
      <c r="T65" s="533">
        <f t="shared" si="43"/>
        <v>0</v>
      </c>
      <c r="U65" s="533">
        <f t="shared" si="44"/>
        <v>0</v>
      </c>
      <c r="V65" s="287"/>
      <c r="W65" s="533">
        <f t="shared" si="45"/>
        <v>0</v>
      </c>
      <c r="X65" s="533">
        <f t="shared" si="46"/>
        <v>0</v>
      </c>
      <c r="Y65" s="288"/>
      <c r="Z65" s="288"/>
      <c r="AA65" s="533">
        <f t="shared" si="47"/>
        <v>0</v>
      </c>
      <c r="AB65" s="530">
        <f t="shared" si="53"/>
        <v>0</v>
      </c>
      <c r="AC65" s="288">
        <f t="shared" si="48"/>
        <v>0</v>
      </c>
      <c r="AD65" s="288">
        <f t="shared" si="49"/>
        <v>0</v>
      </c>
      <c r="AE65" s="294"/>
      <c r="AF65" s="290">
        <f t="shared" si="50"/>
        <v>0</v>
      </c>
      <c r="AG65" s="287"/>
      <c r="AH65" s="533">
        <f t="shared" si="51"/>
        <v>0</v>
      </c>
      <c r="AI65" s="535">
        <f t="shared" si="52"/>
        <v>0</v>
      </c>
    </row>
    <row r="66" spans="1:35" ht="16.5">
      <c r="A66" s="794"/>
      <c r="B66" s="582" t="s">
        <v>85</v>
      </c>
      <c r="C66" s="583">
        <v>61.906700000000001</v>
      </c>
      <c r="D66" s="571"/>
      <c r="E66" s="287"/>
      <c r="F66" s="287"/>
      <c r="G66" s="286"/>
      <c r="H66" s="286"/>
      <c r="I66" s="288"/>
      <c r="J66" s="289"/>
      <c r="K66" s="287"/>
      <c r="L66" s="532">
        <f t="shared" si="38"/>
        <v>0</v>
      </c>
      <c r="M66" s="532">
        <f t="shared" si="39"/>
        <v>0</v>
      </c>
      <c r="N66" s="288"/>
      <c r="O66" s="287"/>
      <c r="P66" s="533">
        <f t="shared" si="40"/>
        <v>0</v>
      </c>
      <c r="Q66" s="287"/>
      <c r="R66" s="533">
        <f t="shared" si="41"/>
        <v>0</v>
      </c>
      <c r="S66" s="533">
        <f t="shared" si="42"/>
        <v>0</v>
      </c>
      <c r="T66" s="533">
        <f t="shared" si="43"/>
        <v>0</v>
      </c>
      <c r="U66" s="533">
        <f t="shared" si="44"/>
        <v>0</v>
      </c>
      <c r="V66" s="287"/>
      <c r="W66" s="533">
        <f t="shared" si="45"/>
        <v>0</v>
      </c>
      <c r="X66" s="533">
        <f t="shared" si="46"/>
        <v>0</v>
      </c>
      <c r="Y66" s="288"/>
      <c r="Z66" s="288"/>
      <c r="AA66" s="533">
        <f t="shared" si="47"/>
        <v>0</v>
      </c>
      <c r="AB66" s="530">
        <f t="shared" si="53"/>
        <v>0</v>
      </c>
      <c r="AC66" s="288">
        <f t="shared" si="48"/>
        <v>0</v>
      </c>
      <c r="AD66" s="288">
        <f t="shared" si="49"/>
        <v>0</v>
      </c>
      <c r="AE66" s="294"/>
      <c r="AF66" s="290">
        <f t="shared" si="50"/>
        <v>0</v>
      </c>
      <c r="AG66" s="287"/>
      <c r="AH66" s="533">
        <f t="shared" si="51"/>
        <v>0</v>
      </c>
      <c r="AI66" s="535">
        <f t="shared" si="52"/>
        <v>0</v>
      </c>
    </row>
    <row r="67" spans="1:35" ht="16.5">
      <c r="A67" s="794"/>
      <c r="B67" s="582" t="s">
        <v>86</v>
      </c>
      <c r="C67" s="583">
        <v>61.919699999999999</v>
      </c>
      <c r="D67" s="571"/>
      <c r="E67" s="287"/>
      <c r="F67" s="287"/>
      <c r="G67" s="286"/>
      <c r="H67" s="286"/>
      <c r="I67" s="287"/>
      <c r="J67" s="289"/>
      <c r="K67" s="287"/>
      <c r="L67" s="532">
        <f t="shared" si="38"/>
        <v>0</v>
      </c>
      <c r="M67" s="532">
        <f t="shared" si="39"/>
        <v>0</v>
      </c>
      <c r="N67" s="288"/>
      <c r="O67" s="287"/>
      <c r="P67" s="533">
        <f t="shared" si="40"/>
        <v>0</v>
      </c>
      <c r="Q67" s="287"/>
      <c r="R67" s="533">
        <f t="shared" si="41"/>
        <v>0</v>
      </c>
      <c r="S67" s="533">
        <f t="shared" si="42"/>
        <v>0</v>
      </c>
      <c r="T67" s="533">
        <f t="shared" si="43"/>
        <v>0</v>
      </c>
      <c r="U67" s="533">
        <f t="shared" si="44"/>
        <v>0</v>
      </c>
      <c r="V67" s="287"/>
      <c r="W67" s="533">
        <f t="shared" si="45"/>
        <v>0</v>
      </c>
      <c r="X67" s="533">
        <f t="shared" si="46"/>
        <v>0</v>
      </c>
      <c r="Y67" s="288"/>
      <c r="Z67" s="288"/>
      <c r="AA67" s="533">
        <f t="shared" si="47"/>
        <v>0</v>
      </c>
      <c r="AB67" s="530">
        <f t="shared" si="53"/>
        <v>0</v>
      </c>
      <c r="AC67" s="288">
        <f t="shared" si="48"/>
        <v>0</v>
      </c>
      <c r="AD67" s="288">
        <f t="shared" si="49"/>
        <v>0</v>
      </c>
      <c r="AE67" s="294"/>
      <c r="AF67" s="290">
        <f t="shared" si="50"/>
        <v>0</v>
      </c>
      <c r="AG67" s="287"/>
      <c r="AH67" s="533">
        <f t="shared" si="51"/>
        <v>0</v>
      </c>
      <c r="AI67" s="535">
        <f t="shared" si="52"/>
        <v>0</v>
      </c>
    </row>
    <row r="68" spans="1:35" ht="16.5">
      <c r="A68" s="794"/>
      <c r="B68" s="582" t="s">
        <v>87</v>
      </c>
      <c r="C68" s="583">
        <v>61.920699999999997</v>
      </c>
      <c r="D68" s="571"/>
      <c r="E68" s="287"/>
      <c r="F68" s="287"/>
      <c r="G68" s="286"/>
      <c r="H68" s="286"/>
      <c r="I68" s="287"/>
      <c r="J68" s="289"/>
      <c r="K68" s="287"/>
      <c r="L68" s="532">
        <f t="shared" si="38"/>
        <v>0</v>
      </c>
      <c r="M68" s="532">
        <f t="shared" si="39"/>
        <v>0</v>
      </c>
      <c r="N68" s="288"/>
      <c r="O68" s="287"/>
      <c r="P68" s="533">
        <f t="shared" si="40"/>
        <v>0</v>
      </c>
      <c r="Q68" s="287"/>
      <c r="R68" s="533">
        <f t="shared" si="41"/>
        <v>0</v>
      </c>
      <c r="S68" s="533">
        <f t="shared" si="42"/>
        <v>0</v>
      </c>
      <c r="T68" s="533">
        <f t="shared" si="43"/>
        <v>0</v>
      </c>
      <c r="U68" s="533">
        <f t="shared" si="44"/>
        <v>0</v>
      </c>
      <c r="V68" s="287"/>
      <c r="W68" s="533">
        <f t="shared" si="45"/>
        <v>0</v>
      </c>
      <c r="X68" s="533">
        <f t="shared" si="46"/>
        <v>0</v>
      </c>
      <c r="Y68" s="288"/>
      <c r="Z68" s="288"/>
      <c r="AA68" s="533">
        <f t="shared" si="47"/>
        <v>0</v>
      </c>
      <c r="AB68" s="530">
        <f t="shared" si="53"/>
        <v>0</v>
      </c>
      <c r="AC68" s="288">
        <f t="shared" si="48"/>
        <v>0</v>
      </c>
      <c r="AD68" s="288">
        <f t="shared" si="49"/>
        <v>0</v>
      </c>
      <c r="AE68" s="294"/>
      <c r="AF68" s="290">
        <f t="shared" si="50"/>
        <v>0</v>
      </c>
      <c r="AG68" s="287"/>
      <c r="AH68" s="533">
        <f t="shared" si="51"/>
        <v>0</v>
      </c>
      <c r="AI68" s="535">
        <f t="shared" si="52"/>
        <v>0</v>
      </c>
    </row>
    <row r="69" spans="1:35" ht="16.5">
      <c r="A69" s="794"/>
      <c r="B69" s="582" t="s">
        <v>88</v>
      </c>
      <c r="C69" s="583">
        <v>61.921700000000001</v>
      </c>
      <c r="D69" s="571"/>
      <c r="E69" s="287"/>
      <c r="F69" s="287"/>
      <c r="G69" s="286"/>
      <c r="H69" s="286"/>
      <c r="I69" s="287"/>
      <c r="J69" s="289"/>
      <c r="K69" s="287"/>
      <c r="L69" s="532">
        <f t="shared" si="38"/>
        <v>0</v>
      </c>
      <c r="M69" s="532">
        <f t="shared" si="39"/>
        <v>0</v>
      </c>
      <c r="N69" s="288"/>
      <c r="O69" s="287"/>
      <c r="P69" s="533">
        <f t="shared" si="40"/>
        <v>0</v>
      </c>
      <c r="Q69" s="287"/>
      <c r="R69" s="533">
        <f t="shared" si="41"/>
        <v>0</v>
      </c>
      <c r="S69" s="533">
        <f t="shared" si="42"/>
        <v>0</v>
      </c>
      <c r="T69" s="533">
        <f t="shared" si="43"/>
        <v>0</v>
      </c>
      <c r="U69" s="533">
        <f t="shared" si="44"/>
        <v>0</v>
      </c>
      <c r="V69" s="287"/>
      <c r="W69" s="533">
        <f t="shared" si="45"/>
        <v>0</v>
      </c>
      <c r="X69" s="533">
        <f t="shared" si="46"/>
        <v>0</v>
      </c>
      <c r="Y69" s="288"/>
      <c r="Z69" s="288"/>
      <c r="AA69" s="533">
        <f t="shared" si="47"/>
        <v>0</v>
      </c>
      <c r="AB69" s="530">
        <f t="shared" si="53"/>
        <v>0</v>
      </c>
      <c r="AC69" s="288">
        <f t="shared" si="48"/>
        <v>0</v>
      </c>
      <c r="AD69" s="288">
        <f t="shared" si="49"/>
        <v>0</v>
      </c>
      <c r="AE69" s="294"/>
      <c r="AF69" s="290">
        <f t="shared" si="50"/>
        <v>0</v>
      </c>
      <c r="AG69" s="287"/>
      <c r="AH69" s="533">
        <f t="shared" si="51"/>
        <v>0</v>
      </c>
      <c r="AI69" s="535">
        <f t="shared" si="52"/>
        <v>0</v>
      </c>
    </row>
    <row r="70" spans="1:35" ht="16.5">
      <c r="A70" s="794"/>
      <c r="B70" s="582" t="s">
        <v>89</v>
      </c>
      <c r="C70" s="583">
        <v>61.922699999999999</v>
      </c>
      <c r="D70" s="571"/>
      <c r="E70" s="287"/>
      <c r="F70" s="287"/>
      <c r="G70" s="286"/>
      <c r="H70" s="286"/>
      <c r="I70" s="287"/>
      <c r="J70" s="289"/>
      <c r="K70" s="287"/>
      <c r="L70" s="532">
        <f t="shared" si="38"/>
        <v>0</v>
      </c>
      <c r="M70" s="532">
        <f t="shared" si="39"/>
        <v>0</v>
      </c>
      <c r="N70" s="288"/>
      <c r="O70" s="287"/>
      <c r="P70" s="533">
        <f t="shared" si="40"/>
        <v>0</v>
      </c>
      <c r="Q70" s="287"/>
      <c r="R70" s="533">
        <f t="shared" si="41"/>
        <v>0</v>
      </c>
      <c r="S70" s="533">
        <f t="shared" si="42"/>
        <v>0</v>
      </c>
      <c r="T70" s="533">
        <f t="shared" si="43"/>
        <v>0</v>
      </c>
      <c r="U70" s="533">
        <f t="shared" si="44"/>
        <v>0</v>
      </c>
      <c r="V70" s="287"/>
      <c r="W70" s="533">
        <f t="shared" si="45"/>
        <v>0</v>
      </c>
      <c r="X70" s="533">
        <f t="shared" si="46"/>
        <v>0</v>
      </c>
      <c r="Y70" s="288"/>
      <c r="Z70" s="288"/>
      <c r="AA70" s="533">
        <f t="shared" si="47"/>
        <v>0</v>
      </c>
      <c r="AB70" s="530">
        <f t="shared" si="53"/>
        <v>0</v>
      </c>
      <c r="AC70" s="288">
        <f t="shared" si="48"/>
        <v>0</v>
      </c>
      <c r="AD70" s="288">
        <f t="shared" si="49"/>
        <v>0</v>
      </c>
      <c r="AE70" s="294"/>
      <c r="AF70" s="290">
        <f t="shared" si="50"/>
        <v>0</v>
      </c>
      <c r="AG70" s="287"/>
      <c r="AH70" s="533">
        <f t="shared" si="51"/>
        <v>0</v>
      </c>
      <c r="AI70" s="535">
        <f t="shared" si="52"/>
        <v>0</v>
      </c>
    </row>
    <row r="71" spans="1:35" ht="16.5">
      <c r="A71" s="794"/>
      <c r="B71" s="582" t="s">
        <v>90</v>
      </c>
      <c r="C71" s="583">
        <v>61.923699999999997</v>
      </c>
      <c r="D71" s="571"/>
      <c r="E71" s="287"/>
      <c r="F71" s="287"/>
      <c r="G71" s="286"/>
      <c r="H71" s="286"/>
      <c r="I71" s="287"/>
      <c r="J71" s="289"/>
      <c r="K71" s="287"/>
      <c r="L71" s="532">
        <f t="shared" si="38"/>
        <v>0</v>
      </c>
      <c r="M71" s="532">
        <f t="shared" si="39"/>
        <v>0</v>
      </c>
      <c r="N71" s="288"/>
      <c r="O71" s="287"/>
      <c r="P71" s="533">
        <f t="shared" si="40"/>
        <v>0</v>
      </c>
      <c r="Q71" s="287"/>
      <c r="R71" s="533">
        <f t="shared" si="41"/>
        <v>0</v>
      </c>
      <c r="S71" s="533">
        <f t="shared" si="42"/>
        <v>0</v>
      </c>
      <c r="T71" s="533">
        <f t="shared" si="43"/>
        <v>0</v>
      </c>
      <c r="U71" s="533">
        <f t="shared" si="44"/>
        <v>0</v>
      </c>
      <c r="V71" s="287"/>
      <c r="W71" s="533">
        <f t="shared" si="45"/>
        <v>0</v>
      </c>
      <c r="X71" s="533">
        <f t="shared" si="46"/>
        <v>0</v>
      </c>
      <c r="Y71" s="288"/>
      <c r="Z71" s="288"/>
      <c r="AA71" s="533">
        <f t="shared" si="47"/>
        <v>0</v>
      </c>
      <c r="AB71" s="530">
        <f t="shared" si="53"/>
        <v>0</v>
      </c>
      <c r="AC71" s="288">
        <f t="shared" si="48"/>
        <v>0</v>
      </c>
      <c r="AD71" s="288">
        <f t="shared" si="49"/>
        <v>0</v>
      </c>
      <c r="AE71" s="294"/>
      <c r="AF71" s="290">
        <f t="shared" si="50"/>
        <v>0</v>
      </c>
      <c r="AG71" s="287"/>
      <c r="AH71" s="533">
        <f t="shared" si="51"/>
        <v>0</v>
      </c>
      <c r="AI71" s="535">
        <f t="shared" si="52"/>
        <v>0</v>
      </c>
    </row>
    <row r="72" spans="1:35" ht="16.5">
      <c r="A72" s="794"/>
      <c r="B72" s="582" t="s">
        <v>91</v>
      </c>
      <c r="C72" s="583">
        <v>61.924700000000001</v>
      </c>
      <c r="D72" s="571"/>
      <c r="E72" s="287"/>
      <c r="F72" s="287"/>
      <c r="G72" s="286"/>
      <c r="H72" s="286"/>
      <c r="I72" s="287"/>
      <c r="J72" s="289"/>
      <c r="K72" s="287"/>
      <c r="L72" s="532">
        <f t="shared" si="38"/>
        <v>0</v>
      </c>
      <c r="M72" s="532">
        <f t="shared" si="39"/>
        <v>0</v>
      </c>
      <c r="N72" s="288"/>
      <c r="O72" s="287"/>
      <c r="P72" s="533">
        <f t="shared" si="40"/>
        <v>0</v>
      </c>
      <c r="Q72" s="287"/>
      <c r="R72" s="533">
        <f t="shared" si="41"/>
        <v>0</v>
      </c>
      <c r="S72" s="533">
        <f t="shared" si="42"/>
        <v>0</v>
      </c>
      <c r="T72" s="533">
        <f t="shared" si="43"/>
        <v>0</v>
      </c>
      <c r="U72" s="533">
        <f t="shared" si="44"/>
        <v>0</v>
      </c>
      <c r="V72" s="287"/>
      <c r="W72" s="533">
        <f t="shared" si="45"/>
        <v>0</v>
      </c>
      <c r="X72" s="533">
        <f t="shared" si="46"/>
        <v>0</v>
      </c>
      <c r="Y72" s="288"/>
      <c r="Z72" s="288"/>
      <c r="AA72" s="533">
        <f t="shared" si="47"/>
        <v>0</v>
      </c>
      <c r="AB72" s="530">
        <f t="shared" si="53"/>
        <v>0</v>
      </c>
      <c r="AC72" s="288">
        <f t="shared" si="48"/>
        <v>0</v>
      </c>
      <c r="AD72" s="288">
        <f t="shared" si="49"/>
        <v>0</v>
      </c>
      <c r="AE72" s="294"/>
      <c r="AF72" s="290">
        <f t="shared" si="50"/>
        <v>0</v>
      </c>
      <c r="AG72" s="287"/>
      <c r="AH72" s="533">
        <f t="shared" si="51"/>
        <v>0</v>
      </c>
      <c r="AI72" s="535">
        <f t="shared" si="52"/>
        <v>0</v>
      </c>
    </row>
    <row r="73" spans="1:35" ht="16.5">
      <c r="A73" s="794"/>
      <c r="B73" s="584" t="s">
        <v>92</v>
      </c>
      <c r="C73" s="566">
        <v>61.907699999999998</v>
      </c>
      <c r="D73" s="571"/>
      <c r="E73" s="287"/>
      <c r="F73" s="287"/>
      <c r="G73" s="286"/>
      <c r="H73" s="286"/>
      <c r="I73" s="288"/>
      <c r="J73" s="289"/>
      <c r="K73" s="287"/>
      <c r="L73" s="532">
        <f t="shared" si="38"/>
        <v>0</v>
      </c>
      <c r="M73" s="532">
        <f t="shared" si="39"/>
        <v>0</v>
      </c>
      <c r="N73" s="288"/>
      <c r="O73" s="287"/>
      <c r="P73" s="533">
        <f t="shared" si="40"/>
        <v>0</v>
      </c>
      <c r="Q73" s="287"/>
      <c r="R73" s="533">
        <f t="shared" si="41"/>
        <v>0</v>
      </c>
      <c r="S73" s="533">
        <f t="shared" si="42"/>
        <v>0</v>
      </c>
      <c r="T73" s="533">
        <f t="shared" si="43"/>
        <v>0</v>
      </c>
      <c r="U73" s="533">
        <f t="shared" si="44"/>
        <v>0</v>
      </c>
      <c r="V73" s="287"/>
      <c r="W73" s="533">
        <f t="shared" si="45"/>
        <v>0</v>
      </c>
      <c r="X73" s="533">
        <f t="shared" si="46"/>
        <v>0</v>
      </c>
      <c r="Y73" s="288"/>
      <c r="Z73" s="288"/>
      <c r="AA73" s="533">
        <f t="shared" si="47"/>
        <v>0</v>
      </c>
      <c r="AB73" s="530">
        <f t="shared" si="53"/>
        <v>0</v>
      </c>
      <c r="AC73" s="288">
        <f t="shared" si="48"/>
        <v>0</v>
      </c>
      <c r="AD73" s="288">
        <f t="shared" si="49"/>
        <v>0</v>
      </c>
      <c r="AE73" s="294"/>
      <c r="AF73" s="290">
        <f t="shared" si="50"/>
        <v>0</v>
      </c>
      <c r="AG73" s="287"/>
      <c r="AH73" s="533">
        <f t="shared" si="51"/>
        <v>0</v>
      </c>
      <c r="AI73" s="535">
        <f t="shared" si="52"/>
        <v>0</v>
      </c>
    </row>
    <row r="74" spans="1:35" ht="16.5">
      <c r="A74" s="794"/>
      <c r="B74" s="584" t="s">
        <v>93</v>
      </c>
      <c r="C74" s="566">
        <v>61.908700000000003</v>
      </c>
      <c r="D74" s="571"/>
      <c r="E74" s="287"/>
      <c r="F74" s="287"/>
      <c r="G74" s="286"/>
      <c r="H74" s="286"/>
      <c r="I74" s="288"/>
      <c r="J74" s="289"/>
      <c r="K74" s="287"/>
      <c r="L74" s="532">
        <f t="shared" si="38"/>
        <v>0</v>
      </c>
      <c r="M74" s="532">
        <f t="shared" si="39"/>
        <v>0</v>
      </c>
      <c r="N74" s="288"/>
      <c r="O74" s="287"/>
      <c r="P74" s="533">
        <f t="shared" si="40"/>
        <v>0</v>
      </c>
      <c r="Q74" s="287"/>
      <c r="R74" s="533">
        <f t="shared" si="41"/>
        <v>0</v>
      </c>
      <c r="S74" s="533">
        <f t="shared" si="42"/>
        <v>0</v>
      </c>
      <c r="T74" s="533">
        <f t="shared" si="43"/>
        <v>0</v>
      </c>
      <c r="U74" s="533">
        <f t="shared" si="44"/>
        <v>0</v>
      </c>
      <c r="V74" s="287"/>
      <c r="W74" s="533">
        <f t="shared" si="45"/>
        <v>0</v>
      </c>
      <c r="X74" s="533">
        <f t="shared" si="46"/>
        <v>0</v>
      </c>
      <c r="Y74" s="288"/>
      <c r="Z74" s="288"/>
      <c r="AA74" s="533">
        <f t="shared" si="47"/>
        <v>0</v>
      </c>
      <c r="AB74" s="530">
        <f t="shared" si="53"/>
        <v>0</v>
      </c>
      <c r="AC74" s="288">
        <f t="shared" si="48"/>
        <v>0</v>
      </c>
      <c r="AD74" s="288">
        <f t="shared" si="49"/>
        <v>0</v>
      </c>
      <c r="AE74" s="294"/>
      <c r="AF74" s="290">
        <f t="shared" si="50"/>
        <v>0</v>
      </c>
      <c r="AG74" s="287"/>
      <c r="AH74" s="533">
        <f t="shared" si="51"/>
        <v>0</v>
      </c>
      <c r="AI74" s="535">
        <f t="shared" si="52"/>
        <v>0</v>
      </c>
    </row>
    <row r="75" spans="1:35" ht="16.5">
      <c r="A75" s="794"/>
      <c r="B75" s="584" t="s">
        <v>94</v>
      </c>
      <c r="C75" s="566">
        <v>62.901699999999998</v>
      </c>
      <c r="D75" s="571"/>
      <c r="E75" s="287"/>
      <c r="F75" s="287"/>
      <c r="G75" s="286"/>
      <c r="H75" s="286"/>
      <c r="I75" s="288"/>
      <c r="J75" s="289"/>
      <c r="K75" s="287"/>
      <c r="L75" s="532">
        <f t="shared" si="38"/>
        <v>0</v>
      </c>
      <c r="M75" s="532">
        <f t="shared" si="39"/>
        <v>0</v>
      </c>
      <c r="N75" s="288"/>
      <c r="O75" s="287"/>
      <c r="P75" s="533">
        <f t="shared" si="40"/>
        <v>0</v>
      </c>
      <c r="Q75" s="287"/>
      <c r="R75" s="533">
        <f t="shared" si="41"/>
        <v>0</v>
      </c>
      <c r="S75" s="533">
        <f t="shared" si="42"/>
        <v>0</v>
      </c>
      <c r="T75" s="533">
        <f t="shared" si="43"/>
        <v>0</v>
      </c>
      <c r="U75" s="533">
        <f t="shared" si="44"/>
        <v>0</v>
      </c>
      <c r="V75" s="287"/>
      <c r="W75" s="533">
        <f t="shared" si="45"/>
        <v>0</v>
      </c>
      <c r="X75" s="533">
        <f t="shared" si="46"/>
        <v>0</v>
      </c>
      <c r="Y75" s="288"/>
      <c r="Z75" s="288"/>
      <c r="AA75" s="533">
        <f t="shared" si="47"/>
        <v>0</v>
      </c>
      <c r="AB75" s="530">
        <f t="shared" si="53"/>
        <v>0</v>
      </c>
      <c r="AC75" s="288">
        <f t="shared" si="48"/>
        <v>0</v>
      </c>
      <c r="AD75" s="288">
        <f t="shared" si="49"/>
        <v>0</v>
      </c>
      <c r="AE75" s="294"/>
      <c r="AF75" s="290">
        <f t="shared" si="50"/>
        <v>0</v>
      </c>
      <c r="AG75" s="287"/>
      <c r="AH75" s="533">
        <f t="shared" si="51"/>
        <v>0</v>
      </c>
      <c r="AI75" s="535">
        <f t="shared" si="52"/>
        <v>0</v>
      </c>
    </row>
    <row r="76" spans="1:35" ht="16.5">
      <c r="A76" s="794"/>
      <c r="B76" s="584" t="s">
        <v>95</v>
      </c>
      <c r="C76" s="566">
        <v>62.902700000000003</v>
      </c>
      <c r="D76" s="571"/>
      <c r="E76" s="287"/>
      <c r="F76" s="287"/>
      <c r="G76" s="286"/>
      <c r="H76" s="286"/>
      <c r="I76" s="288"/>
      <c r="J76" s="289"/>
      <c r="K76" s="287"/>
      <c r="L76" s="532">
        <f t="shared" si="38"/>
        <v>0</v>
      </c>
      <c r="M76" s="532">
        <f t="shared" si="39"/>
        <v>0</v>
      </c>
      <c r="N76" s="288"/>
      <c r="O76" s="287"/>
      <c r="P76" s="533">
        <f t="shared" si="40"/>
        <v>0</v>
      </c>
      <c r="Q76" s="287"/>
      <c r="R76" s="533">
        <f t="shared" si="41"/>
        <v>0</v>
      </c>
      <c r="S76" s="533">
        <f t="shared" si="42"/>
        <v>0</v>
      </c>
      <c r="T76" s="533">
        <f t="shared" si="43"/>
        <v>0</v>
      </c>
      <c r="U76" s="533">
        <f t="shared" si="44"/>
        <v>0</v>
      </c>
      <c r="V76" s="287"/>
      <c r="W76" s="533">
        <f t="shared" si="45"/>
        <v>0</v>
      </c>
      <c r="X76" s="533">
        <f t="shared" si="46"/>
        <v>0</v>
      </c>
      <c r="Y76" s="288"/>
      <c r="Z76" s="288"/>
      <c r="AA76" s="533">
        <f t="shared" si="47"/>
        <v>0</v>
      </c>
      <c r="AB76" s="530">
        <f t="shared" si="53"/>
        <v>0</v>
      </c>
      <c r="AC76" s="288">
        <f t="shared" si="48"/>
        <v>0</v>
      </c>
      <c r="AD76" s="288">
        <f t="shared" si="49"/>
        <v>0</v>
      </c>
      <c r="AE76" s="294"/>
      <c r="AF76" s="290">
        <f t="shared" si="50"/>
        <v>0</v>
      </c>
      <c r="AG76" s="287"/>
      <c r="AH76" s="533">
        <f t="shared" si="51"/>
        <v>0</v>
      </c>
      <c r="AI76" s="535">
        <f t="shared" si="52"/>
        <v>0</v>
      </c>
    </row>
    <row r="77" spans="1:35" ht="16.5">
      <c r="A77" s="794"/>
      <c r="B77" s="584" t="s">
        <v>96</v>
      </c>
      <c r="C77" s="566">
        <v>62.907699999999998</v>
      </c>
      <c r="D77" s="571"/>
      <c r="E77" s="287"/>
      <c r="F77" s="287"/>
      <c r="G77" s="286"/>
      <c r="H77" s="286"/>
      <c r="I77" s="288"/>
      <c r="J77" s="289"/>
      <c r="K77" s="287"/>
      <c r="L77" s="532">
        <f t="shared" si="38"/>
        <v>0</v>
      </c>
      <c r="M77" s="532">
        <f t="shared" si="39"/>
        <v>0</v>
      </c>
      <c r="N77" s="288"/>
      <c r="O77" s="287"/>
      <c r="P77" s="533">
        <f t="shared" si="40"/>
        <v>0</v>
      </c>
      <c r="Q77" s="287"/>
      <c r="R77" s="533">
        <f t="shared" si="41"/>
        <v>0</v>
      </c>
      <c r="S77" s="533">
        <f t="shared" si="42"/>
        <v>0</v>
      </c>
      <c r="T77" s="533">
        <f t="shared" si="43"/>
        <v>0</v>
      </c>
      <c r="U77" s="533">
        <f t="shared" si="44"/>
        <v>0</v>
      </c>
      <c r="V77" s="287"/>
      <c r="W77" s="533">
        <f t="shared" si="45"/>
        <v>0</v>
      </c>
      <c r="X77" s="533">
        <f t="shared" si="46"/>
        <v>0</v>
      </c>
      <c r="Y77" s="288"/>
      <c r="Z77" s="288"/>
      <c r="AA77" s="533">
        <f t="shared" si="47"/>
        <v>0</v>
      </c>
      <c r="AB77" s="530">
        <f t="shared" si="53"/>
        <v>0</v>
      </c>
      <c r="AC77" s="288">
        <f t="shared" si="48"/>
        <v>0</v>
      </c>
      <c r="AD77" s="288">
        <f t="shared" si="49"/>
        <v>0</v>
      </c>
      <c r="AE77" s="294"/>
      <c r="AF77" s="290">
        <f t="shared" si="50"/>
        <v>0</v>
      </c>
      <c r="AG77" s="287"/>
      <c r="AH77" s="533">
        <f t="shared" si="51"/>
        <v>0</v>
      </c>
      <c r="AI77" s="535">
        <f t="shared" si="52"/>
        <v>0</v>
      </c>
    </row>
    <row r="78" spans="1:35" ht="16.5">
      <c r="A78" s="794"/>
      <c r="B78" s="584" t="s">
        <v>465</v>
      </c>
      <c r="C78" s="566">
        <v>62.908700000000003</v>
      </c>
      <c r="D78" s="571"/>
      <c r="E78" s="287"/>
      <c r="F78" s="287"/>
      <c r="G78" s="286"/>
      <c r="H78" s="286"/>
      <c r="I78" s="546"/>
      <c r="J78" s="289"/>
      <c r="K78" s="287"/>
      <c r="L78" s="532">
        <f t="shared" si="38"/>
        <v>0</v>
      </c>
      <c r="M78" s="532">
        <f t="shared" si="39"/>
        <v>0</v>
      </c>
      <c r="N78" s="288"/>
      <c r="O78" s="546"/>
      <c r="P78" s="533">
        <f t="shared" si="40"/>
        <v>0</v>
      </c>
      <c r="Q78" s="546"/>
      <c r="R78" s="533">
        <f t="shared" si="41"/>
        <v>0</v>
      </c>
      <c r="S78" s="533">
        <f t="shared" si="42"/>
        <v>0</v>
      </c>
      <c r="T78" s="533">
        <f t="shared" si="43"/>
        <v>0</v>
      </c>
      <c r="U78" s="533">
        <f t="shared" si="44"/>
        <v>0</v>
      </c>
      <c r="V78" s="287"/>
      <c r="W78" s="533">
        <f t="shared" si="45"/>
        <v>0</v>
      </c>
      <c r="X78" s="533">
        <f t="shared" si="46"/>
        <v>0</v>
      </c>
      <c r="Y78" s="288"/>
      <c r="Z78" s="288"/>
      <c r="AA78" s="533">
        <f t="shared" si="47"/>
        <v>0</v>
      </c>
      <c r="AB78" s="530">
        <f t="shared" si="53"/>
        <v>0</v>
      </c>
      <c r="AC78" s="288">
        <f t="shared" si="48"/>
        <v>0</v>
      </c>
      <c r="AD78" s="288">
        <f t="shared" si="49"/>
        <v>0</v>
      </c>
      <c r="AE78" s="546"/>
      <c r="AF78" s="290">
        <f t="shared" si="50"/>
        <v>0</v>
      </c>
      <c r="AG78" s="287"/>
      <c r="AH78" s="533">
        <f t="shared" si="51"/>
        <v>0</v>
      </c>
      <c r="AI78" s="535">
        <f t="shared" si="52"/>
        <v>0</v>
      </c>
    </row>
    <row r="79" spans="1:35" ht="16.5">
      <c r="A79" s="794"/>
      <c r="B79" s="584" t="s">
        <v>97</v>
      </c>
      <c r="C79" s="566">
        <v>62.909700000000001</v>
      </c>
      <c r="D79" s="571"/>
      <c r="E79" s="287"/>
      <c r="F79" s="287"/>
      <c r="G79" s="286"/>
      <c r="H79" s="286"/>
      <c r="I79" s="287"/>
      <c r="J79" s="289"/>
      <c r="K79" s="287"/>
      <c r="L79" s="532">
        <f t="shared" si="38"/>
        <v>0</v>
      </c>
      <c r="M79" s="532">
        <f t="shared" si="39"/>
        <v>0</v>
      </c>
      <c r="N79" s="288"/>
      <c r="O79" s="287"/>
      <c r="P79" s="533">
        <f t="shared" si="40"/>
        <v>0</v>
      </c>
      <c r="Q79" s="287"/>
      <c r="R79" s="533">
        <f t="shared" si="41"/>
        <v>0</v>
      </c>
      <c r="S79" s="533">
        <f t="shared" si="42"/>
        <v>0</v>
      </c>
      <c r="T79" s="533">
        <f t="shared" si="43"/>
        <v>0</v>
      </c>
      <c r="U79" s="533">
        <f t="shared" si="44"/>
        <v>0</v>
      </c>
      <c r="V79" s="287"/>
      <c r="W79" s="533">
        <f t="shared" si="45"/>
        <v>0</v>
      </c>
      <c r="X79" s="533">
        <f t="shared" si="46"/>
        <v>0</v>
      </c>
      <c r="Y79" s="288"/>
      <c r="Z79" s="288"/>
      <c r="AA79" s="533">
        <f t="shared" si="47"/>
        <v>0</v>
      </c>
      <c r="AB79" s="530">
        <f t="shared" si="53"/>
        <v>0</v>
      </c>
      <c r="AC79" s="288">
        <f t="shared" si="48"/>
        <v>0</v>
      </c>
      <c r="AD79" s="288">
        <f t="shared" si="49"/>
        <v>0</v>
      </c>
      <c r="AE79" s="294"/>
      <c r="AF79" s="290">
        <f t="shared" si="50"/>
        <v>0</v>
      </c>
      <c r="AG79" s="287"/>
      <c r="AH79" s="533">
        <f t="shared" si="51"/>
        <v>0</v>
      </c>
      <c r="AI79" s="535">
        <f t="shared" si="52"/>
        <v>0</v>
      </c>
    </row>
    <row r="80" spans="1:35" ht="16.5">
      <c r="A80" s="794"/>
      <c r="B80" s="584" t="s">
        <v>85</v>
      </c>
      <c r="C80" s="566">
        <v>62.917700000000004</v>
      </c>
      <c r="D80" s="571"/>
      <c r="E80" s="287"/>
      <c r="F80" s="287"/>
      <c r="G80" s="286"/>
      <c r="H80" s="286"/>
      <c r="I80" s="288"/>
      <c r="J80" s="289"/>
      <c r="K80" s="287"/>
      <c r="L80" s="532">
        <f t="shared" si="38"/>
        <v>0</v>
      </c>
      <c r="M80" s="532">
        <f t="shared" si="39"/>
        <v>0</v>
      </c>
      <c r="N80" s="288"/>
      <c r="O80" s="287"/>
      <c r="P80" s="533">
        <f t="shared" si="40"/>
        <v>0</v>
      </c>
      <c r="Q80" s="287"/>
      <c r="R80" s="533">
        <f t="shared" si="41"/>
        <v>0</v>
      </c>
      <c r="S80" s="533">
        <f t="shared" si="42"/>
        <v>0</v>
      </c>
      <c r="T80" s="533">
        <f t="shared" si="43"/>
        <v>0</v>
      </c>
      <c r="U80" s="533">
        <f t="shared" si="44"/>
        <v>0</v>
      </c>
      <c r="V80" s="287"/>
      <c r="W80" s="533">
        <f t="shared" si="45"/>
        <v>0</v>
      </c>
      <c r="X80" s="533">
        <f t="shared" si="46"/>
        <v>0</v>
      </c>
      <c r="Y80" s="288"/>
      <c r="Z80" s="288"/>
      <c r="AA80" s="533">
        <f t="shared" si="47"/>
        <v>0</v>
      </c>
      <c r="AB80" s="530">
        <f t="shared" si="53"/>
        <v>0</v>
      </c>
      <c r="AC80" s="288">
        <f t="shared" si="48"/>
        <v>0</v>
      </c>
      <c r="AD80" s="288">
        <f t="shared" si="49"/>
        <v>0</v>
      </c>
      <c r="AE80" s="294"/>
      <c r="AF80" s="290">
        <f t="shared" si="50"/>
        <v>0</v>
      </c>
      <c r="AG80" s="287"/>
      <c r="AH80" s="533">
        <f t="shared" si="51"/>
        <v>0</v>
      </c>
      <c r="AI80" s="535">
        <f t="shared" si="52"/>
        <v>0</v>
      </c>
    </row>
    <row r="81" spans="1:53" ht="16.5">
      <c r="A81" s="794"/>
      <c r="B81" s="546"/>
      <c r="C81" s="566">
        <v>62.9178</v>
      </c>
      <c r="D81" s="571"/>
      <c r="E81" s="287"/>
      <c r="F81" s="287"/>
      <c r="G81" s="286"/>
      <c r="H81" s="286"/>
      <c r="I81" s="546"/>
      <c r="J81" s="289"/>
      <c r="K81" s="287"/>
      <c r="L81" s="532">
        <f t="shared" si="38"/>
        <v>0</v>
      </c>
      <c r="M81" s="532">
        <f t="shared" si="39"/>
        <v>0</v>
      </c>
      <c r="N81" s="288"/>
      <c r="O81" s="546"/>
      <c r="P81" s="533">
        <f t="shared" si="40"/>
        <v>0</v>
      </c>
      <c r="Q81" s="546"/>
      <c r="R81" s="533">
        <f t="shared" si="41"/>
        <v>0</v>
      </c>
      <c r="S81" s="533">
        <f t="shared" si="42"/>
        <v>0</v>
      </c>
      <c r="T81" s="533">
        <f t="shared" si="43"/>
        <v>0</v>
      </c>
      <c r="U81" s="533">
        <f t="shared" si="44"/>
        <v>0</v>
      </c>
      <c r="V81" s="287"/>
      <c r="W81" s="533">
        <f t="shared" si="45"/>
        <v>0</v>
      </c>
      <c r="X81" s="533">
        <f t="shared" si="46"/>
        <v>0</v>
      </c>
      <c r="Y81" s="288"/>
      <c r="Z81" s="288"/>
      <c r="AA81" s="533">
        <f t="shared" si="47"/>
        <v>0</v>
      </c>
      <c r="AB81" s="530">
        <f t="shared" si="53"/>
        <v>0</v>
      </c>
      <c r="AC81" s="288">
        <f t="shared" si="48"/>
        <v>0</v>
      </c>
      <c r="AD81" s="288">
        <f t="shared" si="49"/>
        <v>0</v>
      </c>
      <c r="AE81" s="546"/>
      <c r="AF81" s="290">
        <f t="shared" si="50"/>
        <v>0</v>
      </c>
      <c r="AG81" s="287"/>
      <c r="AH81" s="533">
        <f t="shared" si="51"/>
        <v>0</v>
      </c>
      <c r="AI81" s="535">
        <f t="shared" si="52"/>
        <v>0</v>
      </c>
    </row>
    <row r="82" spans="1:53" ht="18.75" customHeight="1">
      <c r="A82" s="794"/>
      <c r="B82" s="584" t="s">
        <v>98</v>
      </c>
      <c r="C82" s="566">
        <v>62.931699999999999</v>
      </c>
      <c r="D82" s="571"/>
      <c r="E82" s="287"/>
      <c r="F82" s="287"/>
      <c r="G82" s="286"/>
      <c r="H82" s="286"/>
      <c r="I82" s="287"/>
      <c r="J82" s="289"/>
      <c r="K82" s="287"/>
      <c r="L82" s="532">
        <f t="shared" si="38"/>
        <v>0</v>
      </c>
      <c r="M82" s="532">
        <f t="shared" si="39"/>
        <v>0</v>
      </c>
      <c r="N82" s="288"/>
      <c r="O82" s="287"/>
      <c r="P82" s="533">
        <f t="shared" si="40"/>
        <v>0</v>
      </c>
      <c r="Q82" s="287"/>
      <c r="R82" s="533">
        <f t="shared" si="41"/>
        <v>0</v>
      </c>
      <c r="S82" s="533">
        <f t="shared" si="42"/>
        <v>0</v>
      </c>
      <c r="T82" s="533">
        <f t="shared" si="43"/>
        <v>0</v>
      </c>
      <c r="U82" s="533">
        <f t="shared" si="44"/>
        <v>0</v>
      </c>
      <c r="V82" s="287"/>
      <c r="W82" s="533">
        <f t="shared" si="45"/>
        <v>0</v>
      </c>
      <c r="X82" s="533">
        <f t="shared" si="46"/>
        <v>0</v>
      </c>
      <c r="Y82" s="288"/>
      <c r="Z82" s="288"/>
      <c r="AA82" s="533">
        <f t="shared" si="47"/>
        <v>0</v>
      </c>
      <c r="AB82" s="530">
        <f t="shared" si="53"/>
        <v>0</v>
      </c>
      <c r="AC82" s="288">
        <f t="shared" si="48"/>
        <v>0</v>
      </c>
      <c r="AD82" s="288">
        <f t="shared" si="49"/>
        <v>0</v>
      </c>
      <c r="AE82" s="294"/>
      <c r="AF82" s="290">
        <f t="shared" si="50"/>
        <v>0</v>
      </c>
      <c r="AG82" s="287"/>
      <c r="AH82" s="533">
        <f t="shared" si="51"/>
        <v>0</v>
      </c>
      <c r="AI82" s="535">
        <f t="shared" si="52"/>
        <v>0</v>
      </c>
    </row>
    <row r="83" spans="1:53" ht="16.5">
      <c r="A83" s="795"/>
      <c r="B83" s="584" t="s">
        <v>99</v>
      </c>
      <c r="C83" s="566">
        <v>62.932699999999997</v>
      </c>
      <c r="D83" s="571"/>
      <c r="E83" s="287"/>
      <c r="F83" s="287"/>
      <c r="G83" s="286"/>
      <c r="H83" s="286"/>
      <c r="I83" s="287"/>
      <c r="J83" s="289"/>
      <c r="K83" s="287"/>
      <c r="L83" s="532">
        <f t="shared" si="38"/>
        <v>0</v>
      </c>
      <c r="M83" s="532">
        <f t="shared" si="39"/>
        <v>0</v>
      </c>
      <c r="N83" s="288"/>
      <c r="O83" s="287"/>
      <c r="P83" s="533">
        <f t="shared" si="40"/>
        <v>0</v>
      </c>
      <c r="Q83" s="287"/>
      <c r="R83" s="533">
        <f t="shared" si="41"/>
        <v>0</v>
      </c>
      <c r="S83" s="533">
        <f t="shared" si="42"/>
        <v>0</v>
      </c>
      <c r="T83" s="533">
        <f t="shared" si="43"/>
        <v>0</v>
      </c>
      <c r="U83" s="533">
        <f t="shared" si="44"/>
        <v>0</v>
      </c>
      <c r="V83" s="287"/>
      <c r="W83" s="533">
        <f t="shared" si="45"/>
        <v>0</v>
      </c>
      <c r="X83" s="533">
        <f t="shared" si="46"/>
        <v>0</v>
      </c>
      <c r="Y83" s="288"/>
      <c r="Z83" s="288"/>
      <c r="AA83" s="533">
        <f t="shared" si="47"/>
        <v>0</v>
      </c>
      <c r="AB83" s="530">
        <f t="shared" si="53"/>
        <v>0</v>
      </c>
      <c r="AC83" s="288">
        <f t="shared" si="48"/>
        <v>0</v>
      </c>
      <c r="AD83" s="288">
        <f t="shared" si="49"/>
        <v>0</v>
      </c>
      <c r="AE83" s="294"/>
      <c r="AF83" s="290">
        <f t="shared" si="50"/>
        <v>0</v>
      </c>
      <c r="AG83" s="287"/>
      <c r="AH83" s="533">
        <f t="shared" si="51"/>
        <v>0</v>
      </c>
      <c r="AI83" s="535">
        <f t="shared" si="52"/>
        <v>0</v>
      </c>
      <c r="AU83" s="418"/>
    </row>
    <row r="84" spans="1:53" s="380" customFormat="1" ht="16.5">
      <c r="A84" s="585"/>
      <c r="B84" s="567"/>
      <c r="C84" s="566"/>
      <c r="D84" s="570"/>
      <c r="E84" s="515">
        <f>SUM(E62:E83)</f>
        <v>0</v>
      </c>
      <c r="F84" s="515">
        <f>SUM(F62:F83)</f>
        <v>0</v>
      </c>
      <c r="G84" s="528" t="e">
        <f>(F84/F58)*100</f>
        <v>#DIV/0!</v>
      </c>
      <c r="H84" s="527" t="e">
        <f>(N84/F84)</f>
        <v>#DIV/0!</v>
      </c>
      <c r="I84" s="294">
        <f>SUM(I62:I83)</f>
        <v>0</v>
      </c>
      <c r="J84" s="294">
        <f t="shared" ref="J84" si="54">SUM(J62:J83)</f>
        <v>0</v>
      </c>
      <c r="K84" s="294">
        <f t="shared" ref="K84" si="55">SUM(K62:K83)</f>
        <v>0</v>
      </c>
      <c r="L84" s="294">
        <f t="shared" ref="L84" si="56">SUM(L62:L83)</f>
        <v>0</v>
      </c>
      <c r="M84" s="294">
        <f t="shared" ref="M84" si="57">SUM(M62:M83)</f>
        <v>0</v>
      </c>
      <c r="N84" s="294">
        <f t="shared" ref="N84" si="58">SUM(N62:N83)</f>
        <v>0</v>
      </c>
      <c r="O84" s="294">
        <f t="shared" ref="O84" si="59">SUM(O62:O83)</f>
        <v>0</v>
      </c>
      <c r="P84" s="294">
        <f t="shared" ref="P84" si="60">SUM(P62:P83)</f>
        <v>0</v>
      </c>
      <c r="Q84" s="294">
        <f t="shared" ref="Q84" si="61">SUM(Q62:Q83)</f>
        <v>0</v>
      </c>
      <c r="R84" s="294">
        <f t="shared" ref="R84" si="62">SUM(R62:R83)</f>
        <v>0</v>
      </c>
      <c r="S84" s="294">
        <f t="shared" ref="S84" si="63">SUM(S62:S83)</f>
        <v>0</v>
      </c>
      <c r="T84" s="294">
        <f t="shared" ref="T84" si="64">SUM(T62:T83)</f>
        <v>0</v>
      </c>
      <c r="U84" s="294">
        <f t="shared" ref="U84" si="65">SUM(U62:U83)</f>
        <v>0</v>
      </c>
      <c r="V84" s="294">
        <f t="shared" ref="V84" si="66">SUM(V62:V83)</f>
        <v>0</v>
      </c>
      <c r="W84" s="294">
        <f t="shared" ref="W84" si="67">SUM(W62:W83)</f>
        <v>0</v>
      </c>
      <c r="X84" s="294">
        <f t="shared" ref="X84" si="68">SUM(X62:X83)</f>
        <v>0</v>
      </c>
      <c r="Y84" s="294">
        <f t="shared" ref="Y84" si="69">SUM(Y62:Y83)</f>
        <v>0</v>
      </c>
      <c r="Z84" s="294">
        <f t="shared" ref="Z84" si="70">SUM(Z62:Z83)</f>
        <v>0</v>
      </c>
      <c r="AA84" s="294">
        <f t="shared" ref="AA84" si="71">SUM(AA62:AA83)</f>
        <v>0</v>
      </c>
      <c r="AB84" s="294">
        <f t="shared" ref="AB84" si="72">SUM(AB62:AB83)</f>
        <v>0</v>
      </c>
      <c r="AC84" s="294">
        <f t="shared" ref="AC84" si="73">SUM(AC62:AC83)</f>
        <v>0</v>
      </c>
      <c r="AD84" s="294">
        <f t="shared" ref="AD84" si="74">SUM(AD62:AD83)</f>
        <v>0</v>
      </c>
      <c r="AE84" s="294">
        <f t="shared" ref="AE84" si="75">SUM(AE62:AE83)</f>
        <v>0</v>
      </c>
      <c r="AF84" s="294">
        <f t="shared" ref="AF84" si="76">SUM(AF62:AF83)</f>
        <v>0</v>
      </c>
      <c r="AG84" s="294">
        <f t="shared" ref="AG84" si="77">SUM(AG62:AG83)</f>
        <v>0</v>
      </c>
      <c r="AH84" s="294">
        <f t="shared" ref="AH84" si="78">SUM(AH62:AH83)</f>
        <v>0</v>
      </c>
      <c r="AI84" s="294">
        <f t="shared" ref="AI84" si="79">SUM(AI62:AI83)</f>
        <v>0</v>
      </c>
      <c r="AJ84" s="7"/>
      <c r="AK84" s="7"/>
      <c r="AN84" s="379"/>
      <c r="AQ84" s="379"/>
      <c r="AR84" s="10"/>
      <c r="AS84" s="20"/>
      <c r="AU84" s="418"/>
      <c r="AV84" s="18"/>
      <c r="AX84" s="12"/>
      <c r="AY84" s="21"/>
      <c r="BA84" s="13"/>
    </row>
    <row r="85" spans="1:53" s="380" customFormat="1">
      <c r="A85" s="587" t="s">
        <v>100</v>
      </c>
      <c r="B85" s="567"/>
      <c r="C85" s="586"/>
      <c r="D85" s="570"/>
      <c r="E85" s="515">
        <f>E59+E84</f>
        <v>0</v>
      </c>
      <c r="F85" s="515">
        <f>F59+F84</f>
        <v>0</v>
      </c>
      <c r="G85" s="528" t="e">
        <f>(F85/F59)*100</f>
        <v>#DIV/0!</v>
      </c>
      <c r="H85" s="529" t="e">
        <f>(N85/F85)</f>
        <v>#DIV/0!</v>
      </c>
      <c r="I85" s="294">
        <f t="shared" ref="I85" si="80">I59+I84</f>
        <v>0</v>
      </c>
      <c r="J85" s="294">
        <f t="shared" ref="J85" si="81">J59+J84</f>
        <v>0</v>
      </c>
      <c r="K85" s="294">
        <f t="shared" ref="K85:AI85" si="82">K59+K84</f>
        <v>0</v>
      </c>
      <c r="L85" s="294">
        <f t="shared" si="82"/>
        <v>0</v>
      </c>
      <c r="M85" s="294">
        <f t="shared" si="82"/>
        <v>0</v>
      </c>
      <c r="N85" s="294">
        <f t="shared" si="82"/>
        <v>0</v>
      </c>
      <c r="O85" s="294">
        <f t="shared" si="82"/>
        <v>0</v>
      </c>
      <c r="P85" s="294">
        <f t="shared" si="82"/>
        <v>0</v>
      </c>
      <c r="Q85" s="294">
        <f t="shared" si="82"/>
        <v>0</v>
      </c>
      <c r="R85" s="294">
        <f t="shared" si="82"/>
        <v>0</v>
      </c>
      <c r="S85" s="294">
        <f t="shared" si="82"/>
        <v>0</v>
      </c>
      <c r="T85" s="294">
        <f t="shared" si="82"/>
        <v>0</v>
      </c>
      <c r="U85" s="294">
        <f t="shared" si="82"/>
        <v>0</v>
      </c>
      <c r="V85" s="294">
        <f t="shared" si="82"/>
        <v>0</v>
      </c>
      <c r="W85" s="294">
        <f t="shared" si="82"/>
        <v>0</v>
      </c>
      <c r="X85" s="294">
        <f t="shared" si="82"/>
        <v>0</v>
      </c>
      <c r="Y85" s="294">
        <f t="shared" si="82"/>
        <v>0</v>
      </c>
      <c r="Z85" s="294">
        <f t="shared" si="82"/>
        <v>0</v>
      </c>
      <c r="AA85" s="294">
        <f t="shared" si="82"/>
        <v>0</v>
      </c>
      <c r="AB85" s="294">
        <f t="shared" si="82"/>
        <v>0</v>
      </c>
      <c r="AC85" s="294">
        <f t="shared" si="82"/>
        <v>0</v>
      </c>
      <c r="AD85" s="294">
        <f t="shared" si="82"/>
        <v>0</v>
      </c>
      <c r="AE85" s="294">
        <f t="shared" si="82"/>
        <v>0</v>
      </c>
      <c r="AF85" s="294">
        <f t="shared" si="82"/>
        <v>0</v>
      </c>
      <c r="AG85" s="294">
        <f t="shared" si="82"/>
        <v>0</v>
      </c>
      <c r="AH85" s="294">
        <f t="shared" si="82"/>
        <v>0</v>
      </c>
      <c r="AI85" s="294">
        <f t="shared" si="82"/>
        <v>0</v>
      </c>
      <c r="AJ85" s="7"/>
      <c r="AK85" s="7"/>
      <c r="AN85" s="379"/>
      <c r="AQ85" s="379"/>
      <c r="AR85" s="10"/>
      <c r="AS85" s="20"/>
      <c r="AU85" s="418"/>
      <c r="AV85" s="14"/>
      <c r="AX85" s="12"/>
      <c r="AY85" s="21"/>
      <c r="BA85" s="13"/>
    </row>
    <row r="86" spans="1:53" s="380" customFormat="1" ht="16.5">
      <c r="A86" s="587" t="s">
        <v>101</v>
      </c>
      <c r="B86" s="568" t="s">
        <v>103</v>
      </c>
      <c r="C86" s="573">
        <v>61.291699999999999</v>
      </c>
      <c r="D86" s="583">
        <v>23.291699999999999</v>
      </c>
      <c r="E86" s="295"/>
      <c r="F86" s="295"/>
      <c r="G86" s="530"/>
      <c r="H86" s="531"/>
      <c r="I86" s="296"/>
      <c r="J86" s="289"/>
      <c r="K86" s="296"/>
      <c r="L86" s="532">
        <f t="shared" ref="L86:L92" si="83">I86+J86+K86</f>
        <v>0</v>
      </c>
      <c r="M86" s="532">
        <f t="shared" ref="M86:M92" si="84">I86</f>
        <v>0</v>
      </c>
      <c r="N86" s="296"/>
      <c r="O86" s="296"/>
      <c r="P86" s="533">
        <f t="shared" ref="P86:P92" si="85">N86-O86</f>
        <v>0</v>
      </c>
      <c r="Q86" s="296"/>
      <c r="R86" s="533">
        <f t="shared" ref="R86:R92" si="86">ROUND(+(Q86)/2,0)</f>
        <v>0</v>
      </c>
      <c r="S86" s="533">
        <f t="shared" ref="S86:S92" si="87">+J86</f>
        <v>0</v>
      </c>
      <c r="T86" s="533">
        <f t="shared" ref="T86:T92" si="88">R86-S86</f>
        <v>0</v>
      </c>
      <c r="U86" s="533">
        <f>+K86</f>
        <v>0</v>
      </c>
      <c r="V86" s="296"/>
      <c r="W86" s="533">
        <f t="shared" ref="W86:W92" si="89">U86-V86</f>
        <v>0</v>
      </c>
      <c r="X86" s="533">
        <f t="shared" ref="X86:X92" si="90">P86+T86-W86</f>
        <v>0</v>
      </c>
      <c r="Y86" s="296"/>
      <c r="Z86" s="296"/>
      <c r="AA86" s="533">
        <f t="shared" ref="AA86:AA92" si="91">O86</f>
        <v>0</v>
      </c>
      <c r="AB86" s="533">
        <f t="shared" ref="AB86:AB92" si="92">Y86+Z86-AA86</f>
        <v>0</v>
      </c>
      <c r="AC86" s="533">
        <f t="shared" ref="AC86:AC92" si="93">M86+N86-Y86-Z86</f>
        <v>0</v>
      </c>
      <c r="AD86" s="533">
        <f t="shared" ref="AD86:AD92" si="94">L86+X86-AB86</f>
        <v>0</v>
      </c>
      <c r="AE86" s="290"/>
      <c r="AF86" s="290">
        <f t="shared" ref="AF86:AF92" si="95">R86</f>
        <v>0</v>
      </c>
      <c r="AG86" s="297"/>
      <c r="AH86" s="534">
        <f t="shared" ref="AH86:AH92" si="96">AE86+AF86+AG86</f>
        <v>0</v>
      </c>
      <c r="AI86" s="535">
        <f t="shared" ref="AI86:AI90" si="97">AD86-AH86</f>
        <v>0</v>
      </c>
      <c r="AJ86" s="7"/>
      <c r="AK86" s="7"/>
      <c r="AN86" s="379"/>
      <c r="AQ86" s="379"/>
      <c r="AR86" s="10"/>
      <c r="AS86" s="20"/>
      <c r="AU86" s="418"/>
      <c r="AV86" s="14"/>
      <c r="AX86" s="12"/>
      <c r="AY86" s="21"/>
      <c r="BA86" s="13"/>
    </row>
    <row r="87" spans="1:53" ht="16.5">
      <c r="A87" s="564" t="s">
        <v>102</v>
      </c>
      <c r="B87" s="286" t="s">
        <v>468</v>
      </c>
      <c r="C87" s="791">
        <v>46.300699999999999</v>
      </c>
      <c r="D87" s="583">
        <v>23.3017</v>
      </c>
      <c r="E87" s="287"/>
      <c r="F87" s="287"/>
      <c r="G87" s="286"/>
      <c r="H87" s="286"/>
      <c r="I87" s="298"/>
      <c r="J87" s="289"/>
      <c r="K87" s="287"/>
      <c r="L87" s="532">
        <f t="shared" si="83"/>
        <v>0</v>
      </c>
      <c r="M87" s="532">
        <f t="shared" si="84"/>
        <v>0</v>
      </c>
      <c r="N87" s="288"/>
      <c r="O87" s="287"/>
      <c r="P87" s="533">
        <f t="shared" si="85"/>
        <v>0</v>
      </c>
      <c r="Q87" s="287"/>
      <c r="R87" s="533">
        <f t="shared" si="86"/>
        <v>0</v>
      </c>
      <c r="S87" s="533">
        <f t="shared" si="87"/>
        <v>0</v>
      </c>
      <c r="T87" s="533">
        <f t="shared" si="88"/>
        <v>0</v>
      </c>
      <c r="U87" s="533">
        <f>+K87</f>
        <v>0</v>
      </c>
      <c r="V87" s="287"/>
      <c r="W87" s="533">
        <f t="shared" si="89"/>
        <v>0</v>
      </c>
      <c r="X87" s="533">
        <f t="shared" si="90"/>
        <v>0</v>
      </c>
      <c r="Y87" s="288"/>
      <c r="Z87" s="288"/>
      <c r="AA87" s="533">
        <f t="shared" si="91"/>
        <v>0</v>
      </c>
      <c r="AB87" s="533">
        <f t="shared" si="92"/>
        <v>0</v>
      </c>
      <c r="AC87" s="533">
        <f t="shared" si="93"/>
        <v>0</v>
      </c>
      <c r="AD87" s="533">
        <f t="shared" si="94"/>
        <v>0</v>
      </c>
      <c r="AE87" s="288"/>
      <c r="AF87" s="290">
        <f t="shared" si="95"/>
        <v>0</v>
      </c>
      <c r="AG87" s="297"/>
      <c r="AH87" s="534">
        <f t="shared" si="96"/>
        <v>0</v>
      </c>
      <c r="AI87" s="535">
        <f t="shared" si="97"/>
        <v>0</v>
      </c>
      <c r="AU87" s="418"/>
    </row>
    <row r="88" spans="1:53" ht="16.5">
      <c r="A88" s="564" t="s">
        <v>102</v>
      </c>
      <c r="B88" s="286" t="s">
        <v>469</v>
      </c>
      <c r="C88" s="792"/>
      <c r="D88" s="583">
        <v>23.302700000000002</v>
      </c>
      <c r="E88" s="287"/>
      <c r="F88" s="287"/>
      <c r="G88" s="286"/>
      <c r="H88" s="286"/>
      <c r="I88" s="298"/>
      <c r="J88" s="289"/>
      <c r="K88" s="287"/>
      <c r="L88" s="532">
        <f t="shared" si="83"/>
        <v>0</v>
      </c>
      <c r="M88" s="532">
        <f t="shared" si="84"/>
        <v>0</v>
      </c>
      <c r="N88" s="288"/>
      <c r="O88" s="288"/>
      <c r="P88" s="533">
        <f t="shared" si="85"/>
        <v>0</v>
      </c>
      <c r="Q88" s="287"/>
      <c r="R88" s="533">
        <f t="shared" si="86"/>
        <v>0</v>
      </c>
      <c r="S88" s="533">
        <f t="shared" si="87"/>
        <v>0</v>
      </c>
      <c r="T88" s="533">
        <f t="shared" si="88"/>
        <v>0</v>
      </c>
      <c r="U88" s="533">
        <f>+K88</f>
        <v>0</v>
      </c>
      <c r="V88" s="287"/>
      <c r="W88" s="533">
        <f t="shared" si="89"/>
        <v>0</v>
      </c>
      <c r="X88" s="533">
        <f t="shared" si="90"/>
        <v>0</v>
      </c>
      <c r="Y88" s="288"/>
      <c r="Z88" s="288"/>
      <c r="AA88" s="533">
        <f t="shared" si="91"/>
        <v>0</v>
      </c>
      <c r="AB88" s="533">
        <f t="shared" si="92"/>
        <v>0</v>
      </c>
      <c r="AC88" s="533">
        <f t="shared" si="93"/>
        <v>0</v>
      </c>
      <c r="AD88" s="533">
        <f t="shared" si="94"/>
        <v>0</v>
      </c>
      <c r="AE88" s="288"/>
      <c r="AF88" s="290">
        <f t="shared" si="95"/>
        <v>0</v>
      </c>
      <c r="AG88" s="297"/>
      <c r="AH88" s="534">
        <f t="shared" si="96"/>
        <v>0</v>
      </c>
      <c r="AI88" s="535">
        <f t="shared" si="97"/>
        <v>0</v>
      </c>
      <c r="AU88" s="418"/>
    </row>
    <row r="89" spans="1:53" ht="16.5">
      <c r="A89" s="564" t="s">
        <v>102</v>
      </c>
      <c r="B89" s="286" t="s">
        <v>106</v>
      </c>
      <c r="C89" s="571"/>
      <c r="D89" s="571"/>
      <c r="E89" s="287"/>
      <c r="F89" s="287"/>
      <c r="G89" s="286"/>
      <c r="H89" s="286"/>
      <c r="I89" s="287"/>
      <c r="J89" s="289"/>
      <c r="K89" s="287"/>
      <c r="L89" s="532">
        <f t="shared" si="83"/>
        <v>0</v>
      </c>
      <c r="M89" s="532">
        <f t="shared" si="84"/>
        <v>0</v>
      </c>
      <c r="N89" s="288"/>
      <c r="O89" s="287"/>
      <c r="P89" s="533">
        <f t="shared" si="85"/>
        <v>0</v>
      </c>
      <c r="Q89" s="287"/>
      <c r="R89" s="533">
        <f t="shared" si="86"/>
        <v>0</v>
      </c>
      <c r="S89" s="533">
        <f t="shared" si="87"/>
        <v>0</v>
      </c>
      <c r="T89" s="533">
        <f t="shared" si="88"/>
        <v>0</v>
      </c>
      <c r="U89" s="533">
        <f>+N89</f>
        <v>0</v>
      </c>
      <c r="V89" s="287"/>
      <c r="W89" s="533">
        <f t="shared" si="89"/>
        <v>0</v>
      </c>
      <c r="X89" s="533">
        <f t="shared" si="90"/>
        <v>0</v>
      </c>
      <c r="Y89" s="288"/>
      <c r="Z89" s="287"/>
      <c r="AA89" s="533">
        <f t="shared" si="91"/>
        <v>0</v>
      </c>
      <c r="AB89" s="533">
        <f t="shared" si="92"/>
        <v>0</v>
      </c>
      <c r="AC89" s="533">
        <f t="shared" si="93"/>
        <v>0</v>
      </c>
      <c r="AD89" s="533">
        <f t="shared" si="94"/>
        <v>0</v>
      </c>
      <c r="AE89" s="287"/>
      <c r="AF89" s="290">
        <f t="shared" si="95"/>
        <v>0</v>
      </c>
      <c r="AG89" s="297"/>
      <c r="AH89" s="534">
        <f t="shared" si="96"/>
        <v>0</v>
      </c>
      <c r="AI89" s="535">
        <f t="shared" si="97"/>
        <v>0</v>
      </c>
      <c r="AU89" s="418"/>
    </row>
    <row r="90" spans="1:53" s="23" customFormat="1" ht="30">
      <c r="A90" s="588" t="s">
        <v>102</v>
      </c>
      <c r="B90" s="582" t="s">
        <v>107</v>
      </c>
      <c r="C90" s="292"/>
      <c r="D90" s="589"/>
      <c r="E90" s="299"/>
      <c r="F90" s="287"/>
      <c r="G90" s="286"/>
      <c r="H90" s="286"/>
      <c r="I90" s="299"/>
      <c r="J90" s="289"/>
      <c r="K90" s="299"/>
      <c r="L90" s="532">
        <f t="shared" si="83"/>
        <v>0</v>
      </c>
      <c r="M90" s="532">
        <f t="shared" si="84"/>
        <v>0</v>
      </c>
      <c r="N90" s="288"/>
      <c r="O90" s="287"/>
      <c r="P90" s="533">
        <f t="shared" si="85"/>
        <v>0</v>
      </c>
      <c r="Q90" s="287"/>
      <c r="R90" s="533">
        <f t="shared" si="86"/>
        <v>0</v>
      </c>
      <c r="S90" s="533">
        <f t="shared" si="87"/>
        <v>0</v>
      </c>
      <c r="T90" s="533">
        <f t="shared" si="88"/>
        <v>0</v>
      </c>
      <c r="U90" s="533">
        <f>+N90</f>
        <v>0</v>
      </c>
      <c r="V90" s="287"/>
      <c r="W90" s="533">
        <f t="shared" si="89"/>
        <v>0</v>
      </c>
      <c r="X90" s="533">
        <f t="shared" si="90"/>
        <v>0</v>
      </c>
      <c r="Y90" s="288"/>
      <c r="Z90" s="287"/>
      <c r="AA90" s="533">
        <f t="shared" si="91"/>
        <v>0</v>
      </c>
      <c r="AB90" s="533">
        <f t="shared" si="92"/>
        <v>0</v>
      </c>
      <c r="AC90" s="533">
        <f t="shared" si="93"/>
        <v>0</v>
      </c>
      <c r="AD90" s="533">
        <f t="shared" si="94"/>
        <v>0</v>
      </c>
      <c r="AE90" s="299"/>
      <c r="AF90" s="290">
        <f t="shared" si="95"/>
        <v>0</v>
      </c>
      <c r="AG90" s="297"/>
      <c r="AH90" s="534">
        <f t="shared" si="96"/>
        <v>0</v>
      </c>
      <c r="AI90" s="535">
        <f t="shared" si="97"/>
        <v>0</v>
      </c>
      <c r="AU90" s="418"/>
    </row>
    <row r="91" spans="1:53" ht="16.5">
      <c r="A91" s="564" t="s">
        <v>108</v>
      </c>
      <c r="B91" s="590" t="s">
        <v>109</v>
      </c>
      <c r="C91" s="286"/>
      <c r="D91" s="571"/>
      <c r="E91" s="287"/>
      <c r="F91" s="287"/>
      <c r="G91" s="286"/>
      <c r="H91" s="286"/>
      <c r="I91" s="536"/>
      <c r="J91" s="289"/>
      <c r="K91" s="287"/>
      <c r="L91" s="532">
        <f t="shared" si="83"/>
        <v>0</v>
      </c>
      <c r="M91" s="532">
        <f t="shared" si="84"/>
        <v>0</v>
      </c>
      <c r="N91" s="288"/>
      <c r="O91" s="287"/>
      <c r="P91" s="533">
        <f t="shared" si="85"/>
        <v>0</v>
      </c>
      <c r="Q91" s="287"/>
      <c r="R91" s="533">
        <f t="shared" si="86"/>
        <v>0</v>
      </c>
      <c r="S91" s="533">
        <f t="shared" si="87"/>
        <v>0</v>
      </c>
      <c r="T91" s="533">
        <f t="shared" si="88"/>
        <v>0</v>
      </c>
      <c r="U91" s="533">
        <f>+N91</f>
        <v>0</v>
      </c>
      <c r="V91" s="287"/>
      <c r="W91" s="533">
        <f t="shared" si="89"/>
        <v>0</v>
      </c>
      <c r="X91" s="533">
        <f t="shared" si="90"/>
        <v>0</v>
      </c>
      <c r="Y91" s="288"/>
      <c r="Z91" s="287"/>
      <c r="AA91" s="533">
        <f t="shared" si="91"/>
        <v>0</v>
      </c>
      <c r="AB91" s="533">
        <f t="shared" si="92"/>
        <v>0</v>
      </c>
      <c r="AC91" s="533">
        <f t="shared" si="93"/>
        <v>0</v>
      </c>
      <c r="AD91" s="533">
        <f t="shared" si="94"/>
        <v>0</v>
      </c>
      <c r="AE91" s="287"/>
      <c r="AF91" s="290">
        <f t="shared" si="95"/>
        <v>0</v>
      </c>
      <c r="AG91" s="297"/>
      <c r="AH91" s="534">
        <f t="shared" si="96"/>
        <v>0</v>
      </c>
      <c r="AI91" s="535">
        <f>AD91-AH91</f>
        <v>0</v>
      </c>
      <c r="AU91" s="418"/>
    </row>
    <row r="92" spans="1:53" s="380" customFormat="1" ht="16.5">
      <c r="A92" s="588" t="s">
        <v>108</v>
      </c>
      <c r="B92" s="582" t="s">
        <v>110</v>
      </c>
      <c r="C92" s="292"/>
      <c r="D92" s="589"/>
      <c r="E92" s="299"/>
      <c r="F92" s="287"/>
      <c r="G92" s="286"/>
      <c r="H92" s="286"/>
      <c r="I92" s="536"/>
      <c r="J92" s="289"/>
      <c r="K92" s="299"/>
      <c r="L92" s="532">
        <f t="shared" si="83"/>
        <v>0</v>
      </c>
      <c r="M92" s="532">
        <f t="shared" si="84"/>
        <v>0</v>
      </c>
      <c r="N92" s="288"/>
      <c r="O92" s="287"/>
      <c r="P92" s="533">
        <f t="shared" si="85"/>
        <v>0</v>
      </c>
      <c r="Q92" s="287"/>
      <c r="R92" s="533">
        <f t="shared" si="86"/>
        <v>0</v>
      </c>
      <c r="S92" s="533">
        <f t="shared" si="87"/>
        <v>0</v>
      </c>
      <c r="T92" s="533">
        <f t="shared" si="88"/>
        <v>0</v>
      </c>
      <c r="U92" s="533">
        <f>+N92</f>
        <v>0</v>
      </c>
      <c r="V92" s="287"/>
      <c r="W92" s="533">
        <f t="shared" si="89"/>
        <v>0</v>
      </c>
      <c r="X92" s="533">
        <f t="shared" si="90"/>
        <v>0</v>
      </c>
      <c r="Y92" s="288"/>
      <c r="Z92" s="287"/>
      <c r="AA92" s="533">
        <f t="shared" si="91"/>
        <v>0</v>
      </c>
      <c r="AB92" s="533">
        <f t="shared" si="92"/>
        <v>0</v>
      </c>
      <c r="AC92" s="533">
        <f t="shared" si="93"/>
        <v>0</v>
      </c>
      <c r="AD92" s="533">
        <f t="shared" si="94"/>
        <v>0</v>
      </c>
      <c r="AE92" s="299"/>
      <c r="AF92" s="290">
        <f t="shared" si="95"/>
        <v>0</v>
      </c>
      <c r="AG92" s="297"/>
      <c r="AH92" s="534">
        <f t="shared" si="96"/>
        <v>0</v>
      </c>
      <c r="AI92" s="535">
        <f>AD92-AH92</f>
        <v>0</v>
      </c>
      <c r="AJ92" s="7"/>
      <c r="AK92" s="379"/>
      <c r="AN92" s="379"/>
      <c r="AR92" s="10"/>
      <c r="AS92" s="24"/>
      <c r="AU92" s="418"/>
      <c r="AV92" s="14"/>
      <c r="AX92" s="12"/>
      <c r="AY92" s="21"/>
      <c r="BA92" s="13"/>
    </row>
    <row r="93" spans="1:53">
      <c r="A93" s="591" t="s">
        <v>111</v>
      </c>
      <c r="B93" s="592"/>
      <c r="C93" s="568"/>
      <c r="D93" s="593"/>
      <c r="E93" s="294">
        <f t="shared" ref="E93:F93" si="98">E89+E85-E90-E91-E92+E87+E86+E88</f>
        <v>0</v>
      </c>
      <c r="F93" s="294">
        <f t="shared" si="98"/>
        <v>0</v>
      </c>
      <c r="G93" s="294" t="e">
        <f>+G59+G89+G84+G90-G91-G92+G87+G86+G88</f>
        <v>#DIV/0!</v>
      </c>
      <c r="H93" s="527" t="e">
        <f>(N93/F93)</f>
        <v>#DIV/0!</v>
      </c>
      <c r="I93" s="294">
        <f>I89+I85-I90-I91-I92+I87+I86+I88</f>
        <v>0</v>
      </c>
      <c r="J93" s="294">
        <f>J89+J85-J90-J91-J92+J87+J86+J88</f>
        <v>0</v>
      </c>
      <c r="K93" s="294">
        <f t="shared" ref="K93:AI93" si="99">K89+K85-K90-K91-K92+K87+K86+K88</f>
        <v>0</v>
      </c>
      <c r="L93" s="294">
        <f t="shared" si="99"/>
        <v>0</v>
      </c>
      <c r="M93" s="294">
        <f t="shared" si="99"/>
        <v>0</v>
      </c>
      <c r="N93" s="294">
        <f t="shared" si="99"/>
        <v>0</v>
      </c>
      <c r="O93" s="294">
        <f t="shared" si="99"/>
        <v>0</v>
      </c>
      <c r="P93" s="294">
        <f t="shared" si="99"/>
        <v>0</v>
      </c>
      <c r="Q93" s="294">
        <f t="shared" si="99"/>
        <v>0</v>
      </c>
      <c r="R93" s="294">
        <f t="shared" si="99"/>
        <v>0</v>
      </c>
      <c r="S93" s="294">
        <f t="shared" si="99"/>
        <v>0</v>
      </c>
      <c r="T93" s="294">
        <f t="shared" si="99"/>
        <v>0</v>
      </c>
      <c r="U93" s="294">
        <f t="shared" si="99"/>
        <v>0</v>
      </c>
      <c r="V93" s="294">
        <f t="shared" si="99"/>
        <v>0</v>
      </c>
      <c r="W93" s="294">
        <f t="shared" si="99"/>
        <v>0</v>
      </c>
      <c r="X93" s="294">
        <f t="shared" si="99"/>
        <v>0</v>
      </c>
      <c r="Y93" s="294">
        <f t="shared" si="99"/>
        <v>0</v>
      </c>
      <c r="Z93" s="294">
        <f t="shared" si="99"/>
        <v>0</v>
      </c>
      <c r="AA93" s="294">
        <f t="shared" si="99"/>
        <v>0</v>
      </c>
      <c r="AB93" s="294">
        <f t="shared" si="99"/>
        <v>0</v>
      </c>
      <c r="AC93" s="294">
        <f t="shared" si="99"/>
        <v>0</v>
      </c>
      <c r="AD93" s="294">
        <f t="shared" si="99"/>
        <v>0</v>
      </c>
      <c r="AE93" s="294">
        <f t="shared" si="99"/>
        <v>0</v>
      </c>
      <c r="AF93" s="294">
        <f t="shared" si="99"/>
        <v>0</v>
      </c>
      <c r="AG93" s="294">
        <f t="shared" si="99"/>
        <v>0</v>
      </c>
      <c r="AH93" s="294">
        <f t="shared" si="99"/>
        <v>0</v>
      </c>
      <c r="AI93" s="294">
        <f t="shared" si="99"/>
        <v>0</v>
      </c>
    </row>
    <row r="95" spans="1:53" ht="42.75" customHeight="1">
      <c r="A95" s="796" t="s">
        <v>698</v>
      </c>
      <c r="B95" s="796"/>
      <c r="C95" s="796"/>
      <c r="D95" s="796"/>
      <c r="E95" s="796"/>
    </row>
    <row r="100" spans="1:1">
      <c r="A100" s="379"/>
    </row>
  </sheetData>
  <sheetProtection formatCells="0" formatColumns="0" formatRows="0" sort="0" autoFilter="0" pivotTables="0"/>
  <mergeCells count="31">
    <mergeCell ref="C3:C4"/>
    <mergeCell ref="D3:D4"/>
    <mergeCell ref="E3:E4"/>
    <mergeCell ref="AI3:AI4"/>
    <mergeCell ref="A6:B6"/>
    <mergeCell ref="AB3:AB4"/>
    <mergeCell ref="AC3:AC4"/>
    <mergeCell ref="AD3:AD4"/>
    <mergeCell ref="AE3:AE4"/>
    <mergeCell ref="AF3:AF4"/>
    <mergeCell ref="AG3:AG4"/>
    <mergeCell ref="Q3:T3"/>
    <mergeCell ref="U3:W3"/>
    <mergeCell ref="X3:X4"/>
    <mergeCell ref="Y3:Y4"/>
    <mergeCell ref="A43:B43"/>
    <mergeCell ref="C87:C88"/>
    <mergeCell ref="A62:A83"/>
    <mergeCell ref="A95:E95"/>
    <mergeCell ref="AH3:AH4"/>
    <mergeCell ref="M3:M4"/>
    <mergeCell ref="N3:N4"/>
    <mergeCell ref="O3:O4"/>
    <mergeCell ref="P3:P4"/>
    <mergeCell ref="Z3:Z4"/>
    <mergeCell ref="AA3:AA4"/>
    <mergeCell ref="I3:L3"/>
    <mergeCell ref="F3:F4"/>
    <mergeCell ref="A3:A4"/>
    <mergeCell ref="B3:B4"/>
    <mergeCell ref="G3:G4"/>
  </mergeCells>
  <printOptions horizontalCentered="1"/>
  <pageMargins left="0.19685039370078741" right="0.19685039370078741" top="0.19685039370078741" bottom="0.19685039370078741" header="0.31496062992125984" footer="0.31496062992125984"/>
  <pageSetup paperSize="5" scale="50" orientation="landscape" r:id="rId1"/>
  <rowBreaks count="2" manualBreakCount="2">
    <brk id="58" max="34" man="1"/>
    <brk id="95" max="16383" man="1"/>
  </rowBreaks>
  <colBreaks count="2" manualBreakCount="2">
    <brk id="16" max="94" man="1"/>
    <brk id="35" max="94"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87"/>
  <sheetViews>
    <sheetView view="pageBreakPreview" zoomScale="60" zoomScaleNormal="80" workbookViewId="0">
      <pane xSplit="4" ySplit="9" topLeftCell="F10" activePane="bottomRight" state="frozen"/>
      <selection pane="topRight" activeCell="E1" sqref="E1"/>
      <selection pane="bottomLeft" activeCell="A10" sqref="A10"/>
      <selection pane="bottomRight" activeCell="G31" sqref="G31"/>
    </sheetView>
  </sheetViews>
  <sheetFormatPr defaultRowHeight="15.75"/>
  <cols>
    <col min="1" max="1" width="5.85546875" style="25" customWidth="1"/>
    <col min="2" max="2" width="40" style="450" bestFit="1" customWidth="1"/>
    <col min="3" max="3" width="18.140625" style="27" customWidth="1"/>
    <col min="4" max="4" width="30.140625" style="450" customWidth="1"/>
    <col min="5" max="8" width="23" style="450" customWidth="1"/>
    <col min="9" max="9" width="23" style="462" customWidth="1"/>
    <col min="10" max="11" width="23" style="450" customWidth="1"/>
    <col min="12" max="13" width="17.7109375" style="450" customWidth="1"/>
    <col min="14" max="15" width="19" style="450" customWidth="1"/>
    <col min="16" max="25" width="23" style="450" customWidth="1"/>
    <col min="26" max="30" width="23" style="450" hidden="1" customWidth="1"/>
    <col min="31" max="31" width="17.28515625" style="301" customWidth="1"/>
    <col min="32" max="257" width="9.140625" style="450"/>
    <col min="258" max="258" width="5.85546875" style="450" customWidth="1"/>
    <col min="259" max="259" width="46.140625" style="450" customWidth="1"/>
    <col min="260" max="260" width="23.28515625" style="450" customWidth="1"/>
    <col min="261" max="277" width="18" style="450" customWidth="1"/>
    <col min="278" max="513" width="9.140625" style="450"/>
    <col min="514" max="514" width="5.85546875" style="450" customWidth="1"/>
    <col min="515" max="515" width="46.140625" style="450" customWidth="1"/>
    <col min="516" max="516" width="23.28515625" style="450" customWidth="1"/>
    <col min="517" max="533" width="18" style="450" customWidth="1"/>
    <col min="534" max="769" width="9.140625" style="450"/>
    <col min="770" max="770" width="5.85546875" style="450" customWidth="1"/>
    <col min="771" max="771" width="46.140625" style="450" customWidth="1"/>
    <col min="772" max="772" width="23.28515625" style="450" customWidth="1"/>
    <col min="773" max="789" width="18" style="450" customWidth="1"/>
    <col min="790" max="1025" width="9.140625" style="450"/>
    <col min="1026" max="1026" width="5.85546875" style="450" customWidth="1"/>
    <col min="1027" max="1027" width="46.140625" style="450" customWidth="1"/>
    <col min="1028" max="1028" width="23.28515625" style="450" customWidth="1"/>
    <col min="1029" max="1045" width="18" style="450" customWidth="1"/>
    <col min="1046" max="1281" width="9.140625" style="450"/>
    <col min="1282" max="1282" width="5.85546875" style="450" customWidth="1"/>
    <col min="1283" max="1283" width="46.140625" style="450" customWidth="1"/>
    <col min="1284" max="1284" width="23.28515625" style="450" customWidth="1"/>
    <col min="1285" max="1301" width="18" style="450" customWidth="1"/>
    <col min="1302" max="1537" width="9.140625" style="450"/>
    <col min="1538" max="1538" width="5.85546875" style="450" customWidth="1"/>
    <col min="1539" max="1539" width="46.140625" style="450" customWidth="1"/>
    <col min="1540" max="1540" width="23.28515625" style="450" customWidth="1"/>
    <col min="1541" max="1557" width="18" style="450" customWidth="1"/>
    <col min="1558" max="1793" width="9.140625" style="450"/>
    <col min="1794" max="1794" width="5.85546875" style="450" customWidth="1"/>
    <col min="1795" max="1795" width="46.140625" style="450" customWidth="1"/>
    <col min="1796" max="1796" width="23.28515625" style="450" customWidth="1"/>
    <col min="1797" max="1813" width="18" style="450" customWidth="1"/>
    <col min="1814" max="2049" width="9.140625" style="450"/>
    <col min="2050" max="2050" width="5.85546875" style="450" customWidth="1"/>
    <col min="2051" max="2051" width="46.140625" style="450" customWidth="1"/>
    <col min="2052" max="2052" width="23.28515625" style="450" customWidth="1"/>
    <col min="2053" max="2069" width="18" style="450" customWidth="1"/>
    <col min="2070" max="2305" width="9.140625" style="450"/>
    <col min="2306" max="2306" width="5.85546875" style="450" customWidth="1"/>
    <col min="2307" max="2307" width="46.140625" style="450" customWidth="1"/>
    <col min="2308" max="2308" width="23.28515625" style="450" customWidth="1"/>
    <col min="2309" max="2325" width="18" style="450" customWidth="1"/>
    <col min="2326" max="2561" width="9.140625" style="450"/>
    <col min="2562" max="2562" width="5.85546875" style="450" customWidth="1"/>
    <col min="2563" max="2563" width="46.140625" style="450" customWidth="1"/>
    <col min="2564" max="2564" width="23.28515625" style="450" customWidth="1"/>
    <col min="2565" max="2581" width="18" style="450" customWidth="1"/>
    <col min="2582" max="2817" width="9.140625" style="450"/>
    <col min="2818" max="2818" width="5.85546875" style="450" customWidth="1"/>
    <col min="2819" max="2819" width="46.140625" style="450" customWidth="1"/>
    <col min="2820" max="2820" width="23.28515625" style="450" customWidth="1"/>
    <col min="2821" max="2837" width="18" style="450" customWidth="1"/>
    <col min="2838" max="3073" width="9.140625" style="450"/>
    <col min="3074" max="3074" width="5.85546875" style="450" customWidth="1"/>
    <col min="3075" max="3075" width="46.140625" style="450" customWidth="1"/>
    <col min="3076" max="3076" width="23.28515625" style="450" customWidth="1"/>
    <col min="3077" max="3093" width="18" style="450" customWidth="1"/>
    <col min="3094" max="3329" width="9.140625" style="450"/>
    <col min="3330" max="3330" width="5.85546875" style="450" customWidth="1"/>
    <col min="3331" max="3331" width="46.140625" style="450" customWidth="1"/>
    <col min="3332" max="3332" width="23.28515625" style="450" customWidth="1"/>
    <col min="3333" max="3349" width="18" style="450" customWidth="1"/>
    <col min="3350" max="3585" width="9.140625" style="450"/>
    <col min="3586" max="3586" width="5.85546875" style="450" customWidth="1"/>
    <col min="3587" max="3587" width="46.140625" style="450" customWidth="1"/>
    <col min="3588" max="3588" width="23.28515625" style="450" customWidth="1"/>
    <col min="3589" max="3605" width="18" style="450" customWidth="1"/>
    <col min="3606" max="3841" width="9.140625" style="450"/>
    <col min="3842" max="3842" width="5.85546875" style="450" customWidth="1"/>
    <col min="3843" max="3843" width="46.140625" style="450" customWidth="1"/>
    <col min="3844" max="3844" width="23.28515625" style="450" customWidth="1"/>
    <col min="3845" max="3861" width="18" style="450" customWidth="1"/>
    <col min="3862" max="4097" width="9.140625" style="450"/>
    <col min="4098" max="4098" width="5.85546875" style="450" customWidth="1"/>
    <col min="4099" max="4099" width="46.140625" style="450" customWidth="1"/>
    <col min="4100" max="4100" width="23.28515625" style="450" customWidth="1"/>
    <col min="4101" max="4117" width="18" style="450" customWidth="1"/>
    <col min="4118" max="4353" width="9.140625" style="450"/>
    <col min="4354" max="4354" width="5.85546875" style="450" customWidth="1"/>
    <col min="4355" max="4355" width="46.140625" style="450" customWidth="1"/>
    <col min="4356" max="4356" width="23.28515625" style="450" customWidth="1"/>
    <col min="4357" max="4373" width="18" style="450" customWidth="1"/>
    <col min="4374" max="4609" width="9.140625" style="450"/>
    <col min="4610" max="4610" width="5.85546875" style="450" customWidth="1"/>
    <col min="4611" max="4611" width="46.140625" style="450" customWidth="1"/>
    <col min="4612" max="4612" width="23.28515625" style="450" customWidth="1"/>
    <col min="4613" max="4629" width="18" style="450" customWidth="1"/>
    <col min="4630" max="4865" width="9.140625" style="450"/>
    <col min="4866" max="4866" width="5.85546875" style="450" customWidth="1"/>
    <col min="4867" max="4867" width="46.140625" style="450" customWidth="1"/>
    <col min="4868" max="4868" width="23.28515625" style="450" customWidth="1"/>
    <col min="4869" max="4885" width="18" style="450" customWidth="1"/>
    <col min="4886" max="5121" width="9.140625" style="450"/>
    <col min="5122" max="5122" width="5.85546875" style="450" customWidth="1"/>
    <col min="5123" max="5123" width="46.140625" style="450" customWidth="1"/>
    <col min="5124" max="5124" width="23.28515625" style="450" customWidth="1"/>
    <col min="5125" max="5141" width="18" style="450" customWidth="1"/>
    <col min="5142" max="5377" width="9.140625" style="450"/>
    <col min="5378" max="5378" width="5.85546875" style="450" customWidth="1"/>
    <col min="5379" max="5379" width="46.140625" style="450" customWidth="1"/>
    <col min="5380" max="5380" width="23.28515625" style="450" customWidth="1"/>
    <col min="5381" max="5397" width="18" style="450" customWidth="1"/>
    <col min="5398" max="5633" width="9.140625" style="450"/>
    <col min="5634" max="5634" width="5.85546875" style="450" customWidth="1"/>
    <col min="5635" max="5635" width="46.140625" style="450" customWidth="1"/>
    <col min="5636" max="5636" width="23.28515625" style="450" customWidth="1"/>
    <col min="5637" max="5653" width="18" style="450" customWidth="1"/>
    <col min="5654" max="5889" width="9.140625" style="450"/>
    <col min="5890" max="5890" width="5.85546875" style="450" customWidth="1"/>
    <col min="5891" max="5891" width="46.140625" style="450" customWidth="1"/>
    <col min="5892" max="5892" width="23.28515625" style="450" customWidth="1"/>
    <col min="5893" max="5909" width="18" style="450" customWidth="1"/>
    <col min="5910" max="6145" width="9.140625" style="450"/>
    <col min="6146" max="6146" width="5.85546875" style="450" customWidth="1"/>
    <col min="6147" max="6147" width="46.140625" style="450" customWidth="1"/>
    <col min="6148" max="6148" width="23.28515625" style="450" customWidth="1"/>
    <col min="6149" max="6165" width="18" style="450" customWidth="1"/>
    <col min="6166" max="6401" width="9.140625" style="450"/>
    <col min="6402" max="6402" width="5.85546875" style="450" customWidth="1"/>
    <col min="6403" max="6403" width="46.140625" style="450" customWidth="1"/>
    <col min="6404" max="6404" width="23.28515625" style="450" customWidth="1"/>
    <col min="6405" max="6421" width="18" style="450" customWidth="1"/>
    <col min="6422" max="6657" width="9.140625" style="450"/>
    <col min="6658" max="6658" width="5.85546875" style="450" customWidth="1"/>
    <col min="6659" max="6659" width="46.140625" style="450" customWidth="1"/>
    <col min="6660" max="6660" width="23.28515625" style="450" customWidth="1"/>
    <col min="6661" max="6677" width="18" style="450" customWidth="1"/>
    <col min="6678" max="6913" width="9.140625" style="450"/>
    <col min="6914" max="6914" width="5.85546875" style="450" customWidth="1"/>
    <col min="6915" max="6915" width="46.140625" style="450" customWidth="1"/>
    <col min="6916" max="6916" width="23.28515625" style="450" customWidth="1"/>
    <col min="6917" max="6933" width="18" style="450" customWidth="1"/>
    <col min="6934" max="7169" width="9.140625" style="450"/>
    <col min="7170" max="7170" width="5.85546875" style="450" customWidth="1"/>
    <col min="7171" max="7171" width="46.140625" style="450" customWidth="1"/>
    <col min="7172" max="7172" width="23.28515625" style="450" customWidth="1"/>
    <col min="7173" max="7189" width="18" style="450" customWidth="1"/>
    <col min="7190" max="7425" width="9.140625" style="450"/>
    <col min="7426" max="7426" width="5.85546875" style="450" customWidth="1"/>
    <col min="7427" max="7427" width="46.140625" style="450" customWidth="1"/>
    <col min="7428" max="7428" width="23.28515625" style="450" customWidth="1"/>
    <col min="7429" max="7445" width="18" style="450" customWidth="1"/>
    <col min="7446" max="7681" width="9.140625" style="450"/>
    <col min="7682" max="7682" width="5.85546875" style="450" customWidth="1"/>
    <col min="7683" max="7683" width="46.140625" style="450" customWidth="1"/>
    <col min="7684" max="7684" width="23.28515625" style="450" customWidth="1"/>
    <col min="7685" max="7701" width="18" style="450" customWidth="1"/>
    <col min="7702" max="7937" width="9.140625" style="450"/>
    <col min="7938" max="7938" width="5.85546875" style="450" customWidth="1"/>
    <col min="7939" max="7939" width="46.140625" style="450" customWidth="1"/>
    <col min="7940" max="7940" width="23.28515625" style="450" customWidth="1"/>
    <col min="7941" max="7957" width="18" style="450" customWidth="1"/>
    <col min="7958" max="8193" width="9.140625" style="450"/>
    <col min="8194" max="8194" width="5.85546875" style="450" customWidth="1"/>
    <col min="8195" max="8195" width="46.140625" style="450" customWidth="1"/>
    <col min="8196" max="8196" width="23.28515625" style="450" customWidth="1"/>
    <col min="8197" max="8213" width="18" style="450" customWidth="1"/>
    <col min="8214" max="8449" width="9.140625" style="450"/>
    <col min="8450" max="8450" width="5.85546875" style="450" customWidth="1"/>
    <col min="8451" max="8451" width="46.140625" style="450" customWidth="1"/>
    <col min="8452" max="8452" width="23.28515625" style="450" customWidth="1"/>
    <col min="8453" max="8469" width="18" style="450" customWidth="1"/>
    <col min="8470" max="8705" width="9.140625" style="450"/>
    <col min="8706" max="8706" width="5.85546875" style="450" customWidth="1"/>
    <col min="8707" max="8707" width="46.140625" style="450" customWidth="1"/>
    <col min="8708" max="8708" width="23.28515625" style="450" customWidth="1"/>
    <col min="8709" max="8725" width="18" style="450" customWidth="1"/>
    <col min="8726" max="8961" width="9.140625" style="450"/>
    <col min="8962" max="8962" width="5.85546875" style="450" customWidth="1"/>
    <col min="8963" max="8963" width="46.140625" style="450" customWidth="1"/>
    <col min="8964" max="8964" width="23.28515625" style="450" customWidth="1"/>
    <col min="8965" max="8981" width="18" style="450" customWidth="1"/>
    <col min="8982" max="9217" width="9.140625" style="450"/>
    <col min="9218" max="9218" width="5.85546875" style="450" customWidth="1"/>
    <col min="9219" max="9219" width="46.140625" style="450" customWidth="1"/>
    <col min="9220" max="9220" width="23.28515625" style="450" customWidth="1"/>
    <col min="9221" max="9237" width="18" style="450" customWidth="1"/>
    <col min="9238" max="9473" width="9.140625" style="450"/>
    <col min="9474" max="9474" width="5.85546875" style="450" customWidth="1"/>
    <col min="9475" max="9475" width="46.140625" style="450" customWidth="1"/>
    <col min="9476" max="9476" width="23.28515625" style="450" customWidth="1"/>
    <col min="9477" max="9493" width="18" style="450" customWidth="1"/>
    <col min="9494" max="9729" width="9.140625" style="450"/>
    <col min="9730" max="9730" width="5.85546875" style="450" customWidth="1"/>
    <col min="9731" max="9731" width="46.140625" style="450" customWidth="1"/>
    <col min="9732" max="9732" width="23.28515625" style="450" customWidth="1"/>
    <col min="9733" max="9749" width="18" style="450" customWidth="1"/>
    <col min="9750" max="9985" width="9.140625" style="450"/>
    <col min="9986" max="9986" width="5.85546875" style="450" customWidth="1"/>
    <col min="9987" max="9987" width="46.140625" style="450" customWidth="1"/>
    <col min="9988" max="9988" width="23.28515625" style="450" customWidth="1"/>
    <col min="9989" max="10005" width="18" style="450" customWidth="1"/>
    <col min="10006" max="10241" width="9.140625" style="450"/>
    <col min="10242" max="10242" width="5.85546875" style="450" customWidth="1"/>
    <col min="10243" max="10243" width="46.140625" style="450" customWidth="1"/>
    <col min="10244" max="10244" width="23.28515625" style="450" customWidth="1"/>
    <col min="10245" max="10261" width="18" style="450" customWidth="1"/>
    <col min="10262" max="10497" width="9.140625" style="450"/>
    <col min="10498" max="10498" width="5.85546875" style="450" customWidth="1"/>
    <col min="10499" max="10499" width="46.140625" style="450" customWidth="1"/>
    <col min="10500" max="10500" width="23.28515625" style="450" customWidth="1"/>
    <col min="10501" max="10517" width="18" style="450" customWidth="1"/>
    <col min="10518" max="10753" width="9.140625" style="450"/>
    <col min="10754" max="10754" width="5.85546875" style="450" customWidth="1"/>
    <col min="10755" max="10755" width="46.140625" style="450" customWidth="1"/>
    <col min="10756" max="10756" width="23.28515625" style="450" customWidth="1"/>
    <col min="10757" max="10773" width="18" style="450" customWidth="1"/>
    <col min="10774" max="11009" width="9.140625" style="450"/>
    <col min="11010" max="11010" width="5.85546875" style="450" customWidth="1"/>
    <col min="11011" max="11011" width="46.140625" style="450" customWidth="1"/>
    <col min="11012" max="11012" width="23.28515625" style="450" customWidth="1"/>
    <col min="11013" max="11029" width="18" style="450" customWidth="1"/>
    <col min="11030" max="11265" width="9.140625" style="450"/>
    <col min="11266" max="11266" width="5.85546875" style="450" customWidth="1"/>
    <col min="11267" max="11267" width="46.140625" style="450" customWidth="1"/>
    <col min="11268" max="11268" width="23.28515625" style="450" customWidth="1"/>
    <col min="11269" max="11285" width="18" style="450" customWidth="1"/>
    <col min="11286" max="11521" width="9.140625" style="450"/>
    <col min="11522" max="11522" width="5.85546875" style="450" customWidth="1"/>
    <col min="11523" max="11523" width="46.140625" style="450" customWidth="1"/>
    <col min="11524" max="11524" width="23.28515625" style="450" customWidth="1"/>
    <col min="11525" max="11541" width="18" style="450" customWidth="1"/>
    <col min="11542" max="11777" width="9.140625" style="450"/>
    <col min="11778" max="11778" width="5.85546875" style="450" customWidth="1"/>
    <col min="11779" max="11779" width="46.140625" style="450" customWidth="1"/>
    <col min="11780" max="11780" width="23.28515625" style="450" customWidth="1"/>
    <col min="11781" max="11797" width="18" style="450" customWidth="1"/>
    <col min="11798" max="12033" width="9.140625" style="450"/>
    <col min="12034" max="12034" width="5.85546875" style="450" customWidth="1"/>
    <col min="12035" max="12035" width="46.140625" style="450" customWidth="1"/>
    <col min="12036" max="12036" width="23.28515625" style="450" customWidth="1"/>
    <col min="12037" max="12053" width="18" style="450" customWidth="1"/>
    <col min="12054" max="12289" width="9.140625" style="450"/>
    <col min="12290" max="12290" width="5.85546875" style="450" customWidth="1"/>
    <col min="12291" max="12291" width="46.140625" style="450" customWidth="1"/>
    <col min="12292" max="12292" width="23.28515625" style="450" customWidth="1"/>
    <col min="12293" max="12309" width="18" style="450" customWidth="1"/>
    <col min="12310" max="12545" width="9.140625" style="450"/>
    <col min="12546" max="12546" width="5.85546875" style="450" customWidth="1"/>
    <col min="12547" max="12547" width="46.140625" style="450" customWidth="1"/>
    <col min="12548" max="12548" width="23.28515625" style="450" customWidth="1"/>
    <col min="12549" max="12565" width="18" style="450" customWidth="1"/>
    <col min="12566" max="12801" width="9.140625" style="450"/>
    <col min="12802" max="12802" width="5.85546875" style="450" customWidth="1"/>
    <col min="12803" max="12803" width="46.140625" style="450" customWidth="1"/>
    <col min="12804" max="12804" width="23.28515625" style="450" customWidth="1"/>
    <col min="12805" max="12821" width="18" style="450" customWidth="1"/>
    <col min="12822" max="13057" width="9.140625" style="450"/>
    <col min="13058" max="13058" width="5.85546875" style="450" customWidth="1"/>
    <col min="13059" max="13059" width="46.140625" style="450" customWidth="1"/>
    <col min="13060" max="13060" width="23.28515625" style="450" customWidth="1"/>
    <col min="13061" max="13077" width="18" style="450" customWidth="1"/>
    <col min="13078" max="13313" width="9.140625" style="450"/>
    <col min="13314" max="13314" width="5.85546875" style="450" customWidth="1"/>
    <col min="13315" max="13315" width="46.140625" style="450" customWidth="1"/>
    <col min="13316" max="13316" width="23.28515625" style="450" customWidth="1"/>
    <col min="13317" max="13333" width="18" style="450" customWidth="1"/>
    <col min="13334" max="13569" width="9.140625" style="450"/>
    <col min="13570" max="13570" width="5.85546875" style="450" customWidth="1"/>
    <col min="13571" max="13571" width="46.140625" style="450" customWidth="1"/>
    <col min="13572" max="13572" width="23.28515625" style="450" customWidth="1"/>
    <col min="13573" max="13589" width="18" style="450" customWidth="1"/>
    <col min="13590" max="13825" width="9.140625" style="450"/>
    <col min="13826" max="13826" width="5.85546875" style="450" customWidth="1"/>
    <col min="13827" max="13827" width="46.140625" style="450" customWidth="1"/>
    <col min="13828" max="13828" width="23.28515625" style="450" customWidth="1"/>
    <col min="13829" max="13845" width="18" style="450" customWidth="1"/>
    <col min="13846" max="14081" width="9.140625" style="450"/>
    <col min="14082" max="14082" width="5.85546875" style="450" customWidth="1"/>
    <col min="14083" max="14083" width="46.140625" style="450" customWidth="1"/>
    <col min="14084" max="14084" width="23.28515625" style="450" customWidth="1"/>
    <col min="14085" max="14101" width="18" style="450" customWidth="1"/>
    <col min="14102" max="14337" width="9.140625" style="450"/>
    <col min="14338" max="14338" width="5.85546875" style="450" customWidth="1"/>
    <col min="14339" max="14339" width="46.140625" style="450" customWidth="1"/>
    <col min="14340" max="14340" width="23.28515625" style="450" customWidth="1"/>
    <col min="14341" max="14357" width="18" style="450" customWidth="1"/>
    <col min="14358" max="14593" width="9.140625" style="450"/>
    <col min="14594" max="14594" width="5.85546875" style="450" customWidth="1"/>
    <col min="14595" max="14595" width="46.140625" style="450" customWidth="1"/>
    <col min="14596" max="14596" width="23.28515625" style="450" customWidth="1"/>
    <col min="14597" max="14613" width="18" style="450" customWidth="1"/>
    <col min="14614" max="14849" width="9.140625" style="450"/>
    <col min="14850" max="14850" width="5.85546875" style="450" customWidth="1"/>
    <col min="14851" max="14851" width="46.140625" style="450" customWidth="1"/>
    <col min="14852" max="14852" width="23.28515625" style="450" customWidth="1"/>
    <col min="14853" max="14869" width="18" style="450" customWidth="1"/>
    <col min="14870" max="15105" width="9.140625" style="450"/>
    <col min="15106" max="15106" width="5.85546875" style="450" customWidth="1"/>
    <col min="15107" max="15107" width="46.140625" style="450" customWidth="1"/>
    <col min="15108" max="15108" width="23.28515625" style="450" customWidth="1"/>
    <col min="15109" max="15125" width="18" style="450" customWidth="1"/>
    <col min="15126" max="15361" width="9.140625" style="450"/>
    <col min="15362" max="15362" width="5.85546875" style="450" customWidth="1"/>
    <col min="15363" max="15363" width="46.140625" style="450" customWidth="1"/>
    <col min="15364" max="15364" width="23.28515625" style="450" customWidth="1"/>
    <col min="15365" max="15381" width="18" style="450" customWidth="1"/>
    <col min="15382" max="15617" width="9.140625" style="450"/>
    <col min="15618" max="15618" width="5.85546875" style="450" customWidth="1"/>
    <col min="15619" max="15619" width="46.140625" style="450" customWidth="1"/>
    <col min="15620" max="15620" width="23.28515625" style="450" customWidth="1"/>
    <col min="15621" max="15637" width="18" style="450" customWidth="1"/>
    <col min="15638" max="15873" width="9.140625" style="450"/>
    <col min="15874" max="15874" width="5.85546875" style="450" customWidth="1"/>
    <col min="15875" max="15875" width="46.140625" style="450" customWidth="1"/>
    <col min="15876" max="15876" width="23.28515625" style="450" customWidth="1"/>
    <col min="15877" max="15893" width="18" style="450" customWidth="1"/>
    <col min="15894" max="16129" width="9.140625" style="450"/>
    <col min="16130" max="16130" width="5.85546875" style="450" customWidth="1"/>
    <col min="16131" max="16131" width="46.140625" style="450" customWidth="1"/>
    <col min="16132" max="16132" width="23.28515625" style="450" customWidth="1"/>
    <col min="16133" max="16149" width="18" style="450" customWidth="1"/>
    <col min="16150" max="16384" width="9.140625" style="450"/>
  </cols>
  <sheetData>
    <row r="1" spans="1:31" s="451" customFormat="1" ht="24.75" customHeight="1">
      <c r="A1" s="802" t="s">
        <v>767</v>
      </c>
      <c r="B1" s="802"/>
      <c r="C1" s="802"/>
      <c r="D1" s="802"/>
      <c r="E1" s="802"/>
      <c r="F1" s="802"/>
      <c r="G1" s="802"/>
      <c r="H1" s="802"/>
      <c r="I1" s="802"/>
      <c r="J1" s="802"/>
      <c r="K1" s="802"/>
      <c r="L1" s="802"/>
      <c r="M1" s="802"/>
      <c r="N1" s="802"/>
      <c r="O1" s="802"/>
      <c r="P1" s="802"/>
      <c r="Q1" s="802"/>
      <c r="R1" s="802"/>
      <c r="S1" s="802"/>
      <c r="T1" s="802"/>
      <c r="U1" s="802"/>
      <c r="V1" s="802"/>
      <c r="AE1" s="301"/>
    </row>
    <row r="2" spans="1:31" s="451" customFormat="1">
      <c r="A2" s="456"/>
      <c r="C2" s="452"/>
      <c r="I2" s="463"/>
      <c r="V2" s="451" t="s">
        <v>112</v>
      </c>
      <c r="AE2" s="301"/>
    </row>
    <row r="3" spans="1:31" s="451" customFormat="1" ht="39" customHeight="1">
      <c r="A3" s="814" t="s">
        <v>766</v>
      </c>
      <c r="B3" s="814"/>
      <c r="C3" s="814"/>
      <c r="D3" s="814"/>
      <c r="E3" s="814"/>
      <c r="F3" s="814"/>
      <c r="I3" s="463"/>
      <c r="R3" s="451" t="s">
        <v>1</v>
      </c>
      <c r="AE3" s="301"/>
    </row>
    <row r="4" spans="1:31" s="451" customFormat="1" ht="6.75" customHeight="1">
      <c r="A4" s="456"/>
      <c r="C4" s="452"/>
      <c r="I4" s="463"/>
      <c r="AE4" s="301"/>
    </row>
    <row r="5" spans="1:31" s="451" customFormat="1">
      <c r="A5" s="456" t="s">
        <v>113</v>
      </c>
      <c r="C5" s="452"/>
      <c r="I5" s="463"/>
      <c r="V5" s="451" t="s">
        <v>114</v>
      </c>
      <c r="AE5" s="301"/>
    </row>
    <row r="6" spans="1:31" ht="8.25" customHeight="1"/>
    <row r="7" spans="1:31" s="28" customFormat="1" ht="37.5" customHeight="1">
      <c r="A7" s="815" t="s">
        <v>115</v>
      </c>
      <c r="B7" s="815" t="s">
        <v>2</v>
      </c>
      <c r="C7" s="815" t="s">
        <v>116</v>
      </c>
      <c r="D7" s="815" t="s">
        <v>117</v>
      </c>
      <c r="E7" s="816" t="s">
        <v>118</v>
      </c>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2" t="s">
        <v>111</v>
      </c>
    </row>
    <row r="8" spans="1:31" s="28" customFormat="1" ht="73.5" customHeight="1">
      <c r="A8" s="815"/>
      <c r="B8" s="815"/>
      <c r="C8" s="815"/>
      <c r="D8" s="815"/>
      <c r="E8" s="444" t="s">
        <v>119</v>
      </c>
      <c r="F8" s="444" t="s">
        <v>120</v>
      </c>
      <c r="G8" s="444" t="s">
        <v>121</v>
      </c>
      <c r="H8" s="444" t="s">
        <v>122</v>
      </c>
      <c r="I8" s="444" t="s">
        <v>471</v>
      </c>
      <c r="J8" s="444" t="s">
        <v>123</v>
      </c>
      <c r="K8" s="444" t="s">
        <v>124</v>
      </c>
      <c r="L8" s="444" t="s">
        <v>125</v>
      </c>
      <c r="M8" s="444" t="s">
        <v>126</v>
      </c>
      <c r="N8" s="444" t="s">
        <v>127</v>
      </c>
      <c r="O8" s="444" t="s">
        <v>128</v>
      </c>
      <c r="P8" s="444" t="s">
        <v>129</v>
      </c>
      <c r="Q8" s="444" t="s">
        <v>130</v>
      </c>
      <c r="R8" s="444" t="s">
        <v>131</v>
      </c>
      <c r="S8" s="444" t="s">
        <v>132</v>
      </c>
      <c r="T8" s="444" t="s">
        <v>744</v>
      </c>
      <c r="U8" s="444" t="s">
        <v>470</v>
      </c>
      <c r="V8" s="445" t="s">
        <v>472</v>
      </c>
      <c r="W8" s="444" t="s">
        <v>473</v>
      </c>
      <c r="X8" s="444">
        <v>28.401</v>
      </c>
      <c r="Y8" s="444" t="s">
        <v>734</v>
      </c>
      <c r="Z8" s="444"/>
      <c r="AA8" s="444"/>
      <c r="AB8" s="444"/>
      <c r="AC8" s="444"/>
      <c r="AD8" s="444"/>
      <c r="AE8" s="813"/>
    </row>
    <row r="9" spans="1:31" s="451" customFormat="1">
      <c r="A9" s="351">
        <v>1</v>
      </c>
      <c r="B9" s="351">
        <v>2</v>
      </c>
      <c r="C9" s="351">
        <v>3</v>
      </c>
      <c r="D9" s="351">
        <v>4</v>
      </c>
      <c r="E9" s="351">
        <v>5</v>
      </c>
      <c r="F9" s="351">
        <v>6</v>
      </c>
      <c r="G9" s="351">
        <v>7</v>
      </c>
      <c r="H9" s="351">
        <v>8</v>
      </c>
      <c r="I9" s="351">
        <v>9</v>
      </c>
      <c r="J9" s="351">
        <v>10</v>
      </c>
      <c r="K9" s="351">
        <v>11</v>
      </c>
      <c r="L9" s="351">
        <v>12</v>
      </c>
      <c r="M9" s="351">
        <v>13</v>
      </c>
      <c r="N9" s="351">
        <v>14</v>
      </c>
      <c r="O9" s="351">
        <v>15</v>
      </c>
      <c r="P9" s="351">
        <v>16</v>
      </c>
      <c r="Q9" s="351">
        <v>17</v>
      </c>
      <c r="R9" s="351">
        <v>18</v>
      </c>
      <c r="S9" s="351">
        <v>19</v>
      </c>
      <c r="T9" s="351">
        <v>20</v>
      </c>
      <c r="U9" s="351">
        <v>21</v>
      </c>
      <c r="V9" s="351">
        <v>22</v>
      </c>
      <c r="W9" s="351">
        <v>23</v>
      </c>
      <c r="X9" s="351">
        <v>24</v>
      </c>
      <c r="Y9" s="351">
        <v>25</v>
      </c>
      <c r="Z9" s="351">
        <v>26</v>
      </c>
      <c r="AA9" s="351">
        <v>27</v>
      </c>
      <c r="AB9" s="351">
        <v>28</v>
      </c>
      <c r="AC9" s="351">
        <v>29</v>
      </c>
      <c r="AD9" s="351">
        <v>30</v>
      </c>
      <c r="AE9" s="351" t="s">
        <v>728</v>
      </c>
    </row>
    <row r="10" spans="1:31">
      <c r="A10" s="352"/>
      <c r="B10" s="353" t="s">
        <v>133</v>
      </c>
      <c r="C10" s="354"/>
      <c r="D10" s="416"/>
      <c r="E10" s="453"/>
      <c r="F10" s="453"/>
      <c r="G10" s="453"/>
      <c r="H10" s="453"/>
      <c r="I10" s="464"/>
      <c r="J10" s="453"/>
      <c r="K10" s="453"/>
      <c r="L10" s="453"/>
      <c r="M10" s="453"/>
      <c r="N10" s="453"/>
      <c r="O10" s="453"/>
      <c r="P10" s="453"/>
      <c r="Q10" s="453"/>
      <c r="R10" s="453"/>
      <c r="S10" s="453"/>
      <c r="T10" s="453"/>
      <c r="U10" s="453"/>
      <c r="V10" s="453"/>
      <c r="W10" s="453"/>
      <c r="X10" s="453"/>
      <c r="Y10" s="453"/>
      <c r="Z10" s="453"/>
      <c r="AA10" s="453"/>
      <c r="AB10" s="453"/>
      <c r="AC10" s="453"/>
      <c r="AD10" s="453"/>
      <c r="AE10" s="416"/>
    </row>
    <row r="11" spans="1:31" ht="16.5">
      <c r="A11" s="352">
        <v>1</v>
      </c>
      <c r="B11" s="353" t="s">
        <v>31</v>
      </c>
      <c r="C11" s="817">
        <v>23.101700000000001</v>
      </c>
      <c r="D11" s="355">
        <f>SUM('Anx-13 DCB'!Z7)</f>
        <v>0</v>
      </c>
      <c r="E11" s="286"/>
      <c r="F11" s="453"/>
      <c r="G11" s="453"/>
      <c r="H11" s="453"/>
      <c r="I11" s="464"/>
      <c r="J11" s="453"/>
      <c r="K11" s="453"/>
      <c r="L11" s="453"/>
      <c r="M11" s="453"/>
      <c r="N11" s="453"/>
      <c r="O11" s="453"/>
      <c r="P11" s="453"/>
      <c r="Q11" s="453"/>
      <c r="R11" s="453"/>
      <c r="S11" s="453"/>
      <c r="T11" s="453"/>
      <c r="U11" s="453"/>
      <c r="V11" s="453"/>
      <c r="W11" s="453"/>
      <c r="X11" s="453"/>
      <c r="Y11" s="453"/>
      <c r="Z11" s="453"/>
      <c r="AA11" s="453"/>
      <c r="AB11" s="453"/>
      <c r="AC11" s="453"/>
      <c r="AD11" s="453"/>
      <c r="AE11" s="43">
        <f t="shared" ref="AE11:AE18" si="0">SUM(E11:Y11)</f>
        <v>0</v>
      </c>
    </row>
    <row r="12" spans="1:31" ht="16.5">
      <c r="A12" s="352">
        <v>2</v>
      </c>
      <c r="B12" s="353" t="s">
        <v>32</v>
      </c>
      <c r="C12" s="818"/>
      <c r="D12" s="355">
        <f>SUM('Anx-13 DCB'!Z8)</f>
        <v>0</v>
      </c>
      <c r="E12" s="286"/>
      <c r="F12" s="453"/>
      <c r="G12" s="453"/>
      <c r="H12" s="453"/>
      <c r="I12" s="464"/>
      <c r="J12" s="453"/>
      <c r="K12" s="453"/>
      <c r="L12" s="453"/>
      <c r="M12" s="453"/>
      <c r="N12" s="453"/>
      <c r="O12" s="453"/>
      <c r="P12" s="453"/>
      <c r="Q12" s="453"/>
      <c r="R12" s="453"/>
      <c r="S12" s="453"/>
      <c r="T12" s="453"/>
      <c r="U12" s="453"/>
      <c r="V12" s="453"/>
      <c r="W12" s="453"/>
      <c r="X12" s="453"/>
      <c r="Y12" s="453"/>
      <c r="Z12" s="453"/>
      <c r="AA12" s="453"/>
      <c r="AB12" s="453"/>
      <c r="AC12" s="453"/>
      <c r="AD12" s="453"/>
      <c r="AE12" s="43">
        <f t="shared" si="0"/>
        <v>0</v>
      </c>
    </row>
    <row r="13" spans="1:31">
      <c r="A13" s="352">
        <v>3</v>
      </c>
      <c r="B13" s="353" t="s">
        <v>33</v>
      </c>
      <c r="C13" s="356">
        <v>23.102699999999999</v>
      </c>
      <c r="D13" s="355">
        <f>SUM('Anx-13 DCB'!Z9)</f>
        <v>0</v>
      </c>
      <c r="E13" s="291"/>
      <c r="F13" s="453"/>
      <c r="G13" s="453"/>
      <c r="H13" s="453"/>
      <c r="I13" s="464"/>
      <c r="J13" s="453"/>
      <c r="K13" s="453"/>
      <c r="L13" s="453"/>
      <c r="M13" s="453"/>
      <c r="N13" s="453"/>
      <c r="O13" s="453"/>
      <c r="P13" s="453"/>
      <c r="Q13" s="453"/>
      <c r="R13" s="453"/>
      <c r="S13" s="453"/>
      <c r="T13" s="453"/>
      <c r="U13" s="453"/>
      <c r="V13" s="453"/>
      <c r="W13" s="453"/>
      <c r="X13" s="453"/>
      <c r="Y13" s="453"/>
      <c r="Z13" s="453"/>
      <c r="AA13" s="453"/>
      <c r="AB13" s="453"/>
      <c r="AC13" s="453"/>
      <c r="AD13" s="453"/>
      <c r="AE13" s="43">
        <f t="shared" si="0"/>
        <v>0</v>
      </c>
    </row>
    <row r="14" spans="1:31">
      <c r="A14" s="352">
        <v>4</v>
      </c>
      <c r="B14" s="353" t="s">
        <v>34</v>
      </c>
      <c r="C14" s="356" t="s">
        <v>134</v>
      </c>
      <c r="D14" s="355">
        <f>SUM('Anx-13 DCB'!Z10)</f>
        <v>0</v>
      </c>
      <c r="E14" s="291"/>
      <c r="F14" s="453"/>
      <c r="G14" s="453"/>
      <c r="H14" s="453"/>
      <c r="I14" s="464"/>
      <c r="J14" s="453"/>
      <c r="K14" s="453"/>
      <c r="L14" s="453"/>
      <c r="M14" s="453"/>
      <c r="N14" s="453"/>
      <c r="O14" s="453"/>
      <c r="P14" s="453"/>
      <c r="Q14" s="453"/>
      <c r="R14" s="453"/>
      <c r="S14" s="453"/>
      <c r="T14" s="453"/>
      <c r="U14" s="453"/>
      <c r="V14" s="453"/>
      <c r="W14" s="453"/>
      <c r="X14" s="453"/>
      <c r="Y14" s="453"/>
      <c r="Z14" s="453"/>
      <c r="AA14" s="453"/>
      <c r="AB14" s="453"/>
      <c r="AC14" s="453"/>
      <c r="AD14" s="453"/>
      <c r="AE14" s="43">
        <f t="shared" si="0"/>
        <v>0</v>
      </c>
    </row>
    <row r="15" spans="1:31">
      <c r="A15" s="352">
        <v>5</v>
      </c>
      <c r="B15" s="353" t="s">
        <v>35</v>
      </c>
      <c r="C15" s="356">
        <v>23.1037</v>
      </c>
      <c r="D15" s="355">
        <f>SUM('Anx-13 DCB'!Z11)</f>
        <v>0</v>
      </c>
      <c r="E15" s="291"/>
      <c r="F15" s="453"/>
      <c r="G15" s="453"/>
      <c r="H15" s="453"/>
      <c r="I15" s="464"/>
      <c r="J15" s="453"/>
      <c r="K15" s="453"/>
      <c r="L15" s="453"/>
      <c r="M15" s="453"/>
      <c r="N15" s="453"/>
      <c r="O15" s="453"/>
      <c r="P15" s="453"/>
      <c r="Q15" s="453"/>
      <c r="R15" s="453"/>
      <c r="S15" s="453"/>
      <c r="T15" s="453"/>
      <c r="U15" s="453"/>
      <c r="V15" s="453"/>
      <c r="W15" s="453"/>
      <c r="X15" s="453"/>
      <c r="Y15" s="453"/>
      <c r="Z15" s="453"/>
      <c r="AA15" s="453"/>
      <c r="AB15" s="453"/>
      <c r="AC15" s="453"/>
      <c r="AD15" s="453"/>
      <c r="AE15" s="43">
        <f t="shared" si="0"/>
        <v>0</v>
      </c>
    </row>
    <row r="16" spans="1:31">
      <c r="A16" s="352">
        <v>6</v>
      </c>
      <c r="B16" s="353" t="s">
        <v>36</v>
      </c>
      <c r="C16" s="356" t="s">
        <v>135</v>
      </c>
      <c r="D16" s="355">
        <f>SUM('Anx-13 DCB'!Z12)</f>
        <v>0</v>
      </c>
      <c r="E16" s="291"/>
      <c r="F16" s="453"/>
      <c r="G16" s="453"/>
      <c r="H16" s="453"/>
      <c r="I16" s="464"/>
      <c r="J16" s="453"/>
      <c r="K16" s="453"/>
      <c r="L16" s="453"/>
      <c r="M16" s="453"/>
      <c r="N16" s="453"/>
      <c r="O16" s="453"/>
      <c r="P16" s="453"/>
      <c r="Q16" s="453"/>
      <c r="R16" s="453"/>
      <c r="S16" s="453"/>
      <c r="T16" s="453"/>
      <c r="U16" s="453"/>
      <c r="V16" s="453"/>
      <c r="W16" s="453"/>
      <c r="X16" s="453"/>
      <c r="Y16" s="453"/>
      <c r="Z16" s="453"/>
      <c r="AA16" s="453"/>
      <c r="AB16" s="453"/>
      <c r="AC16" s="453"/>
      <c r="AD16" s="453"/>
      <c r="AE16" s="43">
        <f t="shared" si="0"/>
        <v>0</v>
      </c>
    </row>
    <row r="17" spans="1:31">
      <c r="A17" s="352">
        <v>7</v>
      </c>
      <c r="B17" s="353" t="s">
        <v>37</v>
      </c>
      <c r="C17" s="356">
        <v>23.111699999999999</v>
      </c>
      <c r="D17" s="355">
        <f>SUM('Anx-13 DCB'!Z13)</f>
        <v>0</v>
      </c>
      <c r="E17" s="291"/>
      <c r="F17" s="453"/>
      <c r="G17" s="453"/>
      <c r="H17" s="453"/>
      <c r="I17" s="464"/>
      <c r="J17" s="453"/>
      <c r="K17" s="453"/>
      <c r="L17" s="453"/>
      <c r="M17" s="453"/>
      <c r="N17" s="453"/>
      <c r="O17" s="453"/>
      <c r="P17" s="453"/>
      <c r="Q17" s="453"/>
      <c r="R17" s="453"/>
      <c r="S17" s="453"/>
      <c r="T17" s="453"/>
      <c r="U17" s="453"/>
      <c r="V17" s="453"/>
      <c r="W17" s="453"/>
      <c r="X17" s="453"/>
      <c r="Y17" s="453"/>
      <c r="Z17" s="453"/>
      <c r="AA17" s="453"/>
      <c r="AB17" s="453"/>
      <c r="AC17" s="453"/>
      <c r="AD17" s="453"/>
      <c r="AE17" s="43">
        <f t="shared" si="0"/>
        <v>0</v>
      </c>
    </row>
    <row r="18" spans="1:31">
      <c r="A18" s="352">
        <v>8</v>
      </c>
      <c r="B18" s="353" t="s">
        <v>38</v>
      </c>
      <c r="C18" s="356">
        <v>23.1127</v>
      </c>
      <c r="D18" s="355">
        <f>SUM('Anx-13 DCB'!Z14)</f>
        <v>0</v>
      </c>
      <c r="E18" s="291"/>
      <c r="F18" s="453"/>
      <c r="G18" s="453"/>
      <c r="H18" s="453"/>
      <c r="I18" s="464"/>
      <c r="J18" s="453"/>
      <c r="K18" s="453"/>
      <c r="L18" s="453"/>
      <c r="M18" s="453"/>
      <c r="N18" s="453"/>
      <c r="O18" s="453"/>
      <c r="P18" s="453"/>
      <c r="Q18" s="453"/>
      <c r="R18" s="453"/>
      <c r="S18" s="453"/>
      <c r="T18" s="453"/>
      <c r="U18" s="453"/>
      <c r="V18" s="453"/>
      <c r="W18" s="453"/>
      <c r="X18" s="453"/>
      <c r="Y18" s="453"/>
      <c r="Z18" s="453"/>
      <c r="AA18" s="453"/>
      <c r="AB18" s="453"/>
      <c r="AC18" s="453"/>
      <c r="AD18" s="453"/>
      <c r="AE18" s="43">
        <f t="shared" si="0"/>
        <v>0</v>
      </c>
    </row>
    <row r="19" spans="1:31">
      <c r="A19" s="352">
        <v>9</v>
      </c>
      <c r="B19" s="353" t="s">
        <v>39</v>
      </c>
      <c r="C19" s="356">
        <v>23.1157</v>
      </c>
      <c r="D19" s="355">
        <f>SUM('Anx-13 DCB'!Z15)</f>
        <v>0</v>
      </c>
      <c r="E19" s="291"/>
      <c r="F19" s="453"/>
      <c r="G19" s="453"/>
      <c r="H19" s="453"/>
      <c r="I19" s="464"/>
      <c r="J19" s="453"/>
      <c r="K19" s="453"/>
      <c r="L19" s="453"/>
      <c r="M19" s="453"/>
      <c r="N19" s="453"/>
      <c r="O19" s="453"/>
      <c r="P19" s="453"/>
      <c r="Q19" s="453"/>
      <c r="R19" s="453"/>
      <c r="S19" s="453"/>
      <c r="T19" s="453"/>
      <c r="U19" s="453"/>
      <c r="V19" s="453"/>
      <c r="W19" s="453"/>
      <c r="X19" s="453"/>
      <c r="Y19" s="453"/>
      <c r="Z19" s="453"/>
      <c r="AA19" s="453"/>
      <c r="AB19" s="453"/>
      <c r="AC19" s="453"/>
      <c r="AD19" s="453"/>
      <c r="AE19" s="43">
        <f t="shared" ref="AE19:AE44" si="1">SUM(E19:AD19)</f>
        <v>0</v>
      </c>
    </row>
    <row r="20" spans="1:31">
      <c r="A20" s="352">
        <v>10</v>
      </c>
      <c r="B20" s="353" t="s">
        <v>40</v>
      </c>
      <c r="C20" s="356" t="s">
        <v>136</v>
      </c>
      <c r="D20" s="355">
        <f>SUM('Anx-13 DCB'!Z16)</f>
        <v>0</v>
      </c>
      <c r="E20" s="291"/>
      <c r="F20" s="453"/>
      <c r="G20" s="453"/>
      <c r="H20" s="453"/>
      <c r="I20" s="464"/>
      <c r="J20" s="453"/>
      <c r="K20" s="453"/>
      <c r="L20" s="453"/>
      <c r="M20" s="453"/>
      <c r="N20" s="453"/>
      <c r="O20" s="453"/>
      <c r="P20" s="453"/>
      <c r="Q20" s="453"/>
      <c r="R20" s="453"/>
      <c r="S20" s="453"/>
      <c r="T20" s="453"/>
      <c r="U20" s="453"/>
      <c r="V20" s="453"/>
      <c r="W20" s="453"/>
      <c r="X20" s="453"/>
      <c r="Y20" s="453"/>
      <c r="Z20" s="453"/>
      <c r="AA20" s="453"/>
      <c r="AB20" s="453"/>
      <c r="AC20" s="453"/>
      <c r="AD20" s="453"/>
      <c r="AE20" s="43">
        <f t="shared" si="1"/>
        <v>0</v>
      </c>
    </row>
    <row r="21" spans="1:31">
      <c r="A21" s="352">
        <v>11</v>
      </c>
      <c r="B21" s="353" t="s">
        <v>42</v>
      </c>
      <c r="C21" s="356">
        <v>23.116700000000002</v>
      </c>
      <c r="D21" s="355">
        <f>SUM('Anx-13 DCB'!Z17)</f>
        <v>0</v>
      </c>
      <c r="E21" s="291"/>
      <c r="F21" s="453"/>
      <c r="G21" s="453"/>
      <c r="H21" s="453"/>
      <c r="I21" s="464"/>
      <c r="J21" s="453"/>
      <c r="K21" s="453"/>
      <c r="L21" s="453"/>
      <c r="M21" s="453"/>
      <c r="N21" s="453"/>
      <c r="O21" s="453"/>
      <c r="P21" s="453"/>
      <c r="Q21" s="453"/>
      <c r="R21" s="453"/>
      <c r="S21" s="453"/>
      <c r="T21" s="453"/>
      <c r="U21" s="453"/>
      <c r="V21" s="453"/>
      <c r="W21" s="453"/>
      <c r="X21" s="453"/>
      <c r="Y21" s="453"/>
      <c r="Z21" s="453"/>
      <c r="AA21" s="453"/>
      <c r="AB21" s="453"/>
      <c r="AC21" s="453"/>
      <c r="AD21" s="453"/>
      <c r="AE21" s="43">
        <f t="shared" si="1"/>
        <v>0</v>
      </c>
    </row>
    <row r="22" spans="1:31">
      <c r="A22" s="352">
        <v>12</v>
      </c>
      <c r="B22" s="353" t="s">
        <v>43</v>
      </c>
      <c r="C22" s="356" t="s">
        <v>137</v>
      </c>
      <c r="D22" s="355">
        <f>SUM('Anx-13 DCB'!Z18)</f>
        <v>0</v>
      </c>
      <c r="E22" s="291"/>
      <c r="F22" s="453"/>
      <c r="G22" s="453"/>
      <c r="H22" s="453"/>
      <c r="I22" s="464"/>
      <c r="J22" s="453"/>
      <c r="K22" s="453"/>
      <c r="L22" s="453"/>
      <c r="M22" s="453"/>
      <c r="N22" s="453"/>
      <c r="O22" s="453"/>
      <c r="P22" s="453"/>
      <c r="Q22" s="453"/>
      <c r="R22" s="453"/>
      <c r="S22" s="453"/>
      <c r="T22" s="453"/>
      <c r="U22" s="453"/>
      <c r="V22" s="453"/>
      <c r="W22" s="453"/>
      <c r="X22" s="453"/>
      <c r="Y22" s="453"/>
      <c r="Z22" s="453"/>
      <c r="AA22" s="453"/>
      <c r="AB22" s="453"/>
      <c r="AC22" s="453"/>
      <c r="AD22" s="453"/>
      <c r="AE22" s="43">
        <f t="shared" si="1"/>
        <v>0</v>
      </c>
    </row>
    <row r="23" spans="1:31">
      <c r="A23" s="6">
        <v>33</v>
      </c>
      <c r="B23" s="357" t="s">
        <v>138</v>
      </c>
      <c r="C23" s="358">
        <v>23.117699999999999</v>
      </c>
      <c r="D23" s="355">
        <f>SUM('Anx-13 DCB'!Z19)</f>
        <v>0</v>
      </c>
      <c r="E23" s="291"/>
      <c r="F23" s="453"/>
      <c r="G23" s="453"/>
      <c r="H23" s="453"/>
      <c r="I23" s="464"/>
      <c r="J23" s="453"/>
      <c r="K23" s="453"/>
      <c r="L23" s="453"/>
      <c r="M23" s="453"/>
      <c r="N23" s="453"/>
      <c r="O23" s="453"/>
      <c r="P23" s="453"/>
      <c r="Q23" s="453"/>
      <c r="R23" s="453"/>
      <c r="S23" s="453"/>
      <c r="T23" s="453"/>
      <c r="U23" s="453"/>
      <c r="V23" s="453"/>
      <c r="W23" s="453"/>
      <c r="X23" s="453"/>
      <c r="Y23" s="453"/>
      <c r="Z23" s="453"/>
      <c r="AA23" s="453"/>
      <c r="AB23" s="453"/>
      <c r="AC23" s="453"/>
      <c r="AD23" s="453"/>
      <c r="AE23" s="43">
        <f t="shared" si="1"/>
        <v>0</v>
      </c>
    </row>
    <row r="24" spans="1:31">
      <c r="A24" s="352">
        <v>13</v>
      </c>
      <c r="B24" s="353" t="s">
        <v>46</v>
      </c>
      <c r="C24" s="356">
        <v>23.1187</v>
      </c>
      <c r="D24" s="355">
        <f>SUM('Anx-13 DCB'!Z20)</f>
        <v>0</v>
      </c>
      <c r="E24" s="291"/>
      <c r="F24" s="453"/>
      <c r="G24" s="453"/>
      <c r="H24" s="453"/>
      <c r="I24" s="464"/>
      <c r="J24" s="453"/>
      <c r="K24" s="453"/>
      <c r="L24" s="453"/>
      <c r="M24" s="453"/>
      <c r="N24" s="453"/>
      <c r="O24" s="453"/>
      <c r="P24" s="453"/>
      <c r="Q24" s="453"/>
      <c r="R24" s="453"/>
      <c r="S24" s="453"/>
      <c r="T24" s="453"/>
      <c r="U24" s="453"/>
      <c r="V24" s="453"/>
      <c r="W24" s="453"/>
      <c r="X24" s="453"/>
      <c r="Y24" s="453"/>
      <c r="Z24" s="453"/>
      <c r="AA24" s="453"/>
      <c r="AB24" s="453"/>
      <c r="AC24" s="453"/>
      <c r="AD24" s="453"/>
      <c r="AE24" s="43">
        <f t="shared" si="1"/>
        <v>0</v>
      </c>
    </row>
    <row r="25" spans="1:31">
      <c r="A25" s="352">
        <v>14</v>
      </c>
      <c r="B25" s="353" t="s">
        <v>47</v>
      </c>
      <c r="C25" s="356">
        <v>23.121700000000001</v>
      </c>
      <c r="D25" s="355">
        <f>SUM('Anx-13 DCB'!Z21)</f>
        <v>0</v>
      </c>
      <c r="E25" s="291"/>
      <c r="F25" s="453"/>
      <c r="G25" s="453"/>
      <c r="H25" s="453"/>
      <c r="I25" s="464"/>
      <c r="J25" s="453"/>
      <c r="K25" s="453"/>
      <c r="L25" s="453"/>
      <c r="M25" s="453"/>
      <c r="N25" s="453"/>
      <c r="O25" s="453"/>
      <c r="P25" s="453"/>
      <c r="Q25" s="453"/>
      <c r="R25" s="453"/>
      <c r="S25" s="453"/>
      <c r="T25" s="453"/>
      <c r="U25" s="453"/>
      <c r="V25" s="453"/>
      <c r="W25" s="453"/>
      <c r="X25" s="453"/>
      <c r="Y25" s="453"/>
      <c r="Z25" s="453"/>
      <c r="AA25" s="453"/>
      <c r="AB25" s="453"/>
      <c r="AC25" s="453"/>
      <c r="AD25" s="453"/>
      <c r="AE25" s="43">
        <f t="shared" si="1"/>
        <v>0</v>
      </c>
    </row>
    <row r="26" spans="1:31">
      <c r="A26" s="352">
        <v>15</v>
      </c>
      <c r="B26" s="353" t="s">
        <v>48</v>
      </c>
      <c r="C26" s="356">
        <v>23.120699999999999</v>
      </c>
      <c r="D26" s="355">
        <f>SUM('Anx-13 DCB'!Z22)</f>
        <v>0</v>
      </c>
      <c r="E26" s="291"/>
      <c r="F26" s="453"/>
      <c r="G26" s="453"/>
      <c r="H26" s="453"/>
      <c r="I26" s="464"/>
      <c r="J26" s="453"/>
      <c r="K26" s="453"/>
      <c r="L26" s="453"/>
      <c r="M26" s="453"/>
      <c r="N26" s="453"/>
      <c r="O26" s="453"/>
      <c r="P26" s="453"/>
      <c r="Q26" s="453"/>
      <c r="R26" s="453"/>
      <c r="S26" s="453"/>
      <c r="T26" s="453"/>
      <c r="U26" s="453"/>
      <c r="V26" s="453"/>
      <c r="W26" s="453"/>
      <c r="X26" s="453"/>
      <c r="Y26" s="453"/>
      <c r="Z26" s="453"/>
      <c r="AA26" s="453"/>
      <c r="AB26" s="453"/>
      <c r="AC26" s="453"/>
      <c r="AD26" s="453"/>
      <c r="AE26" s="43">
        <f t="shared" si="1"/>
        <v>0</v>
      </c>
    </row>
    <row r="27" spans="1:31">
      <c r="A27" s="352">
        <v>16</v>
      </c>
      <c r="B27" s="353" t="s">
        <v>49</v>
      </c>
      <c r="C27" s="356">
        <v>23.128699999999998</v>
      </c>
      <c r="D27" s="355">
        <f>SUM('Anx-13 DCB'!Z23)</f>
        <v>0</v>
      </c>
      <c r="E27" s="291"/>
      <c r="F27" s="453"/>
      <c r="G27" s="453"/>
      <c r="H27" s="453"/>
      <c r="I27" s="464"/>
      <c r="J27" s="453"/>
      <c r="K27" s="453"/>
      <c r="L27" s="453"/>
      <c r="M27" s="453"/>
      <c r="N27" s="453"/>
      <c r="O27" s="453"/>
      <c r="P27" s="453"/>
      <c r="Q27" s="453"/>
      <c r="R27" s="453"/>
      <c r="S27" s="453"/>
      <c r="T27" s="453"/>
      <c r="U27" s="453"/>
      <c r="V27" s="453"/>
      <c r="W27" s="453"/>
      <c r="X27" s="453"/>
      <c r="Y27" s="453"/>
      <c r="Z27" s="453"/>
      <c r="AA27" s="453"/>
      <c r="AB27" s="453"/>
      <c r="AC27" s="453"/>
      <c r="AD27" s="453"/>
      <c r="AE27" s="43">
        <f t="shared" si="1"/>
        <v>0</v>
      </c>
    </row>
    <row r="28" spans="1:31">
      <c r="A28" s="352">
        <v>17</v>
      </c>
      <c r="B28" s="353" t="s">
        <v>50</v>
      </c>
      <c r="C28" s="356">
        <v>23.128699999999998</v>
      </c>
      <c r="D28" s="355">
        <f>SUM('Anx-13 DCB'!Z24)</f>
        <v>0</v>
      </c>
      <c r="E28" s="291"/>
      <c r="F28" s="453"/>
      <c r="G28" s="453"/>
      <c r="H28" s="453"/>
      <c r="I28" s="464"/>
      <c r="J28" s="453"/>
      <c r="K28" s="453"/>
      <c r="L28" s="453"/>
      <c r="M28" s="453"/>
      <c r="N28" s="453"/>
      <c r="O28" s="453"/>
      <c r="P28" s="453"/>
      <c r="Q28" s="453"/>
      <c r="R28" s="453"/>
      <c r="S28" s="453"/>
      <c r="T28" s="453"/>
      <c r="U28" s="453"/>
      <c r="V28" s="453"/>
      <c r="W28" s="453"/>
      <c r="X28" s="453"/>
      <c r="Y28" s="453"/>
      <c r="Z28" s="453"/>
      <c r="AA28" s="453"/>
      <c r="AB28" s="453"/>
      <c r="AC28" s="453"/>
      <c r="AD28" s="453"/>
      <c r="AE28" s="43">
        <f t="shared" si="1"/>
        <v>0</v>
      </c>
    </row>
    <row r="29" spans="1:31">
      <c r="A29" s="352">
        <v>18</v>
      </c>
      <c r="B29" s="353" t="s">
        <v>51</v>
      </c>
      <c r="C29" s="356">
        <v>23.128699999999998</v>
      </c>
      <c r="D29" s="355">
        <f>SUM('Anx-13 DCB'!Z25)</f>
        <v>0</v>
      </c>
      <c r="E29" s="291"/>
      <c r="F29" s="453"/>
      <c r="G29" s="453"/>
      <c r="H29" s="453"/>
      <c r="I29" s="464"/>
      <c r="J29" s="453"/>
      <c r="K29" s="453"/>
      <c r="L29" s="453"/>
      <c r="M29" s="453"/>
      <c r="N29" s="453"/>
      <c r="O29" s="453"/>
      <c r="P29" s="453"/>
      <c r="Q29" s="453"/>
      <c r="R29" s="453"/>
      <c r="S29" s="453"/>
      <c r="T29" s="453"/>
      <c r="U29" s="453"/>
      <c r="V29" s="453"/>
      <c r="W29" s="453"/>
      <c r="X29" s="453"/>
      <c r="Y29" s="453"/>
      <c r="Z29" s="453"/>
      <c r="AA29" s="453"/>
      <c r="AB29" s="453"/>
      <c r="AC29" s="453"/>
      <c r="AD29" s="453"/>
      <c r="AE29" s="43">
        <f t="shared" si="1"/>
        <v>0</v>
      </c>
    </row>
    <row r="30" spans="1:31">
      <c r="A30" s="352">
        <v>19</v>
      </c>
      <c r="B30" s="353" t="s">
        <v>52</v>
      </c>
      <c r="C30" s="356">
        <v>23.128699999999998</v>
      </c>
      <c r="D30" s="355">
        <f>SUM('Anx-13 DCB'!Z26)</f>
        <v>0</v>
      </c>
      <c r="E30" s="291"/>
      <c r="F30" s="453"/>
      <c r="G30" s="453"/>
      <c r="H30" s="453"/>
      <c r="I30" s="464"/>
      <c r="J30" s="453"/>
      <c r="K30" s="453"/>
      <c r="L30" s="453"/>
      <c r="M30" s="453"/>
      <c r="N30" s="453"/>
      <c r="O30" s="453"/>
      <c r="P30" s="453"/>
      <c r="Q30" s="453"/>
      <c r="R30" s="453"/>
      <c r="S30" s="453"/>
      <c r="T30" s="453"/>
      <c r="U30" s="453"/>
      <c r="V30" s="453"/>
      <c r="W30" s="453"/>
      <c r="X30" s="453"/>
      <c r="Y30" s="453"/>
      <c r="Z30" s="453"/>
      <c r="AA30" s="453"/>
      <c r="AB30" s="453"/>
      <c r="AC30" s="453"/>
      <c r="AD30" s="453"/>
      <c r="AE30" s="43">
        <f t="shared" si="1"/>
        <v>0</v>
      </c>
    </row>
    <row r="31" spans="1:31">
      <c r="A31" s="352">
        <v>20</v>
      </c>
      <c r="B31" s="353" t="s">
        <v>53</v>
      </c>
      <c r="C31" s="356">
        <v>23.128699999999998</v>
      </c>
      <c r="D31" s="355">
        <f>SUM('Anx-13 DCB'!Z27)</f>
        <v>0</v>
      </c>
      <c r="E31" s="291"/>
      <c r="F31" s="453"/>
      <c r="G31" s="453"/>
      <c r="H31" s="453"/>
      <c r="I31" s="464"/>
      <c r="J31" s="453"/>
      <c r="K31" s="453"/>
      <c r="L31" s="453"/>
      <c r="M31" s="453"/>
      <c r="N31" s="453"/>
      <c r="O31" s="453"/>
      <c r="P31" s="453"/>
      <c r="Q31" s="453"/>
      <c r="R31" s="453"/>
      <c r="S31" s="453"/>
      <c r="T31" s="453"/>
      <c r="U31" s="453"/>
      <c r="V31" s="453"/>
      <c r="W31" s="453"/>
      <c r="X31" s="453"/>
      <c r="Y31" s="453"/>
      <c r="Z31" s="453"/>
      <c r="AA31" s="453"/>
      <c r="AB31" s="453"/>
      <c r="AC31" s="453"/>
      <c r="AD31" s="453"/>
      <c r="AE31" s="43">
        <f t="shared" si="1"/>
        <v>0</v>
      </c>
    </row>
    <row r="32" spans="1:31">
      <c r="A32" s="352">
        <v>21</v>
      </c>
      <c r="B32" s="353" t="s">
        <v>54</v>
      </c>
      <c r="C32" s="356">
        <v>23.1297</v>
      </c>
      <c r="D32" s="355">
        <f>SUM('Anx-13 DCB'!Z28)</f>
        <v>0</v>
      </c>
      <c r="E32" s="291"/>
      <c r="F32" s="453"/>
      <c r="G32" s="453"/>
      <c r="H32" s="453"/>
      <c r="I32" s="464"/>
      <c r="J32" s="453"/>
      <c r="K32" s="453"/>
      <c r="L32" s="453"/>
      <c r="M32" s="453"/>
      <c r="N32" s="453"/>
      <c r="O32" s="453"/>
      <c r="P32" s="453"/>
      <c r="Q32" s="453"/>
      <c r="R32" s="453"/>
      <c r="S32" s="453"/>
      <c r="T32" s="453"/>
      <c r="U32" s="453"/>
      <c r="V32" s="453"/>
      <c r="W32" s="453"/>
      <c r="X32" s="453"/>
      <c r="Y32" s="453"/>
      <c r="Z32" s="453"/>
      <c r="AA32" s="453"/>
      <c r="AB32" s="453"/>
      <c r="AC32" s="453"/>
      <c r="AD32" s="453"/>
      <c r="AE32" s="43">
        <f t="shared" si="1"/>
        <v>0</v>
      </c>
    </row>
    <row r="33" spans="1:31">
      <c r="A33" s="352">
        <v>22</v>
      </c>
      <c r="B33" s="353" t="s">
        <v>55</v>
      </c>
      <c r="C33" s="356">
        <v>23.130700000000001</v>
      </c>
      <c r="D33" s="355">
        <f>SUM('Anx-13 DCB'!Z29)</f>
        <v>0</v>
      </c>
      <c r="E33" s="291"/>
      <c r="F33" s="453"/>
      <c r="G33" s="453"/>
      <c r="H33" s="453"/>
      <c r="I33" s="464"/>
      <c r="J33" s="453"/>
      <c r="K33" s="453"/>
      <c r="L33" s="453"/>
      <c r="M33" s="453"/>
      <c r="N33" s="453"/>
      <c r="O33" s="453"/>
      <c r="P33" s="453"/>
      <c r="Q33" s="453"/>
      <c r="R33" s="453"/>
      <c r="S33" s="453"/>
      <c r="T33" s="453"/>
      <c r="U33" s="453"/>
      <c r="V33" s="453"/>
      <c r="W33" s="453"/>
      <c r="X33" s="453"/>
      <c r="Y33" s="453"/>
      <c r="Z33" s="453"/>
      <c r="AA33" s="453"/>
      <c r="AB33" s="453"/>
      <c r="AC33" s="453"/>
      <c r="AD33" s="453"/>
      <c r="AE33" s="43">
        <f t="shared" si="1"/>
        <v>0</v>
      </c>
    </row>
    <row r="34" spans="1:31">
      <c r="A34" s="352">
        <v>23</v>
      </c>
      <c r="B34" s="353" t="s">
        <v>56</v>
      </c>
      <c r="C34" s="356">
        <v>23.130700000000001</v>
      </c>
      <c r="D34" s="355">
        <f>SUM('Anx-13 DCB'!Z30)</f>
        <v>0</v>
      </c>
      <c r="E34" s="291"/>
      <c r="F34" s="453"/>
      <c r="G34" s="453"/>
      <c r="H34" s="453"/>
      <c r="I34" s="464"/>
      <c r="J34" s="453"/>
      <c r="K34" s="453"/>
      <c r="L34" s="453"/>
      <c r="M34" s="453"/>
      <c r="N34" s="453"/>
      <c r="O34" s="453"/>
      <c r="P34" s="453"/>
      <c r="Q34" s="453"/>
      <c r="R34" s="453"/>
      <c r="S34" s="453"/>
      <c r="T34" s="453"/>
      <c r="U34" s="453"/>
      <c r="V34" s="453"/>
      <c r="W34" s="453"/>
      <c r="X34" s="453"/>
      <c r="Y34" s="453"/>
      <c r="Z34" s="453"/>
      <c r="AA34" s="453"/>
      <c r="AB34" s="453"/>
      <c r="AC34" s="453"/>
      <c r="AD34" s="453"/>
      <c r="AE34" s="43">
        <f t="shared" si="1"/>
        <v>0</v>
      </c>
    </row>
    <row r="35" spans="1:31">
      <c r="A35" s="352">
        <v>24</v>
      </c>
      <c r="B35" s="353" t="s">
        <v>57</v>
      </c>
      <c r="C35" s="356">
        <v>23.133700000000001</v>
      </c>
      <c r="D35" s="355">
        <f>SUM('Anx-13 DCB'!Z31)</f>
        <v>0</v>
      </c>
      <c r="E35" s="291"/>
      <c r="F35" s="453"/>
      <c r="G35" s="453"/>
      <c r="H35" s="453"/>
      <c r="I35" s="464"/>
      <c r="J35" s="453"/>
      <c r="K35" s="453"/>
      <c r="L35" s="453"/>
      <c r="M35" s="453"/>
      <c r="N35" s="453"/>
      <c r="O35" s="453"/>
      <c r="P35" s="453"/>
      <c r="Q35" s="453"/>
      <c r="R35" s="453"/>
      <c r="S35" s="453"/>
      <c r="T35" s="453"/>
      <c r="U35" s="453"/>
      <c r="V35" s="453"/>
      <c r="W35" s="453"/>
      <c r="X35" s="453"/>
      <c r="Y35" s="453"/>
      <c r="Z35" s="453"/>
      <c r="AA35" s="453"/>
      <c r="AB35" s="453"/>
      <c r="AC35" s="453"/>
      <c r="AD35" s="453"/>
      <c r="AE35" s="43">
        <f t="shared" si="1"/>
        <v>0</v>
      </c>
    </row>
    <row r="36" spans="1:31">
      <c r="A36" s="352">
        <v>25</v>
      </c>
      <c r="B36" s="353" t="s">
        <v>58</v>
      </c>
      <c r="C36" s="817">
        <v>23.140699999999999</v>
      </c>
      <c r="D36" s="355">
        <f>SUM('Anx-13 DCB'!Z32)</f>
        <v>0</v>
      </c>
      <c r="E36" s="291"/>
      <c r="F36" s="453"/>
      <c r="G36" s="453"/>
      <c r="H36" s="453"/>
      <c r="I36" s="464"/>
      <c r="J36" s="453"/>
      <c r="K36" s="453"/>
      <c r="L36" s="453"/>
      <c r="M36" s="453"/>
      <c r="N36" s="453"/>
      <c r="O36" s="453"/>
      <c r="P36" s="453"/>
      <c r="Q36" s="453"/>
      <c r="R36" s="453"/>
      <c r="S36" s="453"/>
      <c r="T36" s="453"/>
      <c r="U36" s="453"/>
      <c r="V36" s="453"/>
      <c r="W36" s="453"/>
      <c r="X36" s="453"/>
      <c r="Y36" s="453"/>
      <c r="Z36" s="453"/>
      <c r="AA36" s="453"/>
      <c r="AB36" s="453"/>
      <c r="AC36" s="453"/>
      <c r="AD36" s="453"/>
      <c r="AE36" s="43">
        <f t="shared" si="1"/>
        <v>0</v>
      </c>
    </row>
    <row r="37" spans="1:31">
      <c r="A37" s="352">
        <v>26</v>
      </c>
      <c r="B37" s="353" t="s">
        <v>59</v>
      </c>
      <c r="C37" s="819"/>
      <c r="D37" s="355">
        <f>SUM('Anx-13 DCB'!Z33)</f>
        <v>0</v>
      </c>
      <c r="E37" s="291"/>
      <c r="F37" s="453"/>
      <c r="G37" s="453"/>
      <c r="H37" s="453"/>
      <c r="I37" s="464"/>
      <c r="J37" s="453"/>
      <c r="K37" s="453"/>
      <c r="L37" s="453"/>
      <c r="M37" s="453"/>
      <c r="N37" s="453"/>
      <c r="O37" s="453"/>
      <c r="P37" s="453"/>
      <c r="Q37" s="453"/>
      <c r="R37" s="453"/>
      <c r="S37" s="453"/>
      <c r="T37" s="453"/>
      <c r="U37" s="453"/>
      <c r="V37" s="453"/>
      <c r="W37" s="453"/>
      <c r="X37" s="453"/>
      <c r="Y37" s="453"/>
      <c r="Z37" s="453"/>
      <c r="AA37" s="453"/>
      <c r="AB37" s="453"/>
      <c r="AC37" s="453"/>
      <c r="AD37" s="453"/>
      <c r="AE37" s="43">
        <f t="shared" si="1"/>
        <v>0</v>
      </c>
    </row>
    <row r="38" spans="1:31">
      <c r="A38" s="352">
        <v>27</v>
      </c>
      <c r="B38" s="353" t="s">
        <v>60</v>
      </c>
      <c r="C38" s="818"/>
      <c r="D38" s="355">
        <f>SUM('Anx-13 DCB'!Z34)</f>
        <v>0</v>
      </c>
      <c r="E38" s="291"/>
      <c r="F38" s="453"/>
      <c r="G38" s="453"/>
      <c r="H38" s="453"/>
      <c r="I38" s="464"/>
      <c r="J38" s="453"/>
      <c r="K38" s="453"/>
      <c r="L38" s="453"/>
      <c r="M38" s="453"/>
      <c r="N38" s="453"/>
      <c r="O38" s="453"/>
      <c r="P38" s="453"/>
      <c r="Q38" s="453"/>
      <c r="R38" s="453"/>
      <c r="S38" s="453"/>
      <c r="T38" s="453"/>
      <c r="U38" s="453"/>
      <c r="V38" s="453"/>
      <c r="W38" s="453"/>
      <c r="X38" s="453"/>
      <c r="Y38" s="453"/>
      <c r="Z38" s="453"/>
      <c r="AA38" s="453"/>
      <c r="AB38" s="453"/>
      <c r="AC38" s="453"/>
      <c r="AD38" s="453"/>
      <c r="AE38" s="43">
        <f t="shared" si="1"/>
        <v>0</v>
      </c>
    </row>
    <row r="39" spans="1:31">
      <c r="A39" s="352">
        <v>28</v>
      </c>
      <c r="B39" s="353" t="s">
        <v>61</v>
      </c>
      <c r="C39" s="817">
        <v>23.1417</v>
      </c>
      <c r="D39" s="355">
        <f>SUM('Anx-13 DCB'!Z35)</f>
        <v>0</v>
      </c>
      <c r="E39" s="291"/>
      <c r="F39" s="453"/>
      <c r="G39" s="453"/>
      <c r="H39" s="453"/>
      <c r="I39" s="464"/>
      <c r="J39" s="453"/>
      <c r="K39" s="453"/>
      <c r="L39" s="453"/>
      <c r="M39" s="453"/>
      <c r="N39" s="453"/>
      <c r="O39" s="453"/>
      <c r="P39" s="453"/>
      <c r="Q39" s="453"/>
      <c r="R39" s="453"/>
      <c r="S39" s="453"/>
      <c r="T39" s="453"/>
      <c r="U39" s="453"/>
      <c r="V39" s="453"/>
      <c r="W39" s="453"/>
      <c r="X39" s="453"/>
      <c r="Y39" s="453"/>
      <c r="Z39" s="453"/>
      <c r="AA39" s="453"/>
      <c r="AB39" s="453"/>
      <c r="AC39" s="453"/>
      <c r="AD39" s="453"/>
      <c r="AE39" s="43">
        <f t="shared" si="1"/>
        <v>0</v>
      </c>
    </row>
    <row r="40" spans="1:31">
      <c r="A40" s="352">
        <v>29</v>
      </c>
      <c r="B40" s="353" t="s">
        <v>62</v>
      </c>
      <c r="C40" s="819"/>
      <c r="D40" s="355">
        <f>SUM('Anx-13 DCB'!Z36)</f>
        <v>0</v>
      </c>
      <c r="E40" s="291"/>
      <c r="F40" s="453"/>
      <c r="G40" s="453"/>
      <c r="H40" s="453"/>
      <c r="I40" s="464"/>
      <c r="J40" s="453"/>
      <c r="K40" s="453"/>
      <c r="L40" s="453"/>
      <c r="M40" s="453"/>
      <c r="N40" s="453"/>
      <c r="O40" s="453"/>
      <c r="P40" s="453"/>
      <c r="Q40" s="453"/>
      <c r="R40" s="453"/>
      <c r="S40" s="453"/>
      <c r="T40" s="453"/>
      <c r="U40" s="453"/>
      <c r="V40" s="453"/>
      <c r="W40" s="453"/>
      <c r="X40" s="453"/>
      <c r="Y40" s="453"/>
      <c r="Z40" s="453"/>
      <c r="AA40" s="453"/>
      <c r="AB40" s="453"/>
      <c r="AC40" s="453"/>
      <c r="AD40" s="453"/>
      <c r="AE40" s="43">
        <f t="shared" si="1"/>
        <v>0</v>
      </c>
    </row>
    <row r="41" spans="1:31">
      <c r="A41" s="352">
        <v>30</v>
      </c>
      <c r="B41" s="353" t="s">
        <v>63</v>
      </c>
      <c r="C41" s="818"/>
      <c r="D41" s="355">
        <f>SUM('Anx-13 DCB'!Z37)</f>
        <v>0</v>
      </c>
      <c r="E41" s="291"/>
      <c r="F41" s="453"/>
      <c r="G41" s="453"/>
      <c r="H41" s="453"/>
      <c r="I41" s="464"/>
      <c r="J41" s="453"/>
      <c r="K41" s="453"/>
      <c r="L41" s="453"/>
      <c r="M41" s="453"/>
      <c r="N41" s="453"/>
      <c r="O41" s="453"/>
      <c r="P41" s="453"/>
      <c r="Q41" s="453"/>
      <c r="R41" s="453"/>
      <c r="S41" s="453"/>
      <c r="T41" s="453"/>
      <c r="U41" s="453"/>
      <c r="V41" s="453"/>
      <c r="W41" s="453"/>
      <c r="X41" s="453"/>
      <c r="Y41" s="453"/>
      <c r="Z41" s="453"/>
      <c r="AA41" s="453"/>
      <c r="AB41" s="453"/>
      <c r="AC41" s="453"/>
      <c r="AD41" s="453"/>
      <c r="AE41" s="43">
        <f t="shared" si="1"/>
        <v>0</v>
      </c>
    </row>
    <row r="42" spans="1:31">
      <c r="A42" s="352">
        <v>31</v>
      </c>
      <c r="B42" s="353" t="s">
        <v>64</v>
      </c>
      <c r="C42" s="356">
        <v>23.145700000000001</v>
      </c>
      <c r="D42" s="355">
        <f>SUM('Anx-13 DCB'!Z38)</f>
        <v>0</v>
      </c>
      <c r="E42" s="292"/>
      <c r="F42" s="453"/>
      <c r="G42" s="453"/>
      <c r="H42" s="453"/>
      <c r="I42" s="464"/>
      <c r="J42" s="453"/>
      <c r="K42" s="453"/>
      <c r="L42" s="453"/>
      <c r="M42" s="453"/>
      <c r="N42" s="453"/>
      <c r="O42" s="453"/>
      <c r="P42" s="453"/>
      <c r="Q42" s="453"/>
      <c r="R42" s="453"/>
      <c r="S42" s="453"/>
      <c r="T42" s="453"/>
      <c r="U42" s="453"/>
      <c r="V42" s="453"/>
      <c r="W42" s="453"/>
      <c r="X42" s="453"/>
      <c r="Y42" s="453"/>
      <c r="Z42" s="453"/>
      <c r="AA42" s="453"/>
      <c r="AB42" s="453"/>
      <c r="AC42" s="453"/>
      <c r="AD42" s="453"/>
      <c r="AE42" s="43">
        <f t="shared" si="1"/>
        <v>0</v>
      </c>
    </row>
    <row r="43" spans="1:31">
      <c r="A43" s="352">
        <v>32</v>
      </c>
      <c r="B43" s="353" t="s">
        <v>65</v>
      </c>
      <c r="C43" s="356">
        <v>23.146699999999999</v>
      </c>
      <c r="D43" s="355">
        <f>SUM('Anx-13 DCB'!Z39)</f>
        <v>0</v>
      </c>
      <c r="E43" s="292"/>
      <c r="F43" s="453"/>
      <c r="G43" s="453"/>
      <c r="H43" s="453"/>
      <c r="I43" s="464"/>
      <c r="J43" s="453"/>
      <c r="K43" s="453"/>
      <c r="L43" s="453"/>
      <c r="M43" s="453"/>
      <c r="N43" s="453"/>
      <c r="O43" s="453"/>
      <c r="P43" s="453"/>
      <c r="Q43" s="453"/>
      <c r="R43" s="453"/>
      <c r="S43" s="453"/>
      <c r="T43" s="453"/>
      <c r="U43" s="453"/>
      <c r="V43" s="453"/>
      <c r="W43" s="453"/>
      <c r="X43" s="453"/>
      <c r="Y43" s="453"/>
      <c r="Z43" s="453"/>
      <c r="AA43" s="453"/>
      <c r="AB43" s="453"/>
      <c r="AC43" s="453"/>
      <c r="AD43" s="453"/>
      <c r="AE43" s="43">
        <f t="shared" si="1"/>
        <v>0</v>
      </c>
    </row>
    <row r="44" spans="1:31">
      <c r="A44" s="352">
        <v>33</v>
      </c>
      <c r="B44" s="396" t="s">
        <v>732</v>
      </c>
      <c r="C44" s="356">
        <v>23.174700000000001</v>
      </c>
      <c r="D44" s="355">
        <f>SUM('Anx-13 DCB'!Z40)</f>
        <v>0</v>
      </c>
      <c r="E44" s="292"/>
      <c r="F44" s="453"/>
      <c r="G44" s="453"/>
      <c r="H44" s="453"/>
      <c r="I44" s="464"/>
      <c r="J44" s="453"/>
      <c r="K44" s="453"/>
      <c r="L44" s="453"/>
      <c r="M44" s="453"/>
      <c r="N44" s="453"/>
      <c r="O44" s="453"/>
      <c r="P44" s="453"/>
      <c r="Q44" s="453"/>
      <c r="R44" s="453"/>
      <c r="S44" s="453"/>
      <c r="T44" s="453"/>
      <c r="U44" s="453"/>
      <c r="V44" s="453"/>
      <c r="W44" s="453"/>
      <c r="X44" s="453"/>
      <c r="Y44" s="453"/>
      <c r="Z44" s="453"/>
      <c r="AA44" s="453"/>
      <c r="AB44" s="453"/>
      <c r="AC44" s="453"/>
      <c r="AD44" s="453"/>
      <c r="AE44" s="43">
        <f t="shared" si="1"/>
        <v>0</v>
      </c>
    </row>
    <row r="45" spans="1:31" s="451" customFormat="1" ht="23.25" customHeight="1">
      <c r="A45" s="351"/>
      <c r="B45" s="820" t="s">
        <v>139</v>
      </c>
      <c r="C45" s="821"/>
      <c r="D45" s="359">
        <f>SUM(D11:D44)</f>
        <v>0</v>
      </c>
      <c r="E45" s="360">
        <f>SUM(E11:E43)</f>
        <v>0</v>
      </c>
      <c r="F45" s="360">
        <f>SUM(F11:F43)</f>
        <v>0</v>
      </c>
      <c r="G45" s="360">
        <f>SUM(G11:G43)</f>
        <v>0</v>
      </c>
      <c r="H45" s="360">
        <f>SUM(H11:H43)</f>
        <v>0</v>
      </c>
      <c r="I45" s="360"/>
      <c r="J45" s="360">
        <f>SUM(J11:J43)</f>
        <v>0</v>
      </c>
      <c r="K45" s="360">
        <f t="shared" ref="K45:AE45" si="2">SUM(K11:K44)</f>
        <v>0</v>
      </c>
      <c r="L45" s="360">
        <f t="shared" si="2"/>
        <v>0</v>
      </c>
      <c r="M45" s="360">
        <f t="shared" si="2"/>
        <v>0</v>
      </c>
      <c r="N45" s="360">
        <f t="shared" si="2"/>
        <v>0</v>
      </c>
      <c r="O45" s="360">
        <f t="shared" si="2"/>
        <v>0</v>
      </c>
      <c r="P45" s="360">
        <f t="shared" si="2"/>
        <v>0</v>
      </c>
      <c r="Q45" s="360">
        <f t="shared" si="2"/>
        <v>0</v>
      </c>
      <c r="R45" s="360">
        <f t="shared" si="2"/>
        <v>0</v>
      </c>
      <c r="S45" s="360">
        <f t="shared" si="2"/>
        <v>0</v>
      </c>
      <c r="T45" s="360">
        <f t="shared" si="2"/>
        <v>0</v>
      </c>
      <c r="U45" s="360">
        <f t="shared" si="2"/>
        <v>0</v>
      </c>
      <c r="V45" s="360">
        <f t="shared" si="2"/>
        <v>0</v>
      </c>
      <c r="W45" s="360">
        <f t="shared" si="2"/>
        <v>0</v>
      </c>
      <c r="X45" s="360">
        <f t="shared" si="2"/>
        <v>0</v>
      </c>
      <c r="Y45" s="360">
        <f t="shared" si="2"/>
        <v>0</v>
      </c>
      <c r="Z45" s="360">
        <f t="shared" si="2"/>
        <v>0</v>
      </c>
      <c r="AA45" s="360">
        <f t="shared" si="2"/>
        <v>0</v>
      </c>
      <c r="AB45" s="360">
        <f t="shared" si="2"/>
        <v>0</v>
      </c>
      <c r="AC45" s="360">
        <f t="shared" si="2"/>
        <v>0</v>
      </c>
      <c r="AD45" s="360">
        <f t="shared" si="2"/>
        <v>0</v>
      </c>
      <c r="AE45" s="360">
        <f t="shared" si="2"/>
        <v>0</v>
      </c>
    </row>
    <row r="46" spans="1:31">
      <c r="A46" s="352"/>
      <c r="B46" s="822" t="s">
        <v>140</v>
      </c>
      <c r="C46" s="822"/>
      <c r="D46" s="361"/>
      <c r="E46" s="416"/>
      <c r="F46" s="416"/>
      <c r="G46" s="416"/>
      <c r="H46" s="416"/>
      <c r="I46" s="416"/>
      <c r="J46" s="416"/>
      <c r="K46" s="416"/>
      <c r="L46" s="416"/>
      <c r="M46" s="416"/>
      <c r="N46" s="416"/>
      <c r="O46" s="416"/>
      <c r="P46" s="416"/>
      <c r="Q46" s="416"/>
      <c r="R46" s="416"/>
      <c r="S46" s="416"/>
      <c r="T46" s="416"/>
      <c r="U46" s="416"/>
      <c r="V46" s="416"/>
      <c r="W46" s="416"/>
      <c r="X46" s="416"/>
      <c r="Y46" s="416"/>
      <c r="Z46" s="416"/>
      <c r="AA46" s="416"/>
      <c r="AB46" s="416"/>
      <c r="AC46" s="416"/>
      <c r="AD46" s="416"/>
      <c r="AE46" s="43">
        <f t="shared" ref="AE46:AE60" si="3">SUM(E46:AD46)</f>
        <v>0</v>
      </c>
    </row>
    <row r="47" spans="1:31" s="23" customFormat="1">
      <c r="A47" s="354">
        <v>34</v>
      </c>
      <c r="B47" s="362" t="s">
        <v>141</v>
      </c>
      <c r="C47" s="356">
        <v>23.250599999999999</v>
      </c>
      <c r="D47" s="363">
        <f>SUM('Anx-13 DCB'!Z43)</f>
        <v>0</v>
      </c>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43">
        <f t="shared" si="3"/>
        <v>0</v>
      </c>
    </row>
    <row r="48" spans="1:31" s="23" customFormat="1">
      <c r="A48" s="354">
        <v>35</v>
      </c>
      <c r="B48" s="362" t="s">
        <v>142</v>
      </c>
      <c r="C48" s="356">
        <v>23.250699999999998</v>
      </c>
      <c r="D48" s="363">
        <f>SUM('Anx-13 DCB'!Z44)</f>
        <v>0</v>
      </c>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43">
        <f t="shared" si="3"/>
        <v>0</v>
      </c>
    </row>
    <row r="49" spans="1:31" s="23" customFormat="1">
      <c r="A49" s="354">
        <v>36</v>
      </c>
      <c r="B49" s="365" t="s">
        <v>69</v>
      </c>
      <c r="C49" s="356">
        <v>23.255400000000002</v>
      </c>
      <c r="D49" s="363">
        <f>SUM('Anx-13 DCB'!Z45)</f>
        <v>0</v>
      </c>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43">
        <f t="shared" si="3"/>
        <v>0</v>
      </c>
    </row>
    <row r="50" spans="1:31" s="23" customFormat="1">
      <c r="A50" s="354">
        <v>37</v>
      </c>
      <c r="B50" s="362" t="s">
        <v>69</v>
      </c>
      <c r="C50" s="356">
        <v>23.255700000000001</v>
      </c>
      <c r="D50" s="363">
        <f>SUM('Anx-13 DCB'!Z46)</f>
        <v>0</v>
      </c>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43">
        <f t="shared" si="3"/>
        <v>0</v>
      </c>
    </row>
    <row r="51" spans="1:31" s="23" customFormat="1" ht="19.5" customHeight="1">
      <c r="A51" s="354">
        <v>38</v>
      </c>
      <c r="B51" s="362" t="s">
        <v>70</v>
      </c>
      <c r="C51" s="356">
        <v>23.256699999999999</v>
      </c>
      <c r="D51" s="363">
        <f>SUM('Anx-13 DCB'!Z47)</f>
        <v>0</v>
      </c>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43">
        <f t="shared" si="3"/>
        <v>0</v>
      </c>
    </row>
    <row r="52" spans="1:31" s="23" customFormat="1" ht="19.5" customHeight="1">
      <c r="A52" s="354">
        <v>39</v>
      </c>
      <c r="B52" s="362" t="s">
        <v>71</v>
      </c>
      <c r="C52" s="356">
        <v>23.2837</v>
      </c>
      <c r="D52" s="363">
        <f>SUM('Anx-13 DCB'!Z48)</f>
        <v>0</v>
      </c>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43">
        <f t="shared" si="3"/>
        <v>0</v>
      </c>
    </row>
    <row r="53" spans="1:31" s="23" customFormat="1" ht="20.25" customHeight="1">
      <c r="A53" s="354">
        <v>41</v>
      </c>
      <c r="B53" s="362" t="s">
        <v>72</v>
      </c>
      <c r="C53" s="356">
        <v>23.284700000000001</v>
      </c>
      <c r="D53" s="363">
        <f>SUM('Anx-13 DCB'!Z50)</f>
        <v>0</v>
      </c>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43">
        <f t="shared" si="3"/>
        <v>0</v>
      </c>
    </row>
    <row r="54" spans="1:31" s="23" customFormat="1" ht="20.25" customHeight="1">
      <c r="A54" s="354">
        <v>42</v>
      </c>
      <c r="B54" s="362" t="s">
        <v>73</v>
      </c>
      <c r="C54" s="356">
        <v>23.260400000000001</v>
      </c>
      <c r="D54" s="363">
        <f>SUM('Anx-13 DCB'!Z51)</f>
        <v>0</v>
      </c>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43">
        <f t="shared" si="3"/>
        <v>0</v>
      </c>
    </row>
    <row r="55" spans="1:31" s="23" customFormat="1" ht="20.25" customHeight="1">
      <c r="A55" s="354">
        <v>43</v>
      </c>
      <c r="B55" s="362" t="s">
        <v>73</v>
      </c>
      <c r="C55" s="356">
        <v>23.2607</v>
      </c>
      <c r="D55" s="363">
        <f>SUM('Anx-13 DCB'!Z52)</f>
        <v>0</v>
      </c>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43">
        <f t="shared" si="3"/>
        <v>0</v>
      </c>
    </row>
    <row r="56" spans="1:31" s="23" customFormat="1" ht="20.25" customHeight="1">
      <c r="A56" s="354">
        <v>44</v>
      </c>
      <c r="B56" s="362" t="s">
        <v>74</v>
      </c>
      <c r="C56" s="356">
        <v>23.262699999999999</v>
      </c>
      <c r="D56" s="363">
        <f>SUM('Anx-13 DCB'!Z53)</f>
        <v>0</v>
      </c>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43">
        <f t="shared" si="3"/>
        <v>0</v>
      </c>
    </row>
    <row r="57" spans="1:31" s="23" customFormat="1">
      <c r="A57" s="354">
        <v>45</v>
      </c>
      <c r="B57" s="362" t="s">
        <v>75</v>
      </c>
      <c r="C57" s="356">
        <v>23.2807</v>
      </c>
      <c r="D57" s="363">
        <f>SUM('Anx-13 DCB'!Z54)</f>
        <v>0</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43">
        <f t="shared" si="3"/>
        <v>0</v>
      </c>
    </row>
    <row r="58" spans="1:31" s="23" customFormat="1">
      <c r="A58" s="354">
        <v>46</v>
      </c>
      <c r="B58" s="362" t="s">
        <v>76</v>
      </c>
      <c r="C58" s="356">
        <v>23.270700000000001</v>
      </c>
      <c r="D58" s="363">
        <f>SUM('Anx-13 DCB'!Z55)</f>
        <v>0</v>
      </c>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43">
        <f t="shared" si="3"/>
        <v>0</v>
      </c>
    </row>
    <row r="59" spans="1:31" s="23" customFormat="1">
      <c r="A59" s="354">
        <v>47</v>
      </c>
      <c r="B59" s="362" t="s">
        <v>77</v>
      </c>
      <c r="C59" s="356">
        <v>23.290700000000001</v>
      </c>
      <c r="D59" s="363">
        <f>SUM('Anx-13 DCB'!Z56)</f>
        <v>0</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43">
        <f t="shared" si="3"/>
        <v>0</v>
      </c>
    </row>
    <row r="60" spans="1:31" s="23" customFormat="1">
      <c r="A60" s="354">
        <v>48</v>
      </c>
      <c r="B60" s="362" t="s">
        <v>78</v>
      </c>
      <c r="C60" s="356">
        <v>23.2927</v>
      </c>
      <c r="D60" s="363">
        <f>SUM('Anx-13 DCB'!Z57)</f>
        <v>0</v>
      </c>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43">
        <f t="shared" si="3"/>
        <v>0</v>
      </c>
    </row>
    <row r="61" spans="1:31" s="26" customFormat="1" ht="25.5" customHeight="1">
      <c r="A61" s="366"/>
      <c r="B61" s="448" t="s">
        <v>79</v>
      </c>
      <c r="C61" s="367"/>
      <c r="D61" s="368">
        <f t="shared" ref="D61:Y61" si="4">SUM(D47:D60)</f>
        <v>0</v>
      </c>
      <c r="E61" s="369">
        <f t="shared" si="4"/>
        <v>0</v>
      </c>
      <c r="F61" s="369">
        <f t="shared" si="4"/>
        <v>0</v>
      </c>
      <c r="G61" s="369">
        <f t="shared" si="4"/>
        <v>0</v>
      </c>
      <c r="H61" s="369">
        <f t="shared" si="4"/>
        <v>0</v>
      </c>
      <c r="I61" s="369"/>
      <c r="J61" s="369">
        <f t="shared" si="4"/>
        <v>0</v>
      </c>
      <c r="K61" s="369">
        <f t="shared" si="4"/>
        <v>0</v>
      </c>
      <c r="L61" s="369">
        <f t="shared" si="4"/>
        <v>0</v>
      </c>
      <c r="M61" s="369">
        <f t="shared" si="4"/>
        <v>0</v>
      </c>
      <c r="N61" s="369">
        <f t="shared" si="4"/>
        <v>0</v>
      </c>
      <c r="O61" s="369">
        <f t="shared" si="4"/>
        <v>0</v>
      </c>
      <c r="P61" s="369">
        <f t="shared" si="4"/>
        <v>0</v>
      </c>
      <c r="Q61" s="369">
        <f t="shared" si="4"/>
        <v>0</v>
      </c>
      <c r="R61" s="369">
        <f t="shared" si="4"/>
        <v>0</v>
      </c>
      <c r="S61" s="369">
        <f t="shared" si="4"/>
        <v>0</v>
      </c>
      <c r="T61" s="369">
        <f t="shared" si="4"/>
        <v>0</v>
      </c>
      <c r="U61" s="369">
        <f t="shared" si="4"/>
        <v>0</v>
      </c>
      <c r="V61" s="369">
        <f t="shared" si="4"/>
        <v>0</v>
      </c>
      <c r="W61" s="369">
        <f t="shared" si="4"/>
        <v>0</v>
      </c>
      <c r="X61" s="369">
        <f t="shared" si="4"/>
        <v>0</v>
      </c>
      <c r="Y61" s="369">
        <f t="shared" si="4"/>
        <v>0</v>
      </c>
      <c r="Z61" s="369">
        <f t="shared" ref="Z61:AD61" si="5">SUM(Z47:Z60)</f>
        <v>0</v>
      </c>
      <c r="AA61" s="369">
        <f t="shared" si="5"/>
        <v>0</v>
      </c>
      <c r="AB61" s="369">
        <f t="shared" si="5"/>
        <v>0</v>
      </c>
      <c r="AC61" s="369">
        <f t="shared" si="5"/>
        <v>0</v>
      </c>
      <c r="AD61" s="369">
        <f t="shared" si="5"/>
        <v>0</v>
      </c>
      <c r="AE61" s="360">
        <f>SUM(AE46:AE60)</f>
        <v>0</v>
      </c>
    </row>
    <row r="62" spans="1:31" s="26" customFormat="1" ht="25.5" customHeight="1">
      <c r="A62" s="366"/>
      <c r="B62" s="448" t="s">
        <v>80</v>
      </c>
      <c r="C62" s="366"/>
      <c r="D62" s="368">
        <f t="shared" ref="D62:Y62" si="6">SUM(D45,D61)</f>
        <v>0</v>
      </c>
      <c r="E62" s="369">
        <f t="shared" si="6"/>
        <v>0</v>
      </c>
      <c r="F62" s="369">
        <f t="shared" si="6"/>
        <v>0</v>
      </c>
      <c r="G62" s="369">
        <f t="shared" si="6"/>
        <v>0</v>
      </c>
      <c r="H62" s="369">
        <f t="shared" si="6"/>
        <v>0</v>
      </c>
      <c r="I62" s="369"/>
      <c r="J62" s="369">
        <f t="shared" si="6"/>
        <v>0</v>
      </c>
      <c r="K62" s="369">
        <f t="shared" si="6"/>
        <v>0</v>
      </c>
      <c r="L62" s="369">
        <f t="shared" si="6"/>
        <v>0</v>
      </c>
      <c r="M62" s="369">
        <f t="shared" si="6"/>
        <v>0</v>
      </c>
      <c r="N62" s="369">
        <f t="shared" si="6"/>
        <v>0</v>
      </c>
      <c r="O62" s="369">
        <f t="shared" si="6"/>
        <v>0</v>
      </c>
      <c r="P62" s="369">
        <f t="shared" si="6"/>
        <v>0</v>
      </c>
      <c r="Q62" s="369">
        <f t="shared" si="6"/>
        <v>0</v>
      </c>
      <c r="R62" s="369">
        <f t="shared" si="6"/>
        <v>0</v>
      </c>
      <c r="S62" s="369">
        <f t="shared" si="6"/>
        <v>0</v>
      </c>
      <c r="T62" s="369">
        <f t="shared" si="6"/>
        <v>0</v>
      </c>
      <c r="U62" s="369">
        <f t="shared" si="6"/>
        <v>0</v>
      </c>
      <c r="V62" s="369">
        <f t="shared" si="6"/>
        <v>0</v>
      </c>
      <c r="W62" s="369">
        <f t="shared" si="6"/>
        <v>0</v>
      </c>
      <c r="X62" s="369">
        <f t="shared" si="6"/>
        <v>0</v>
      </c>
      <c r="Y62" s="369">
        <f t="shared" si="6"/>
        <v>0</v>
      </c>
      <c r="Z62" s="369">
        <f t="shared" ref="Z62:AD62" si="7">SUM(Z45,Z61)</f>
        <v>0</v>
      </c>
      <c r="AA62" s="369">
        <f t="shared" si="7"/>
        <v>0</v>
      </c>
      <c r="AB62" s="369">
        <f t="shared" si="7"/>
        <v>0</v>
      </c>
      <c r="AC62" s="369">
        <f t="shared" si="7"/>
        <v>0</v>
      </c>
      <c r="AD62" s="369">
        <f t="shared" si="7"/>
        <v>0</v>
      </c>
      <c r="AE62" s="360">
        <f>SUM(AE45,AE61)</f>
        <v>0</v>
      </c>
    </row>
    <row r="63" spans="1:31" ht="20.25" customHeight="1">
      <c r="A63" s="352"/>
      <c r="B63" s="353"/>
      <c r="C63" s="354"/>
      <c r="D63" s="370"/>
      <c r="E63" s="449"/>
      <c r="F63" s="449"/>
      <c r="G63" s="449"/>
      <c r="H63" s="449"/>
      <c r="I63" s="460"/>
      <c r="J63" s="449"/>
      <c r="K63" s="449"/>
      <c r="L63" s="449"/>
      <c r="M63" s="449"/>
      <c r="N63" s="449"/>
      <c r="O63" s="449"/>
      <c r="P63" s="449"/>
      <c r="Q63" s="449"/>
      <c r="R63" s="449"/>
      <c r="S63" s="449"/>
      <c r="T63" s="449"/>
      <c r="U63" s="449"/>
      <c r="V63" s="449"/>
      <c r="W63" s="449"/>
      <c r="X63" s="449"/>
      <c r="Y63" s="449"/>
      <c r="Z63" s="449"/>
      <c r="AA63" s="449"/>
      <c r="AB63" s="449"/>
      <c r="AC63" s="449"/>
      <c r="AD63" s="449"/>
      <c r="AE63" s="449"/>
    </row>
    <row r="64" spans="1:31">
      <c r="A64" s="352"/>
      <c r="B64" s="353"/>
      <c r="C64" s="354"/>
      <c r="D64" s="361"/>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row>
    <row r="65" spans="1:31" s="23" customFormat="1" ht="32.25" customHeight="1">
      <c r="A65" s="354"/>
      <c r="B65" s="371" t="s">
        <v>82</v>
      </c>
      <c r="C65" s="356">
        <v>23.700700000000001</v>
      </c>
      <c r="D65" s="363">
        <f>SUM('Anx-13 DCB'!Z62)</f>
        <v>0</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43">
        <f>SUM(E65:AD65)</f>
        <v>0</v>
      </c>
    </row>
    <row r="66" spans="1:31" s="23" customFormat="1">
      <c r="A66" s="354"/>
      <c r="B66" s="362" t="s">
        <v>103</v>
      </c>
      <c r="C66" s="356">
        <v>23.291699999999999</v>
      </c>
      <c r="D66" s="363">
        <f>SUM('Anx-13 DCB'!Z85)</f>
        <v>0</v>
      </c>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43">
        <f>SUM(E66:AD66)</f>
        <v>0</v>
      </c>
    </row>
    <row r="67" spans="1:31" s="23" customFormat="1">
      <c r="A67" s="354"/>
      <c r="B67" s="362" t="s">
        <v>104</v>
      </c>
      <c r="C67" s="356">
        <v>23.3017</v>
      </c>
      <c r="D67" s="363">
        <f>SUM('Anx-13 DCB'!Z86)</f>
        <v>0</v>
      </c>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43">
        <f>SUM(E67:AD67)</f>
        <v>0</v>
      </c>
    </row>
    <row r="68" spans="1:31" s="23" customFormat="1">
      <c r="A68" s="354"/>
      <c r="B68" s="362" t="s">
        <v>105</v>
      </c>
      <c r="C68" s="356">
        <v>23.302700000000002</v>
      </c>
      <c r="D68" s="363">
        <f>SUM('Anx-13 DCB'!Z87)</f>
        <v>0</v>
      </c>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43">
        <f>SUM(E68:AD68)</f>
        <v>0</v>
      </c>
    </row>
    <row r="69" spans="1:31" s="26" customFormat="1" ht="25.5" customHeight="1">
      <c r="A69" s="366"/>
      <c r="B69" s="823" t="s">
        <v>143</v>
      </c>
      <c r="C69" s="823"/>
      <c r="D69" s="368">
        <f>D62+D65+D66+D67+D68</f>
        <v>0</v>
      </c>
      <c r="E69" s="369">
        <f t="shared" ref="E69:V69" si="8">E62+E65+E66+E67+E68</f>
        <v>0</v>
      </c>
      <c r="F69" s="369">
        <f t="shared" si="8"/>
        <v>0</v>
      </c>
      <c r="G69" s="369">
        <f t="shared" si="8"/>
        <v>0</v>
      </c>
      <c r="H69" s="369">
        <f t="shared" si="8"/>
        <v>0</v>
      </c>
      <c r="I69" s="369"/>
      <c r="J69" s="369">
        <f t="shared" si="8"/>
        <v>0</v>
      </c>
      <c r="K69" s="369">
        <f t="shared" si="8"/>
        <v>0</v>
      </c>
      <c r="L69" s="369">
        <f t="shared" si="8"/>
        <v>0</v>
      </c>
      <c r="M69" s="369">
        <f t="shared" si="8"/>
        <v>0</v>
      </c>
      <c r="N69" s="369">
        <f t="shared" si="8"/>
        <v>0</v>
      </c>
      <c r="O69" s="369">
        <f t="shared" si="8"/>
        <v>0</v>
      </c>
      <c r="P69" s="369">
        <f t="shared" si="8"/>
        <v>0</v>
      </c>
      <c r="Q69" s="369">
        <f t="shared" si="8"/>
        <v>0</v>
      </c>
      <c r="R69" s="369">
        <f t="shared" si="8"/>
        <v>0</v>
      </c>
      <c r="S69" s="369">
        <f t="shared" si="8"/>
        <v>0</v>
      </c>
      <c r="T69" s="369">
        <f t="shared" si="8"/>
        <v>0</v>
      </c>
      <c r="U69" s="369">
        <f t="shared" si="8"/>
        <v>0</v>
      </c>
      <c r="V69" s="369">
        <f t="shared" si="8"/>
        <v>0</v>
      </c>
      <c r="W69" s="369">
        <f t="shared" ref="W69:AE69" si="9">W62+W65+W66+W67+W68</f>
        <v>0</v>
      </c>
      <c r="X69" s="369">
        <f t="shared" si="9"/>
        <v>0</v>
      </c>
      <c r="Y69" s="369">
        <f t="shared" si="9"/>
        <v>0</v>
      </c>
      <c r="Z69" s="369">
        <f t="shared" si="9"/>
        <v>0</v>
      </c>
      <c r="AA69" s="369">
        <f t="shared" si="9"/>
        <v>0</v>
      </c>
      <c r="AB69" s="369">
        <f t="shared" si="9"/>
        <v>0</v>
      </c>
      <c r="AC69" s="369">
        <f t="shared" si="9"/>
        <v>0</v>
      </c>
      <c r="AD69" s="369">
        <f t="shared" si="9"/>
        <v>0</v>
      </c>
      <c r="AE69" s="369">
        <f t="shared" si="9"/>
        <v>0</v>
      </c>
    </row>
    <row r="70" spans="1:31" s="26" customFormat="1" ht="27" customHeight="1">
      <c r="A70" s="806" t="s">
        <v>144</v>
      </c>
      <c r="B70" s="807"/>
      <c r="C70" s="302"/>
      <c r="D70" s="341"/>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row>
    <row r="71" spans="1:31" s="26" customFormat="1">
      <c r="A71" s="808" t="s">
        <v>145</v>
      </c>
      <c r="B71" s="809"/>
      <c r="C71" s="302"/>
      <c r="D71" s="342"/>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row>
    <row r="72" spans="1:31" s="26" customFormat="1">
      <c r="A72" s="808" t="s">
        <v>146</v>
      </c>
      <c r="B72" s="809"/>
      <c r="C72" s="302"/>
      <c r="D72" s="341"/>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row>
    <row r="73" spans="1:31" s="451" customFormat="1">
      <c r="A73" s="30"/>
      <c r="B73" s="30"/>
      <c r="C73" s="31"/>
      <c r="D73" s="31"/>
      <c r="E73" s="31"/>
      <c r="F73" s="31"/>
      <c r="G73" s="31"/>
      <c r="H73" s="31"/>
      <c r="I73" s="31"/>
      <c r="J73" s="31"/>
      <c r="K73" s="31"/>
      <c r="L73" s="31"/>
      <c r="M73" s="31"/>
      <c r="N73" s="31"/>
      <c r="O73" s="31"/>
      <c r="P73" s="31"/>
      <c r="Q73" s="31"/>
      <c r="R73" s="31"/>
      <c r="S73" s="31"/>
      <c r="T73" s="31"/>
      <c r="U73" s="31"/>
      <c r="V73" s="33"/>
      <c r="W73" s="33"/>
      <c r="X73" s="33"/>
      <c r="Y73" s="33"/>
      <c r="Z73" s="33"/>
      <c r="AA73" s="33"/>
      <c r="AB73" s="33"/>
      <c r="AC73" s="33"/>
      <c r="AD73" s="33"/>
      <c r="AE73" s="33"/>
    </row>
    <row r="74" spans="1:31" s="451" customFormat="1">
      <c r="A74" s="30"/>
      <c r="B74" s="30"/>
      <c r="C74" s="31"/>
      <c r="D74" s="31"/>
      <c r="E74" s="31"/>
      <c r="F74" s="31"/>
      <c r="G74" s="31"/>
      <c r="H74" s="31"/>
      <c r="I74" s="31"/>
      <c r="J74" s="31"/>
      <c r="K74" s="31"/>
      <c r="L74" s="810" t="s">
        <v>477</v>
      </c>
      <c r="M74" s="810"/>
      <c r="N74" s="372">
        <f>SUM('Anx-13 DCB'!S10,'Anx-13 DCB'!S12)</f>
        <v>0</v>
      </c>
      <c r="O74" s="372">
        <f>SUM('Anx-13 DCB'!S16,'Anx-13 DCB'!S18)</f>
        <v>0</v>
      </c>
      <c r="P74" s="31"/>
      <c r="Q74" s="31"/>
      <c r="R74" s="31"/>
      <c r="S74" s="31"/>
      <c r="T74" s="31"/>
      <c r="U74" s="31"/>
      <c r="V74" s="33"/>
      <c r="W74" s="33"/>
      <c r="X74" s="33"/>
      <c r="Y74" s="33"/>
      <c r="Z74" s="33"/>
      <c r="AA74" s="33"/>
      <c r="AB74" s="33"/>
      <c r="AC74" s="33"/>
      <c r="AD74" s="33"/>
      <c r="AE74" s="33"/>
    </row>
    <row r="75" spans="1:31" s="451" customFormat="1">
      <c r="A75" s="30"/>
      <c r="B75" s="30"/>
      <c r="C75" s="31"/>
      <c r="D75" s="31"/>
      <c r="E75" s="31"/>
      <c r="F75" s="31"/>
      <c r="G75" s="31"/>
      <c r="H75" s="31"/>
      <c r="I75" s="31"/>
      <c r="J75" s="31"/>
      <c r="K75" s="31"/>
      <c r="L75" s="810" t="s">
        <v>478</v>
      </c>
      <c r="M75" s="810"/>
      <c r="N75" s="372">
        <f>SUM('Anx-13 DCB'!R10,'Anx-13 DCB'!R12)</f>
        <v>0</v>
      </c>
      <c r="O75" s="372">
        <f>SUM('Anx-13 DCB'!R16,'Anx-13 DCB'!R18)</f>
        <v>0</v>
      </c>
      <c r="P75" s="31"/>
      <c r="Q75" s="31"/>
      <c r="R75" s="31"/>
      <c r="S75" s="31"/>
      <c r="T75" s="31"/>
      <c r="U75" s="31"/>
      <c r="V75" s="33"/>
      <c r="W75" s="33"/>
      <c r="X75" s="33"/>
      <c r="Y75" s="33"/>
      <c r="Z75" s="33"/>
      <c r="AA75" s="33"/>
      <c r="AB75" s="33"/>
      <c r="AC75" s="33"/>
      <c r="AD75" s="33"/>
      <c r="AE75" s="33"/>
    </row>
    <row r="76" spans="1:31" s="451" customFormat="1">
      <c r="A76" s="30"/>
      <c r="B76" s="30"/>
      <c r="C76" s="31"/>
      <c r="D76" s="31"/>
      <c r="E76" s="31"/>
      <c r="F76" s="31"/>
      <c r="G76" s="31"/>
      <c r="H76" s="31"/>
      <c r="I76" s="31"/>
      <c r="J76" s="31"/>
      <c r="K76" s="31"/>
      <c r="L76" s="804" t="s">
        <v>273</v>
      </c>
      <c r="M76" s="805"/>
      <c r="N76" s="373">
        <f>SUM(N69-N74,N75)</f>
        <v>0</v>
      </c>
      <c r="O76" s="373">
        <f>SUM(O69-O74,O75)</f>
        <v>0</v>
      </c>
      <c r="P76" s="31"/>
      <c r="Q76" s="31"/>
      <c r="R76" s="31"/>
      <c r="S76" s="31"/>
      <c r="T76" s="31"/>
      <c r="U76" s="31"/>
      <c r="V76" s="33"/>
      <c r="W76" s="33"/>
      <c r="X76" s="33"/>
      <c r="Y76" s="33"/>
      <c r="Z76" s="33"/>
      <c r="AA76" s="33"/>
      <c r="AB76" s="33"/>
      <c r="AC76" s="33"/>
      <c r="AD76" s="33"/>
      <c r="AE76" s="33"/>
    </row>
    <row r="77" spans="1:31" s="451" customFormat="1">
      <c r="A77" s="30"/>
      <c r="B77" s="30"/>
      <c r="C77" s="31"/>
      <c r="D77" s="31"/>
      <c r="E77" s="31"/>
      <c r="F77" s="31"/>
      <c r="G77" s="31"/>
      <c r="H77" s="31"/>
      <c r="I77" s="31"/>
      <c r="J77" s="31"/>
      <c r="K77" s="31"/>
      <c r="L77" s="810" t="s">
        <v>479</v>
      </c>
      <c r="M77" s="810"/>
      <c r="N77" s="375"/>
      <c r="O77" s="375"/>
      <c r="P77" s="31"/>
      <c r="Q77" s="31"/>
      <c r="R77" s="31"/>
      <c r="S77" s="31"/>
      <c r="T77" s="31"/>
      <c r="U77" s="31"/>
      <c r="V77" s="33"/>
      <c r="W77" s="33"/>
      <c r="X77" s="33"/>
      <c r="Y77" s="33"/>
      <c r="Z77" s="33"/>
      <c r="AA77" s="33"/>
      <c r="AB77" s="33"/>
      <c r="AC77" s="33"/>
      <c r="AD77" s="33"/>
      <c r="AE77" s="33"/>
    </row>
    <row r="78" spans="1:31" s="451" customFormat="1" ht="23.25">
      <c r="A78" s="30"/>
      <c r="B78" s="30"/>
      <c r="C78" s="31"/>
      <c r="D78" s="32"/>
      <c r="E78" s="32"/>
      <c r="F78" s="32"/>
      <c r="G78" s="33"/>
      <c r="H78" s="33"/>
      <c r="I78" s="33"/>
      <c r="J78" s="33"/>
      <c r="K78" s="33"/>
      <c r="L78" s="471"/>
      <c r="M78" s="374" t="s">
        <v>474</v>
      </c>
      <c r="N78" s="376">
        <f>N77-N76</f>
        <v>0</v>
      </c>
      <c r="O78" s="376">
        <f>O77-O76</f>
        <v>0</v>
      </c>
      <c r="P78" s="33"/>
      <c r="Q78" s="33"/>
      <c r="R78" s="33"/>
      <c r="S78" s="33"/>
      <c r="T78" s="33"/>
      <c r="U78" s="33"/>
      <c r="V78" s="33"/>
      <c r="AE78" s="303"/>
    </row>
    <row r="79" spans="1:31">
      <c r="B79" s="450" t="s">
        <v>147</v>
      </c>
    </row>
    <row r="80" spans="1:31" s="23" customFormat="1">
      <c r="A80" s="27">
        <v>1</v>
      </c>
      <c r="B80" s="803" t="s">
        <v>765</v>
      </c>
      <c r="C80" s="803"/>
      <c r="D80" s="803"/>
      <c r="E80" s="803"/>
      <c r="F80" s="803"/>
      <c r="G80" s="803"/>
      <c r="H80" s="803"/>
      <c r="I80" s="803"/>
      <c r="J80" s="803"/>
      <c r="K80" s="803"/>
      <c r="L80" s="803"/>
      <c r="M80" s="803"/>
      <c r="N80" s="803"/>
      <c r="O80" s="803"/>
      <c r="P80" s="803"/>
      <c r="Q80" s="803"/>
      <c r="R80" s="803"/>
      <c r="S80" s="803"/>
      <c r="T80" s="803"/>
      <c r="U80" s="803"/>
      <c r="V80" s="803"/>
      <c r="AE80" s="301"/>
    </row>
    <row r="81" spans="1:31" s="23" customFormat="1">
      <c r="A81" s="27">
        <v>2</v>
      </c>
      <c r="B81" s="803" t="s">
        <v>148</v>
      </c>
      <c r="C81" s="803"/>
      <c r="D81" s="803"/>
      <c r="E81" s="803"/>
      <c r="F81" s="803"/>
      <c r="G81" s="803"/>
      <c r="H81" s="803"/>
      <c r="I81" s="803"/>
      <c r="J81" s="803"/>
      <c r="K81" s="803"/>
      <c r="L81" s="803"/>
      <c r="M81" s="803"/>
      <c r="N81" s="803"/>
      <c r="O81" s="803"/>
      <c r="P81" s="803"/>
      <c r="Q81" s="803"/>
      <c r="R81" s="803"/>
      <c r="S81" s="803"/>
      <c r="T81" s="803"/>
      <c r="U81" s="803"/>
      <c r="V81" s="803"/>
      <c r="AE81" s="301"/>
    </row>
    <row r="82" spans="1:31" s="23" customFormat="1">
      <c r="A82" s="27">
        <v>3</v>
      </c>
      <c r="B82" s="803" t="s">
        <v>149</v>
      </c>
      <c r="C82" s="803"/>
      <c r="D82" s="803"/>
      <c r="E82" s="803"/>
      <c r="F82" s="803"/>
      <c r="G82" s="803"/>
      <c r="H82" s="803"/>
      <c r="I82" s="803"/>
      <c r="J82" s="803"/>
      <c r="K82" s="803"/>
      <c r="L82" s="803"/>
      <c r="M82" s="803"/>
      <c r="N82" s="803"/>
      <c r="O82" s="803"/>
      <c r="P82" s="803"/>
      <c r="Q82" s="803"/>
      <c r="R82" s="803"/>
      <c r="S82" s="803"/>
      <c r="T82" s="803"/>
      <c r="U82" s="803"/>
      <c r="V82" s="803"/>
      <c r="AE82" s="301"/>
    </row>
    <row r="83" spans="1:31" s="23" customFormat="1">
      <c r="A83" s="27">
        <v>4</v>
      </c>
      <c r="B83" s="803" t="s">
        <v>150</v>
      </c>
      <c r="C83" s="803"/>
      <c r="D83" s="803"/>
      <c r="E83" s="803"/>
      <c r="F83" s="803"/>
      <c r="G83" s="803"/>
      <c r="H83" s="803"/>
      <c r="I83" s="803"/>
      <c r="J83" s="803"/>
      <c r="K83" s="803"/>
      <c r="L83" s="803"/>
      <c r="M83" s="803"/>
      <c r="N83" s="803"/>
      <c r="O83" s="803"/>
      <c r="P83" s="803"/>
      <c r="Q83" s="803"/>
      <c r="R83" s="803"/>
      <c r="S83" s="803"/>
      <c r="T83" s="803"/>
      <c r="U83" s="803"/>
      <c r="V83" s="803"/>
      <c r="AE83" s="301"/>
    </row>
    <row r="84" spans="1:31" s="23" customFormat="1" ht="47.25" customHeight="1">
      <c r="A84" s="27">
        <v>5</v>
      </c>
      <c r="B84" s="803" t="s">
        <v>151</v>
      </c>
      <c r="C84" s="803"/>
      <c r="D84" s="803"/>
      <c r="E84" s="803"/>
      <c r="F84" s="803"/>
      <c r="G84" s="446"/>
      <c r="H84" s="446"/>
      <c r="I84" s="459"/>
      <c r="J84" s="446"/>
      <c r="K84" s="446"/>
      <c r="L84" s="446"/>
      <c r="M84" s="446"/>
      <c r="N84" s="446"/>
      <c r="O84" s="446"/>
      <c r="P84" s="446"/>
      <c r="Q84" s="446"/>
      <c r="R84" s="446"/>
      <c r="S84" s="446"/>
      <c r="T84" s="446"/>
      <c r="U84" s="446"/>
      <c r="V84" s="811" t="s">
        <v>152</v>
      </c>
      <c r="W84" s="811"/>
      <c r="AE84" s="304"/>
    </row>
    <row r="85" spans="1:31" s="23" customFormat="1">
      <c r="A85" s="27">
        <v>6</v>
      </c>
      <c r="B85" s="796" t="s">
        <v>153</v>
      </c>
      <c r="C85" s="796"/>
      <c r="D85" s="796"/>
      <c r="E85" s="446"/>
      <c r="F85" s="446"/>
      <c r="G85" s="446"/>
      <c r="H85" s="446"/>
      <c r="I85" s="459"/>
      <c r="J85" s="446"/>
      <c r="K85" s="446"/>
      <c r="L85" s="446"/>
      <c r="M85" s="446"/>
      <c r="N85" s="446"/>
      <c r="O85" s="446"/>
      <c r="P85" s="446"/>
      <c r="Q85" s="446"/>
      <c r="R85" s="446"/>
      <c r="S85" s="446"/>
      <c r="T85" s="446"/>
      <c r="U85" s="446"/>
      <c r="V85" s="446"/>
      <c r="AE85" s="301"/>
    </row>
    <row r="86" spans="1:31" s="23" customFormat="1" ht="31.5" customHeight="1">
      <c r="A86" s="27">
        <v>7</v>
      </c>
      <c r="B86" s="796" t="s">
        <v>154</v>
      </c>
      <c r="C86" s="796"/>
      <c r="D86" s="796"/>
      <c r="E86" s="446"/>
      <c r="F86" s="446"/>
      <c r="G86" s="446"/>
      <c r="H86" s="446"/>
      <c r="I86" s="459"/>
      <c r="J86" s="446"/>
      <c r="K86" s="446"/>
      <c r="L86" s="446"/>
      <c r="M86" s="446"/>
      <c r="N86" s="446"/>
      <c r="O86" s="446"/>
      <c r="P86" s="446"/>
      <c r="Q86" s="446"/>
      <c r="R86" s="446"/>
      <c r="S86" s="446"/>
      <c r="T86" s="446"/>
      <c r="U86" s="446"/>
      <c r="V86" s="446"/>
      <c r="AE86" s="301"/>
    </row>
    <row r="87" spans="1:31">
      <c r="AE87" s="305"/>
    </row>
  </sheetData>
  <sheetProtection formatCells="0" formatColumns="0" formatRows="0" sort="0" autoFilter="0" pivotTables="0"/>
  <mergeCells count="29">
    <mergeCell ref="B86:D86"/>
    <mergeCell ref="V84:W84"/>
    <mergeCell ref="AE7:AE8"/>
    <mergeCell ref="A3:F3"/>
    <mergeCell ref="A7:A8"/>
    <mergeCell ref="B7:B8"/>
    <mergeCell ref="C7:C8"/>
    <mergeCell ref="D7:D8"/>
    <mergeCell ref="E7:AD7"/>
    <mergeCell ref="B81:V81"/>
    <mergeCell ref="C11:C12"/>
    <mergeCell ref="C36:C38"/>
    <mergeCell ref="C39:C41"/>
    <mergeCell ref="B45:C45"/>
    <mergeCell ref="B46:C46"/>
    <mergeCell ref="B69:C69"/>
    <mergeCell ref="A1:V1"/>
    <mergeCell ref="B82:V82"/>
    <mergeCell ref="B83:V83"/>
    <mergeCell ref="B84:F84"/>
    <mergeCell ref="B85:D85"/>
    <mergeCell ref="L76:M76"/>
    <mergeCell ref="A70:B70"/>
    <mergeCell ref="A71:B71"/>
    <mergeCell ref="A72:B72"/>
    <mergeCell ref="B80:V80"/>
    <mergeCell ref="L74:M74"/>
    <mergeCell ref="L75:M75"/>
    <mergeCell ref="L77:M77"/>
  </mergeCells>
  <conditionalFormatting sqref="N78:O78">
    <cfRule type="cellIs" dxfId="15" priority="1" operator="equal">
      <formula>0</formula>
    </cfRule>
  </conditionalFormatting>
  <printOptions horizontalCentered="1"/>
  <pageMargins left="0.19685039370078741" right="0.19685039370078741" top="0.19685039370078741" bottom="0.19685039370078741" header="0.31496062992125984" footer="0.31496062992125984"/>
  <pageSetup paperSize="5"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26"/>
  <sheetViews>
    <sheetView zoomScaleNormal="100" workbookViewId="0">
      <selection activeCell="F19" sqref="F19"/>
    </sheetView>
  </sheetViews>
  <sheetFormatPr defaultRowHeight="15.75"/>
  <cols>
    <col min="1" max="1" width="11.28515625" style="29" customWidth="1"/>
    <col min="2" max="2" width="15.7109375" style="29" customWidth="1"/>
    <col min="3" max="4" width="17" style="29" customWidth="1"/>
    <col min="5" max="5" width="19.140625" style="29" customWidth="1"/>
    <col min="6" max="7" width="17.7109375" style="29" customWidth="1"/>
    <col min="8" max="8" width="20.42578125" style="29" customWidth="1"/>
    <col min="9" max="9" width="19.7109375" style="29" customWidth="1"/>
    <col min="10" max="10" width="14.28515625" style="29" customWidth="1"/>
    <col min="11" max="12" width="15.5703125" style="29" customWidth="1"/>
    <col min="13" max="13" width="17.85546875" style="29" customWidth="1"/>
    <col min="14" max="14" width="20.42578125" style="29" customWidth="1"/>
    <col min="15" max="15" width="16.42578125" style="29" customWidth="1"/>
    <col min="16" max="256" width="9.140625" style="29"/>
    <col min="257" max="257" width="11.28515625" style="29" customWidth="1"/>
    <col min="258" max="258" width="15.7109375" style="29" customWidth="1"/>
    <col min="259" max="259" width="14.28515625" style="29" customWidth="1"/>
    <col min="260" max="260" width="12.85546875" style="29" customWidth="1"/>
    <col min="261" max="261" width="19.140625" style="29" customWidth="1"/>
    <col min="262" max="262" width="12.42578125" style="29" customWidth="1"/>
    <col min="263" max="263" width="11.42578125" style="29" customWidth="1"/>
    <col min="264" max="264" width="17.85546875" style="29" customWidth="1"/>
    <col min="265" max="265" width="17" style="29" customWidth="1"/>
    <col min="266" max="266" width="14.28515625" style="29" customWidth="1"/>
    <col min="267" max="268" width="9.140625" style="29"/>
    <col min="269" max="269" width="16.28515625" style="29" customWidth="1"/>
    <col min="270" max="270" width="18" style="29" customWidth="1"/>
    <col min="271" max="271" width="11.28515625" style="29" customWidth="1"/>
    <col min="272" max="512" width="9.140625" style="29"/>
    <col min="513" max="513" width="11.28515625" style="29" customWidth="1"/>
    <col min="514" max="514" width="15.7109375" style="29" customWidth="1"/>
    <col min="515" max="515" width="14.28515625" style="29" customWidth="1"/>
    <col min="516" max="516" width="12.85546875" style="29" customWidth="1"/>
    <col min="517" max="517" width="19.140625" style="29" customWidth="1"/>
    <col min="518" max="518" width="12.42578125" style="29" customWidth="1"/>
    <col min="519" max="519" width="11.42578125" style="29" customWidth="1"/>
    <col min="520" max="520" width="17.85546875" style="29" customWidth="1"/>
    <col min="521" max="521" width="17" style="29" customWidth="1"/>
    <col min="522" max="522" width="14.28515625" style="29" customWidth="1"/>
    <col min="523" max="524" width="9.140625" style="29"/>
    <col min="525" max="525" width="16.28515625" style="29" customWidth="1"/>
    <col min="526" max="526" width="18" style="29" customWidth="1"/>
    <col min="527" max="527" width="11.28515625" style="29" customWidth="1"/>
    <col min="528" max="768" width="9.140625" style="29"/>
    <col min="769" max="769" width="11.28515625" style="29" customWidth="1"/>
    <col min="770" max="770" width="15.7109375" style="29" customWidth="1"/>
    <col min="771" max="771" width="14.28515625" style="29" customWidth="1"/>
    <col min="772" max="772" width="12.85546875" style="29" customWidth="1"/>
    <col min="773" max="773" width="19.140625" style="29" customWidth="1"/>
    <col min="774" max="774" width="12.42578125" style="29" customWidth="1"/>
    <col min="775" max="775" width="11.42578125" style="29" customWidth="1"/>
    <col min="776" max="776" width="17.85546875" style="29" customWidth="1"/>
    <col min="777" max="777" width="17" style="29" customWidth="1"/>
    <col min="778" max="778" width="14.28515625" style="29" customWidth="1"/>
    <col min="779" max="780" width="9.140625" style="29"/>
    <col min="781" max="781" width="16.28515625" style="29" customWidth="1"/>
    <col min="782" max="782" width="18" style="29" customWidth="1"/>
    <col min="783" max="783" width="11.28515625" style="29" customWidth="1"/>
    <col min="784" max="1024" width="9.140625" style="29"/>
    <col min="1025" max="1025" width="11.28515625" style="29" customWidth="1"/>
    <col min="1026" max="1026" width="15.7109375" style="29" customWidth="1"/>
    <col min="1027" max="1027" width="14.28515625" style="29" customWidth="1"/>
    <col min="1028" max="1028" width="12.85546875" style="29" customWidth="1"/>
    <col min="1029" max="1029" width="19.140625" style="29" customWidth="1"/>
    <col min="1030" max="1030" width="12.42578125" style="29" customWidth="1"/>
    <col min="1031" max="1031" width="11.42578125" style="29" customWidth="1"/>
    <col min="1032" max="1032" width="17.85546875" style="29" customWidth="1"/>
    <col min="1033" max="1033" width="17" style="29" customWidth="1"/>
    <col min="1034" max="1034" width="14.28515625" style="29" customWidth="1"/>
    <col min="1035" max="1036" width="9.140625" style="29"/>
    <col min="1037" max="1037" width="16.28515625" style="29" customWidth="1"/>
    <col min="1038" max="1038" width="18" style="29" customWidth="1"/>
    <col min="1039" max="1039" width="11.28515625" style="29" customWidth="1"/>
    <col min="1040" max="1280" width="9.140625" style="29"/>
    <col min="1281" max="1281" width="11.28515625" style="29" customWidth="1"/>
    <col min="1282" max="1282" width="15.7109375" style="29" customWidth="1"/>
    <col min="1283" max="1283" width="14.28515625" style="29" customWidth="1"/>
    <col min="1284" max="1284" width="12.85546875" style="29" customWidth="1"/>
    <col min="1285" max="1285" width="19.140625" style="29" customWidth="1"/>
    <col min="1286" max="1286" width="12.42578125" style="29" customWidth="1"/>
    <col min="1287" max="1287" width="11.42578125" style="29" customWidth="1"/>
    <col min="1288" max="1288" width="17.85546875" style="29" customWidth="1"/>
    <col min="1289" max="1289" width="17" style="29" customWidth="1"/>
    <col min="1290" max="1290" width="14.28515625" style="29" customWidth="1"/>
    <col min="1291" max="1292" width="9.140625" style="29"/>
    <col min="1293" max="1293" width="16.28515625" style="29" customWidth="1"/>
    <col min="1294" max="1294" width="18" style="29" customWidth="1"/>
    <col min="1295" max="1295" width="11.28515625" style="29" customWidth="1"/>
    <col min="1296" max="1536" width="9.140625" style="29"/>
    <col min="1537" max="1537" width="11.28515625" style="29" customWidth="1"/>
    <col min="1538" max="1538" width="15.7109375" style="29" customWidth="1"/>
    <col min="1539" max="1539" width="14.28515625" style="29" customWidth="1"/>
    <col min="1540" max="1540" width="12.85546875" style="29" customWidth="1"/>
    <col min="1541" max="1541" width="19.140625" style="29" customWidth="1"/>
    <col min="1542" max="1542" width="12.42578125" style="29" customWidth="1"/>
    <col min="1543" max="1543" width="11.42578125" style="29" customWidth="1"/>
    <col min="1544" max="1544" width="17.85546875" style="29" customWidth="1"/>
    <col min="1545" max="1545" width="17" style="29" customWidth="1"/>
    <col min="1546" max="1546" width="14.28515625" style="29" customWidth="1"/>
    <col min="1547" max="1548" width="9.140625" style="29"/>
    <col min="1549" max="1549" width="16.28515625" style="29" customWidth="1"/>
    <col min="1550" max="1550" width="18" style="29" customWidth="1"/>
    <col min="1551" max="1551" width="11.28515625" style="29" customWidth="1"/>
    <col min="1552" max="1792" width="9.140625" style="29"/>
    <col min="1793" max="1793" width="11.28515625" style="29" customWidth="1"/>
    <col min="1794" max="1794" width="15.7109375" style="29" customWidth="1"/>
    <col min="1795" max="1795" width="14.28515625" style="29" customWidth="1"/>
    <col min="1796" max="1796" width="12.85546875" style="29" customWidth="1"/>
    <col min="1797" max="1797" width="19.140625" style="29" customWidth="1"/>
    <col min="1798" max="1798" width="12.42578125" style="29" customWidth="1"/>
    <col min="1799" max="1799" width="11.42578125" style="29" customWidth="1"/>
    <col min="1800" max="1800" width="17.85546875" style="29" customWidth="1"/>
    <col min="1801" max="1801" width="17" style="29" customWidth="1"/>
    <col min="1802" max="1802" width="14.28515625" style="29" customWidth="1"/>
    <col min="1803" max="1804" width="9.140625" style="29"/>
    <col min="1805" max="1805" width="16.28515625" style="29" customWidth="1"/>
    <col min="1806" max="1806" width="18" style="29" customWidth="1"/>
    <col min="1807" max="1807" width="11.28515625" style="29" customWidth="1"/>
    <col min="1808" max="2048" width="9.140625" style="29"/>
    <col min="2049" max="2049" width="11.28515625" style="29" customWidth="1"/>
    <col min="2050" max="2050" width="15.7109375" style="29" customWidth="1"/>
    <col min="2051" max="2051" width="14.28515625" style="29" customWidth="1"/>
    <col min="2052" max="2052" width="12.85546875" style="29" customWidth="1"/>
    <col min="2053" max="2053" width="19.140625" style="29" customWidth="1"/>
    <col min="2054" max="2054" width="12.42578125" style="29" customWidth="1"/>
    <col min="2055" max="2055" width="11.42578125" style="29" customWidth="1"/>
    <col min="2056" max="2056" width="17.85546875" style="29" customWidth="1"/>
    <col min="2057" max="2057" width="17" style="29" customWidth="1"/>
    <col min="2058" max="2058" width="14.28515625" style="29" customWidth="1"/>
    <col min="2059" max="2060" width="9.140625" style="29"/>
    <col min="2061" max="2061" width="16.28515625" style="29" customWidth="1"/>
    <col min="2062" max="2062" width="18" style="29" customWidth="1"/>
    <col min="2063" max="2063" width="11.28515625" style="29" customWidth="1"/>
    <col min="2064" max="2304" width="9.140625" style="29"/>
    <col min="2305" max="2305" width="11.28515625" style="29" customWidth="1"/>
    <col min="2306" max="2306" width="15.7109375" style="29" customWidth="1"/>
    <col min="2307" max="2307" width="14.28515625" style="29" customWidth="1"/>
    <col min="2308" max="2308" width="12.85546875" style="29" customWidth="1"/>
    <col min="2309" max="2309" width="19.140625" style="29" customWidth="1"/>
    <col min="2310" max="2310" width="12.42578125" style="29" customWidth="1"/>
    <col min="2311" max="2311" width="11.42578125" style="29" customWidth="1"/>
    <col min="2312" max="2312" width="17.85546875" style="29" customWidth="1"/>
    <col min="2313" max="2313" width="17" style="29" customWidth="1"/>
    <col min="2314" max="2314" width="14.28515625" style="29" customWidth="1"/>
    <col min="2315" max="2316" width="9.140625" style="29"/>
    <col min="2317" max="2317" width="16.28515625" style="29" customWidth="1"/>
    <col min="2318" max="2318" width="18" style="29" customWidth="1"/>
    <col min="2319" max="2319" width="11.28515625" style="29" customWidth="1"/>
    <col min="2320" max="2560" width="9.140625" style="29"/>
    <col min="2561" max="2561" width="11.28515625" style="29" customWidth="1"/>
    <col min="2562" max="2562" width="15.7109375" style="29" customWidth="1"/>
    <col min="2563" max="2563" width="14.28515625" style="29" customWidth="1"/>
    <col min="2564" max="2564" width="12.85546875" style="29" customWidth="1"/>
    <col min="2565" max="2565" width="19.140625" style="29" customWidth="1"/>
    <col min="2566" max="2566" width="12.42578125" style="29" customWidth="1"/>
    <col min="2567" max="2567" width="11.42578125" style="29" customWidth="1"/>
    <col min="2568" max="2568" width="17.85546875" style="29" customWidth="1"/>
    <col min="2569" max="2569" width="17" style="29" customWidth="1"/>
    <col min="2570" max="2570" width="14.28515625" style="29" customWidth="1"/>
    <col min="2571" max="2572" width="9.140625" style="29"/>
    <col min="2573" max="2573" width="16.28515625" style="29" customWidth="1"/>
    <col min="2574" max="2574" width="18" style="29" customWidth="1"/>
    <col min="2575" max="2575" width="11.28515625" style="29" customWidth="1"/>
    <col min="2576" max="2816" width="9.140625" style="29"/>
    <col min="2817" max="2817" width="11.28515625" style="29" customWidth="1"/>
    <col min="2818" max="2818" width="15.7109375" style="29" customWidth="1"/>
    <col min="2819" max="2819" width="14.28515625" style="29" customWidth="1"/>
    <col min="2820" max="2820" width="12.85546875" style="29" customWidth="1"/>
    <col min="2821" max="2821" width="19.140625" style="29" customWidth="1"/>
    <col min="2822" max="2822" width="12.42578125" style="29" customWidth="1"/>
    <col min="2823" max="2823" width="11.42578125" style="29" customWidth="1"/>
    <col min="2824" max="2824" width="17.85546875" style="29" customWidth="1"/>
    <col min="2825" max="2825" width="17" style="29" customWidth="1"/>
    <col min="2826" max="2826" width="14.28515625" style="29" customWidth="1"/>
    <col min="2827" max="2828" width="9.140625" style="29"/>
    <col min="2829" max="2829" width="16.28515625" style="29" customWidth="1"/>
    <col min="2830" max="2830" width="18" style="29" customWidth="1"/>
    <col min="2831" max="2831" width="11.28515625" style="29" customWidth="1"/>
    <col min="2832" max="3072" width="9.140625" style="29"/>
    <col min="3073" max="3073" width="11.28515625" style="29" customWidth="1"/>
    <col min="3074" max="3074" width="15.7109375" style="29" customWidth="1"/>
    <col min="3075" max="3075" width="14.28515625" style="29" customWidth="1"/>
    <col min="3076" max="3076" width="12.85546875" style="29" customWidth="1"/>
    <col min="3077" max="3077" width="19.140625" style="29" customWidth="1"/>
    <col min="3078" max="3078" width="12.42578125" style="29" customWidth="1"/>
    <col min="3079" max="3079" width="11.42578125" style="29" customWidth="1"/>
    <col min="3080" max="3080" width="17.85546875" style="29" customWidth="1"/>
    <col min="3081" max="3081" width="17" style="29" customWidth="1"/>
    <col min="3082" max="3082" width="14.28515625" style="29" customWidth="1"/>
    <col min="3083" max="3084" width="9.140625" style="29"/>
    <col min="3085" max="3085" width="16.28515625" style="29" customWidth="1"/>
    <col min="3086" max="3086" width="18" style="29" customWidth="1"/>
    <col min="3087" max="3087" width="11.28515625" style="29" customWidth="1"/>
    <col min="3088" max="3328" width="9.140625" style="29"/>
    <col min="3329" max="3329" width="11.28515625" style="29" customWidth="1"/>
    <col min="3330" max="3330" width="15.7109375" style="29" customWidth="1"/>
    <col min="3331" max="3331" width="14.28515625" style="29" customWidth="1"/>
    <col min="3332" max="3332" width="12.85546875" style="29" customWidth="1"/>
    <col min="3333" max="3333" width="19.140625" style="29" customWidth="1"/>
    <col min="3334" max="3334" width="12.42578125" style="29" customWidth="1"/>
    <col min="3335" max="3335" width="11.42578125" style="29" customWidth="1"/>
    <col min="3336" max="3336" width="17.85546875" style="29" customWidth="1"/>
    <col min="3337" max="3337" width="17" style="29" customWidth="1"/>
    <col min="3338" max="3338" width="14.28515625" style="29" customWidth="1"/>
    <col min="3339" max="3340" width="9.140625" style="29"/>
    <col min="3341" max="3341" width="16.28515625" style="29" customWidth="1"/>
    <col min="3342" max="3342" width="18" style="29" customWidth="1"/>
    <col min="3343" max="3343" width="11.28515625" style="29" customWidth="1"/>
    <col min="3344" max="3584" width="9.140625" style="29"/>
    <col min="3585" max="3585" width="11.28515625" style="29" customWidth="1"/>
    <col min="3586" max="3586" width="15.7109375" style="29" customWidth="1"/>
    <col min="3587" max="3587" width="14.28515625" style="29" customWidth="1"/>
    <col min="3588" max="3588" width="12.85546875" style="29" customWidth="1"/>
    <col min="3589" max="3589" width="19.140625" style="29" customWidth="1"/>
    <col min="3590" max="3590" width="12.42578125" style="29" customWidth="1"/>
    <col min="3591" max="3591" width="11.42578125" style="29" customWidth="1"/>
    <col min="3592" max="3592" width="17.85546875" style="29" customWidth="1"/>
    <col min="3593" max="3593" width="17" style="29" customWidth="1"/>
    <col min="3594" max="3594" width="14.28515625" style="29" customWidth="1"/>
    <col min="3595" max="3596" width="9.140625" style="29"/>
    <col min="3597" max="3597" width="16.28515625" style="29" customWidth="1"/>
    <col min="3598" max="3598" width="18" style="29" customWidth="1"/>
    <col min="3599" max="3599" width="11.28515625" style="29" customWidth="1"/>
    <col min="3600" max="3840" width="9.140625" style="29"/>
    <col min="3841" max="3841" width="11.28515625" style="29" customWidth="1"/>
    <col min="3842" max="3842" width="15.7109375" style="29" customWidth="1"/>
    <col min="3843" max="3843" width="14.28515625" style="29" customWidth="1"/>
    <col min="3844" max="3844" width="12.85546875" style="29" customWidth="1"/>
    <col min="3845" max="3845" width="19.140625" style="29" customWidth="1"/>
    <col min="3846" max="3846" width="12.42578125" style="29" customWidth="1"/>
    <col min="3847" max="3847" width="11.42578125" style="29" customWidth="1"/>
    <col min="3848" max="3848" width="17.85546875" style="29" customWidth="1"/>
    <col min="3849" max="3849" width="17" style="29" customWidth="1"/>
    <col min="3850" max="3850" width="14.28515625" style="29" customWidth="1"/>
    <col min="3851" max="3852" width="9.140625" style="29"/>
    <col min="3853" max="3853" width="16.28515625" style="29" customWidth="1"/>
    <col min="3854" max="3854" width="18" style="29" customWidth="1"/>
    <col min="3855" max="3855" width="11.28515625" style="29" customWidth="1"/>
    <col min="3856" max="4096" width="9.140625" style="29"/>
    <col min="4097" max="4097" width="11.28515625" style="29" customWidth="1"/>
    <col min="4098" max="4098" width="15.7109375" style="29" customWidth="1"/>
    <col min="4099" max="4099" width="14.28515625" style="29" customWidth="1"/>
    <col min="4100" max="4100" width="12.85546875" style="29" customWidth="1"/>
    <col min="4101" max="4101" width="19.140625" style="29" customWidth="1"/>
    <col min="4102" max="4102" width="12.42578125" style="29" customWidth="1"/>
    <col min="4103" max="4103" width="11.42578125" style="29" customWidth="1"/>
    <col min="4104" max="4104" width="17.85546875" style="29" customWidth="1"/>
    <col min="4105" max="4105" width="17" style="29" customWidth="1"/>
    <col min="4106" max="4106" width="14.28515625" style="29" customWidth="1"/>
    <col min="4107" max="4108" width="9.140625" style="29"/>
    <col min="4109" max="4109" width="16.28515625" style="29" customWidth="1"/>
    <col min="4110" max="4110" width="18" style="29" customWidth="1"/>
    <col min="4111" max="4111" width="11.28515625" style="29" customWidth="1"/>
    <col min="4112" max="4352" width="9.140625" style="29"/>
    <col min="4353" max="4353" width="11.28515625" style="29" customWidth="1"/>
    <col min="4354" max="4354" width="15.7109375" style="29" customWidth="1"/>
    <col min="4355" max="4355" width="14.28515625" style="29" customWidth="1"/>
    <col min="4356" max="4356" width="12.85546875" style="29" customWidth="1"/>
    <col min="4357" max="4357" width="19.140625" style="29" customWidth="1"/>
    <col min="4358" max="4358" width="12.42578125" style="29" customWidth="1"/>
    <col min="4359" max="4359" width="11.42578125" style="29" customWidth="1"/>
    <col min="4360" max="4360" width="17.85546875" style="29" customWidth="1"/>
    <col min="4361" max="4361" width="17" style="29" customWidth="1"/>
    <col min="4362" max="4362" width="14.28515625" style="29" customWidth="1"/>
    <col min="4363" max="4364" width="9.140625" style="29"/>
    <col min="4365" max="4365" width="16.28515625" style="29" customWidth="1"/>
    <col min="4366" max="4366" width="18" style="29" customWidth="1"/>
    <col min="4367" max="4367" width="11.28515625" style="29" customWidth="1"/>
    <col min="4368" max="4608" width="9.140625" style="29"/>
    <col min="4609" max="4609" width="11.28515625" style="29" customWidth="1"/>
    <col min="4610" max="4610" width="15.7109375" style="29" customWidth="1"/>
    <col min="4611" max="4611" width="14.28515625" style="29" customWidth="1"/>
    <col min="4612" max="4612" width="12.85546875" style="29" customWidth="1"/>
    <col min="4613" max="4613" width="19.140625" style="29" customWidth="1"/>
    <col min="4614" max="4614" width="12.42578125" style="29" customWidth="1"/>
    <col min="4615" max="4615" width="11.42578125" style="29" customWidth="1"/>
    <col min="4616" max="4616" width="17.85546875" style="29" customWidth="1"/>
    <col min="4617" max="4617" width="17" style="29" customWidth="1"/>
    <col min="4618" max="4618" width="14.28515625" style="29" customWidth="1"/>
    <col min="4619" max="4620" width="9.140625" style="29"/>
    <col min="4621" max="4621" width="16.28515625" style="29" customWidth="1"/>
    <col min="4622" max="4622" width="18" style="29" customWidth="1"/>
    <col min="4623" max="4623" width="11.28515625" style="29" customWidth="1"/>
    <col min="4624" max="4864" width="9.140625" style="29"/>
    <col min="4865" max="4865" width="11.28515625" style="29" customWidth="1"/>
    <col min="4866" max="4866" width="15.7109375" style="29" customWidth="1"/>
    <col min="4867" max="4867" width="14.28515625" style="29" customWidth="1"/>
    <col min="4868" max="4868" width="12.85546875" style="29" customWidth="1"/>
    <col min="4869" max="4869" width="19.140625" style="29" customWidth="1"/>
    <col min="4870" max="4870" width="12.42578125" style="29" customWidth="1"/>
    <col min="4871" max="4871" width="11.42578125" style="29" customWidth="1"/>
    <col min="4872" max="4872" width="17.85546875" style="29" customWidth="1"/>
    <col min="4873" max="4873" width="17" style="29" customWidth="1"/>
    <col min="4874" max="4874" width="14.28515625" style="29" customWidth="1"/>
    <col min="4875" max="4876" width="9.140625" style="29"/>
    <col min="4877" max="4877" width="16.28515625" style="29" customWidth="1"/>
    <col min="4878" max="4878" width="18" style="29" customWidth="1"/>
    <col min="4879" max="4879" width="11.28515625" style="29" customWidth="1"/>
    <col min="4880" max="5120" width="9.140625" style="29"/>
    <col min="5121" max="5121" width="11.28515625" style="29" customWidth="1"/>
    <col min="5122" max="5122" width="15.7109375" style="29" customWidth="1"/>
    <col min="5123" max="5123" width="14.28515625" style="29" customWidth="1"/>
    <col min="5124" max="5124" width="12.85546875" style="29" customWidth="1"/>
    <col min="5125" max="5125" width="19.140625" style="29" customWidth="1"/>
    <col min="5126" max="5126" width="12.42578125" style="29" customWidth="1"/>
    <col min="5127" max="5127" width="11.42578125" style="29" customWidth="1"/>
    <col min="5128" max="5128" width="17.85546875" style="29" customWidth="1"/>
    <col min="5129" max="5129" width="17" style="29" customWidth="1"/>
    <col min="5130" max="5130" width="14.28515625" style="29" customWidth="1"/>
    <col min="5131" max="5132" width="9.140625" style="29"/>
    <col min="5133" max="5133" width="16.28515625" style="29" customWidth="1"/>
    <col min="5134" max="5134" width="18" style="29" customWidth="1"/>
    <col min="5135" max="5135" width="11.28515625" style="29" customWidth="1"/>
    <col min="5136" max="5376" width="9.140625" style="29"/>
    <col min="5377" max="5377" width="11.28515625" style="29" customWidth="1"/>
    <col min="5378" max="5378" width="15.7109375" style="29" customWidth="1"/>
    <col min="5379" max="5379" width="14.28515625" style="29" customWidth="1"/>
    <col min="5380" max="5380" width="12.85546875" style="29" customWidth="1"/>
    <col min="5381" max="5381" width="19.140625" style="29" customWidth="1"/>
    <col min="5382" max="5382" width="12.42578125" style="29" customWidth="1"/>
    <col min="5383" max="5383" width="11.42578125" style="29" customWidth="1"/>
    <col min="5384" max="5384" width="17.85546875" style="29" customWidth="1"/>
    <col min="5385" max="5385" width="17" style="29" customWidth="1"/>
    <col min="5386" max="5386" width="14.28515625" style="29" customWidth="1"/>
    <col min="5387" max="5388" width="9.140625" style="29"/>
    <col min="5389" max="5389" width="16.28515625" style="29" customWidth="1"/>
    <col min="5390" max="5390" width="18" style="29" customWidth="1"/>
    <col min="5391" max="5391" width="11.28515625" style="29" customWidth="1"/>
    <col min="5392" max="5632" width="9.140625" style="29"/>
    <col min="5633" max="5633" width="11.28515625" style="29" customWidth="1"/>
    <col min="5634" max="5634" width="15.7109375" style="29" customWidth="1"/>
    <col min="5635" max="5635" width="14.28515625" style="29" customWidth="1"/>
    <col min="5636" max="5636" width="12.85546875" style="29" customWidth="1"/>
    <col min="5637" max="5637" width="19.140625" style="29" customWidth="1"/>
    <col min="5638" max="5638" width="12.42578125" style="29" customWidth="1"/>
    <col min="5639" max="5639" width="11.42578125" style="29" customWidth="1"/>
    <col min="5640" max="5640" width="17.85546875" style="29" customWidth="1"/>
    <col min="5641" max="5641" width="17" style="29" customWidth="1"/>
    <col min="5642" max="5642" width="14.28515625" style="29" customWidth="1"/>
    <col min="5643" max="5644" width="9.140625" style="29"/>
    <col min="5645" max="5645" width="16.28515625" style="29" customWidth="1"/>
    <col min="5646" max="5646" width="18" style="29" customWidth="1"/>
    <col min="5647" max="5647" width="11.28515625" style="29" customWidth="1"/>
    <col min="5648" max="5888" width="9.140625" style="29"/>
    <col min="5889" max="5889" width="11.28515625" style="29" customWidth="1"/>
    <col min="5890" max="5890" width="15.7109375" style="29" customWidth="1"/>
    <col min="5891" max="5891" width="14.28515625" style="29" customWidth="1"/>
    <col min="5892" max="5892" width="12.85546875" style="29" customWidth="1"/>
    <col min="5893" max="5893" width="19.140625" style="29" customWidth="1"/>
    <col min="5894" max="5894" width="12.42578125" style="29" customWidth="1"/>
    <col min="5895" max="5895" width="11.42578125" style="29" customWidth="1"/>
    <col min="5896" max="5896" width="17.85546875" style="29" customWidth="1"/>
    <col min="5897" max="5897" width="17" style="29" customWidth="1"/>
    <col min="5898" max="5898" width="14.28515625" style="29" customWidth="1"/>
    <col min="5899" max="5900" width="9.140625" style="29"/>
    <col min="5901" max="5901" width="16.28515625" style="29" customWidth="1"/>
    <col min="5902" max="5902" width="18" style="29" customWidth="1"/>
    <col min="5903" max="5903" width="11.28515625" style="29" customWidth="1"/>
    <col min="5904" max="6144" width="9.140625" style="29"/>
    <col min="6145" max="6145" width="11.28515625" style="29" customWidth="1"/>
    <col min="6146" max="6146" width="15.7109375" style="29" customWidth="1"/>
    <col min="6147" max="6147" width="14.28515625" style="29" customWidth="1"/>
    <col min="6148" max="6148" width="12.85546875" style="29" customWidth="1"/>
    <col min="6149" max="6149" width="19.140625" style="29" customWidth="1"/>
    <col min="6150" max="6150" width="12.42578125" style="29" customWidth="1"/>
    <col min="6151" max="6151" width="11.42578125" style="29" customWidth="1"/>
    <col min="6152" max="6152" width="17.85546875" style="29" customWidth="1"/>
    <col min="6153" max="6153" width="17" style="29" customWidth="1"/>
    <col min="6154" max="6154" width="14.28515625" style="29" customWidth="1"/>
    <col min="6155" max="6156" width="9.140625" style="29"/>
    <col min="6157" max="6157" width="16.28515625" style="29" customWidth="1"/>
    <col min="6158" max="6158" width="18" style="29" customWidth="1"/>
    <col min="6159" max="6159" width="11.28515625" style="29" customWidth="1"/>
    <col min="6160" max="6400" width="9.140625" style="29"/>
    <col min="6401" max="6401" width="11.28515625" style="29" customWidth="1"/>
    <col min="6402" max="6402" width="15.7109375" style="29" customWidth="1"/>
    <col min="6403" max="6403" width="14.28515625" style="29" customWidth="1"/>
    <col min="6404" max="6404" width="12.85546875" style="29" customWidth="1"/>
    <col min="6405" max="6405" width="19.140625" style="29" customWidth="1"/>
    <col min="6406" max="6406" width="12.42578125" style="29" customWidth="1"/>
    <col min="6407" max="6407" width="11.42578125" style="29" customWidth="1"/>
    <col min="6408" max="6408" width="17.85546875" style="29" customWidth="1"/>
    <col min="6409" max="6409" width="17" style="29" customWidth="1"/>
    <col min="6410" max="6410" width="14.28515625" style="29" customWidth="1"/>
    <col min="6411" max="6412" width="9.140625" style="29"/>
    <col min="6413" max="6413" width="16.28515625" style="29" customWidth="1"/>
    <col min="6414" max="6414" width="18" style="29" customWidth="1"/>
    <col min="6415" max="6415" width="11.28515625" style="29" customWidth="1"/>
    <col min="6416" max="6656" width="9.140625" style="29"/>
    <col min="6657" max="6657" width="11.28515625" style="29" customWidth="1"/>
    <col min="6658" max="6658" width="15.7109375" style="29" customWidth="1"/>
    <col min="6659" max="6659" width="14.28515625" style="29" customWidth="1"/>
    <col min="6660" max="6660" width="12.85546875" style="29" customWidth="1"/>
    <col min="6661" max="6661" width="19.140625" style="29" customWidth="1"/>
    <col min="6662" max="6662" width="12.42578125" style="29" customWidth="1"/>
    <col min="6663" max="6663" width="11.42578125" style="29" customWidth="1"/>
    <col min="6664" max="6664" width="17.85546875" style="29" customWidth="1"/>
    <col min="6665" max="6665" width="17" style="29" customWidth="1"/>
    <col min="6666" max="6666" width="14.28515625" style="29" customWidth="1"/>
    <col min="6667" max="6668" width="9.140625" style="29"/>
    <col min="6669" max="6669" width="16.28515625" style="29" customWidth="1"/>
    <col min="6670" max="6670" width="18" style="29" customWidth="1"/>
    <col min="6671" max="6671" width="11.28515625" style="29" customWidth="1"/>
    <col min="6672" max="6912" width="9.140625" style="29"/>
    <col min="6913" max="6913" width="11.28515625" style="29" customWidth="1"/>
    <col min="6914" max="6914" width="15.7109375" style="29" customWidth="1"/>
    <col min="6915" max="6915" width="14.28515625" style="29" customWidth="1"/>
    <col min="6916" max="6916" width="12.85546875" style="29" customWidth="1"/>
    <col min="6917" max="6917" width="19.140625" style="29" customWidth="1"/>
    <col min="6918" max="6918" width="12.42578125" style="29" customWidth="1"/>
    <col min="6919" max="6919" width="11.42578125" style="29" customWidth="1"/>
    <col min="6920" max="6920" width="17.85546875" style="29" customWidth="1"/>
    <col min="6921" max="6921" width="17" style="29" customWidth="1"/>
    <col min="6922" max="6922" width="14.28515625" style="29" customWidth="1"/>
    <col min="6923" max="6924" width="9.140625" style="29"/>
    <col min="6925" max="6925" width="16.28515625" style="29" customWidth="1"/>
    <col min="6926" max="6926" width="18" style="29" customWidth="1"/>
    <col min="6927" max="6927" width="11.28515625" style="29" customWidth="1"/>
    <col min="6928" max="7168" width="9.140625" style="29"/>
    <col min="7169" max="7169" width="11.28515625" style="29" customWidth="1"/>
    <col min="7170" max="7170" width="15.7109375" style="29" customWidth="1"/>
    <col min="7171" max="7171" width="14.28515625" style="29" customWidth="1"/>
    <col min="7172" max="7172" width="12.85546875" style="29" customWidth="1"/>
    <col min="7173" max="7173" width="19.140625" style="29" customWidth="1"/>
    <col min="7174" max="7174" width="12.42578125" style="29" customWidth="1"/>
    <col min="7175" max="7175" width="11.42578125" style="29" customWidth="1"/>
    <col min="7176" max="7176" width="17.85546875" style="29" customWidth="1"/>
    <col min="7177" max="7177" width="17" style="29" customWidth="1"/>
    <col min="7178" max="7178" width="14.28515625" style="29" customWidth="1"/>
    <col min="7179" max="7180" width="9.140625" style="29"/>
    <col min="7181" max="7181" width="16.28515625" style="29" customWidth="1"/>
    <col min="7182" max="7182" width="18" style="29" customWidth="1"/>
    <col min="7183" max="7183" width="11.28515625" style="29" customWidth="1"/>
    <col min="7184" max="7424" width="9.140625" style="29"/>
    <col min="7425" max="7425" width="11.28515625" style="29" customWidth="1"/>
    <col min="7426" max="7426" width="15.7109375" style="29" customWidth="1"/>
    <col min="7427" max="7427" width="14.28515625" style="29" customWidth="1"/>
    <col min="7428" max="7428" width="12.85546875" style="29" customWidth="1"/>
    <col min="7429" max="7429" width="19.140625" style="29" customWidth="1"/>
    <col min="7430" max="7430" width="12.42578125" style="29" customWidth="1"/>
    <col min="7431" max="7431" width="11.42578125" style="29" customWidth="1"/>
    <col min="7432" max="7432" width="17.85546875" style="29" customWidth="1"/>
    <col min="7433" max="7433" width="17" style="29" customWidth="1"/>
    <col min="7434" max="7434" width="14.28515625" style="29" customWidth="1"/>
    <col min="7435" max="7436" width="9.140625" style="29"/>
    <col min="7437" max="7437" width="16.28515625" style="29" customWidth="1"/>
    <col min="7438" max="7438" width="18" style="29" customWidth="1"/>
    <col min="7439" max="7439" width="11.28515625" style="29" customWidth="1"/>
    <col min="7440" max="7680" width="9.140625" style="29"/>
    <col min="7681" max="7681" width="11.28515625" style="29" customWidth="1"/>
    <col min="7682" max="7682" width="15.7109375" style="29" customWidth="1"/>
    <col min="7683" max="7683" width="14.28515625" style="29" customWidth="1"/>
    <col min="7684" max="7684" width="12.85546875" style="29" customWidth="1"/>
    <col min="7685" max="7685" width="19.140625" style="29" customWidth="1"/>
    <col min="7686" max="7686" width="12.42578125" style="29" customWidth="1"/>
    <col min="7687" max="7687" width="11.42578125" style="29" customWidth="1"/>
    <col min="7688" max="7688" width="17.85546875" style="29" customWidth="1"/>
    <col min="7689" max="7689" width="17" style="29" customWidth="1"/>
    <col min="7690" max="7690" width="14.28515625" style="29" customWidth="1"/>
    <col min="7691" max="7692" width="9.140625" style="29"/>
    <col min="7693" max="7693" width="16.28515625" style="29" customWidth="1"/>
    <col min="7694" max="7694" width="18" style="29" customWidth="1"/>
    <col min="7695" max="7695" width="11.28515625" style="29" customWidth="1"/>
    <col min="7696" max="7936" width="9.140625" style="29"/>
    <col min="7937" max="7937" width="11.28515625" style="29" customWidth="1"/>
    <col min="7938" max="7938" width="15.7109375" style="29" customWidth="1"/>
    <col min="7939" max="7939" width="14.28515625" style="29" customWidth="1"/>
    <col min="7940" max="7940" width="12.85546875" style="29" customWidth="1"/>
    <col min="7941" max="7941" width="19.140625" style="29" customWidth="1"/>
    <col min="7942" max="7942" width="12.42578125" style="29" customWidth="1"/>
    <col min="7943" max="7943" width="11.42578125" style="29" customWidth="1"/>
    <col min="7944" max="7944" width="17.85546875" style="29" customWidth="1"/>
    <col min="7945" max="7945" width="17" style="29" customWidth="1"/>
    <col min="7946" max="7946" width="14.28515625" style="29" customWidth="1"/>
    <col min="7947" max="7948" width="9.140625" style="29"/>
    <col min="7949" max="7949" width="16.28515625" style="29" customWidth="1"/>
    <col min="7950" max="7950" width="18" style="29" customWidth="1"/>
    <col min="7951" max="7951" width="11.28515625" style="29" customWidth="1"/>
    <col min="7952" max="8192" width="9.140625" style="29"/>
    <col min="8193" max="8193" width="11.28515625" style="29" customWidth="1"/>
    <col min="8194" max="8194" width="15.7109375" style="29" customWidth="1"/>
    <col min="8195" max="8195" width="14.28515625" style="29" customWidth="1"/>
    <col min="8196" max="8196" width="12.85546875" style="29" customWidth="1"/>
    <col min="8197" max="8197" width="19.140625" style="29" customWidth="1"/>
    <col min="8198" max="8198" width="12.42578125" style="29" customWidth="1"/>
    <col min="8199" max="8199" width="11.42578125" style="29" customWidth="1"/>
    <col min="8200" max="8200" width="17.85546875" style="29" customWidth="1"/>
    <col min="8201" max="8201" width="17" style="29" customWidth="1"/>
    <col min="8202" max="8202" width="14.28515625" style="29" customWidth="1"/>
    <col min="8203" max="8204" width="9.140625" style="29"/>
    <col min="8205" max="8205" width="16.28515625" style="29" customWidth="1"/>
    <col min="8206" max="8206" width="18" style="29" customWidth="1"/>
    <col min="8207" max="8207" width="11.28515625" style="29" customWidth="1"/>
    <col min="8208" max="8448" width="9.140625" style="29"/>
    <col min="8449" max="8449" width="11.28515625" style="29" customWidth="1"/>
    <col min="8450" max="8450" width="15.7109375" style="29" customWidth="1"/>
    <col min="8451" max="8451" width="14.28515625" style="29" customWidth="1"/>
    <col min="8452" max="8452" width="12.85546875" style="29" customWidth="1"/>
    <col min="8453" max="8453" width="19.140625" style="29" customWidth="1"/>
    <col min="8454" max="8454" width="12.42578125" style="29" customWidth="1"/>
    <col min="8455" max="8455" width="11.42578125" style="29" customWidth="1"/>
    <col min="8456" max="8456" width="17.85546875" style="29" customWidth="1"/>
    <col min="8457" max="8457" width="17" style="29" customWidth="1"/>
    <col min="8458" max="8458" width="14.28515625" style="29" customWidth="1"/>
    <col min="8459" max="8460" width="9.140625" style="29"/>
    <col min="8461" max="8461" width="16.28515625" style="29" customWidth="1"/>
    <col min="8462" max="8462" width="18" style="29" customWidth="1"/>
    <col min="8463" max="8463" width="11.28515625" style="29" customWidth="1"/>
    <col min="8464" max="8704" width="9.140625" style="29"/>
    <col min="8705" max="8705" width="11.28515625" style="29" customWidth="1"/>
    <col min="8706" max="8706" width="15.7109375" style="29" customWidth="1"/>
    <col min="8707" max="8707" width="14.28515625" style="29" customWidth="1"/>
    <col min="8708" max="8708" width="12.85546875" style="29" customWidth="1"/>
    <col min="8709" max="8709" width="19.140625" style="29" customWidth="1"/>
    <col min="8710" max="8710" width="12.42578125" style="29" customWidth="1"/>
    <col min="8711" max="8711" width="11.42578125" style="29" customWidth="1"/>
    <col min="8712" max="8712" width="17.85546875" style="29" customWidth="1"/>
    <col min="8713" max="8713" width="17" style="29" customWidth="1"/>
    <col min="8714" max="8714" width="14.28515625" style="29" customWidth="1"/>
    <col min="8715" max="8716" width="9.140625" style="29"/>
    <col min="8717" max="8717" width="16.28515625" style="29" customWidth="1"/>
    <col min="8718" max="8718" width="18" style="29" customWidth="1"/>
    <col min="8719" max="8719" width="11.28515625" style="29" customWidth="1"/>
    <col min="8720" max="8960" width="9.140625" style="29"/>
    <col min="8961" max="8961" width="11.28515625" style="29" customWidth="1"/>
    <col min="8962" max="8962" width="15.7109375" style="29" customWidth="1"/>
    <col min="8963" max="8963" width="14.28515625" style="29" customWidth="1"/>
    <col min="8964" max="8964" width="12.85546875" style="29" customWidth="1"/>
    <col min="8965" max="8965" width="19.140625" style="29" customWidth="1"/>
    <col min="8966" max="8966" width="12.42578125" style="29" customWidth="1"/>
    <col min="8967" max="8967" width="11.42578125" style="29" customWidth="1"/>
    <col min="8968" max="8968" width="17.85546875" style="29" customWidth="1"/>
    <col min="8969" max="8969" width="17" style="29" customWidth="1"/>
    <col min="8970" max="8970" width="14.28515625" style="29" customWidth="1"/>
    <col min="8971" max="8972" width="9.140625" style="29"/>
    <col min="8973" max="8973" width="16.28515625" style="29" customWidth="1"/>
    <col min="8974" max="8974" width="18" style="29" customWidth="1"/>
    <col min="8975" max="8975" width="11.28515625" style="29" customWidth="1"/>
    <col min="8976" max="9216" width="9.140625" style="29"/>
    <col min="9217" max="9217" width="11.28515625" style="29" customWidth="1"/>
    <col min="9218" max="9218" width="15.7109375" style="29" customWidth="1"/>
    <col min="9219" max="9219" width="14.28515625" style="29" customWidth="1"/>
    <col min="9220" max="9220" width="12.85546875" style="29" customWidth="1"/>
    <col min="9221" max="9221" width="19.140625" style="29" customWidth="1"/>
    <col min="9222" max="9222" width="12.42578125" style="29" customWidth="1"/>
    <col min="9223" max="9223" width="11.42578125" style="29" customWidth="1"/>
    <col min="9224" max="9224" width="17.85546875" style="29" customWidth="1"/>
    <col min="9225" max="9225" width="17" style="29" customWidth="1"/>
    <col min="9226" max="9226" width="14.28515625" style="29" customWidth="1"/>
    <col min="9227" max="9228" width="9.140625" style="29"/>
    <col min="9229" max="9229" width="16.28515625" style="29" customWidth="1"/>
    <col min="9230" max="9230" width="18" style="29" customWidth="1"/>
    <col min="9231" max="9231" width="11.28515625" style="29" customWidth="1"/>
    <col min="9232" max="9472" width="9.140625" style="29"/>
    <col min="9473" max="9473" width="11.28515625" style="29" customWidth="1"/>
    <col min="9474" max="9474" width="15.7109375" style="29" customWidth="1"/>
    <col min="9475" max="9475" width="14.28515625" style="29" customWidth="1"/>
    <col min="9476" max="9476" width="12.85546875" style="29" customWidth="1"/>
    <col min="9477" max="9477" width="19.140625" style="29" customWidth="1"/>
    <col min="9478" max="9478" width="12.42578125" style="29" customWidth="1"/>
    <col min="9479" max="9479" width="11.42578125" style="29" customWidth="1"/>
    <col min="9480" max="9480" width="17.85546875" style="29" customWidth="1"/>
    <col min="9481" max="9481" width="17" style="29" customWidth="1"/>
    <col min="9482" max="9482" width="14.28515625" style="29" customWidth="1"/>
    <col min="9483" max="9484" width="9.140625" style="29"/>
    <col min="9485" max="9485" width="16.28515625" style="29" customWidth="1"/>
    <col min="9486" max="9486" width="18" style="29" customWidth="1"/>
    <col min="9487" max="9487" width="11.28515625" style="29" customWidth="1"/>
    <col min="9488" max="9728" width="9.140625" style="29"/>
    <col min="9729" max="9729" width="11.28515625" style="29" customWidth="1"/>
    <col min="9730" max="9730" width="15.7109375" style="29" customWidth="1"/>
    <col min="9731" max="9731" width="14.28515625" style="29" customWidth="1"/>
    <col min="9732" max="9732" width="12.85546875" style="29" customWidth="1"/>
    <col min="9733" max="9733" width="19.140625" style="29" customWidth="1"/>
    <col min="9734" max="9734" width="12.42578125" style="29" customWidth="1"/>
    <col min="9735" max="9735" width="11.42578125" style="29" customWidth="1"/>
    <col min="9736" max="9736" width="17.85546875" style="29" customWidth="1"/>
    <col min="9737" max="9737" width="17" style="29" customWidth="1"/>
    <col min="9738" max="9738" width="14.28515625" style="29" customWidth="1"/>
    <col min="9739" max="9740" width="9.140625" style="29"/>
    <col min="9741" max="9741" width="16.28515625" style="29" customWidth="1"/>
    <col min="9742" max="9742" width="18" style="29" customWidth="1"/>
    <col min="9743" max="9743" width="11.28515625" style="29" customWidth="1"/>
    <col min="9744" max="9984" width="9.140625" style="29"/>
    <col min="9985" max="9985" width="11.28515625" style="29" customWidth="1"/>
    <col min="9986" max="9986" width="15.7109375" style="29" customWidth="1"/>
    <col min="9987" max="9987" width="14.28515625" style="29" customWidth="1"/>
    <col min="9988" max="9988" width="12.85546875" style="29" customWidth="1"/>
    <col min="9989" max="9989" width="19.140625" style="29" customWidth="1"/>
    <col min="9990" max="9990" width="12.42578125" style="29" customWidth="1"/>
    <col min="9991" max="9991" width="11.42578125" style="29" customWidth="1"/>
    <col min="9992" max="9992" width="17.85546875" style="29" customWidth="1"/>
    <col min="9993" max="9993" width="17" style="29" customWidth="1"/>
    <col min="9994" max="9994" width="14.28515625" style="29" customWidth="1"/>
    <col min="9995" max="9996" width="9.140625" style="29"/>
    <col min="9997" max="9997" width="16.28515625" style="29" customWidth="1"/>
    <col min="9998" max="9998" width="18" style="29" customWidth="1"/>
    <col min="9999" max="9999" width="11.28515625" style="29" customWidth="1"/>
    <col min="10000" max="10240" width="9.140625" style="29"/>
    <col min="10241" max="10241" width="11.28515625" style="29" customWidth="1"/>
    <col min="10242" max="10242" width="15.7109375" style="29" customWidth="1"/>
    <col min="10243" max="10243" width="14.28515625" style="29" customWidth="1"/>
    <col min="10244" max="10244" width="12.85546875" style="29" customWidth="1"/>
    <col min="10245" max="10245" width="19.140625" style="29" customWidth="1"/>
    <col min="10246" max="10246" width="12.42578125" style="29" customWidth="1"/>
    <col min="10247" max="10247" width="11.42578125" style="29" customWidth="1"/>
    <col min="10248" max="10248" width="17.85546875" style="29" customWidth="1"/>
    <col min="10249" max="10249" width="17" style="29" customWidth="1"/>
    <col min="10250" max="10250" width="14.28515625" style="29" customWidth="1"/>
    <col min="10251" max="10252" width="9.140625" style="29"/>
    <col min="10253" max="10253" width="16.28515625" style="29" customWidth="1"/>
    <col min="10254" max="10254" width="18" style="29" customWidth="1"/>
    <col min="10255" max="10255" width="11.28515625" style="29" customWidth="1"/>
    <col min="10256" max="10496" width="9.140625" style="29"/>
    <col min="10497" max="10497" width="11.28515625" style="29" customWidth="1"/>
    <col min="10498" max="10498" width="15.7109375" style="29" customWidth="1"/>
    <col min="10499" max="10499" width="14.28515625" style="29" customWidth="1"/>
    <col min="10500" max="10500" width="12.85546875" style="29" customWidth="1"/>
    <col min="10501" max="10501" width="19.140625" style="29" customWidth="1"/>
    <col min="10502" max="10502" width="12.42578125" style="29" customWidth="1"/>
    <col min="10503" max="10503" width="11.42578125" style="29" customWidth="1"/>
    <col min="10504" max="10504" width="17.85546875" style="29" customWidth="1"/>
    <col min="10505" max="10505" width="17" style="29" customWidth="1"/>
    <col min="10506" max="10506" width="14.28515625" style="29" customWidth="1"/>
    <col min="10507" max="10508" width="9.140625" style="29"/>
    <col min="10509" max="10509" width="16.28515625" style="29" customWidth="1"/>
    <col min="10510" max="10510" width="18" style="29" customWidth="1"/>
    <col min="10511" max="10511" width="11.28515625" style="29" customWidth="1"/>
    <col min="10512" max="10752" width="9.140625" style="29"/>
    <col min="10753" max="10753" width="11.28515625" style="29" customWidth="1"/>
    <col min="10754" max="10754" width="15.7109375" style="29" customWidth="1"/>
    <col min="10755" max="10755" width="14.28515625" style="29" customWidth="1"/>
    <col min="10756" max="10756" width="12.85546875" style="29" customWidth="1"/>
    <col min="10757" max="10757" width="19.140625" style="29" customWidth="1"/>
    <col min="10758" max="10758" width="12.42578125" style="29" customWidth="1"/>
    <col min="10759" max="10759" width="11.42578125" style="29" customWidth="1"/>
    <col min="10760" max="10760" width="17.85546875" style="29" customWidth="1"/>
    <col min="10761" max="10761" width="17" style="29" customWidth="1"/>
    <col min="10762" max="10762" width="14.28515625" style="29" customWidth="1"/>
    <col min="10763" max="10764" width="9.140625" style="29"/>
    <col min="10765" max="10765" width="16.28515625" style="29" customWidth="1"/>
    <col min="10766" max="10766" width="18" style="29" customWidth="1"/>
    <col min="10767" max="10767" width="11.28515625" style="29" customWidth="1"/>
    <col min="10768" max="11008" width="9.140625" style="29"/>
    <col min="11009" max="11009" width="11.28515625" style="29" customWidth="1"/>
    <col min="11010" max="11010" width="15.7109375" style="29" customWidth="1"/>
    <col min="11011" max="11011" width="14.28515625" style="29" customWidth="1"/>
    <col min="11012" max="11012" width="12.85546875" style="29" customWidth="1"/>
    <col min="11013" max="11013" width="19.140625" style="29" customWidth="1"/>
    <col min="11014" max="11014" width="12.42578125" style="29" customWidth="1"/>
    <col min="11015" max="11015" width="11.42578125" style="29" customWidth="1"/>
    <col min="11016" max="11016" width="17.85546875" style="29" customWidth="1"/>
    <col min="11017" max="11017" width="17" style="29" customWidth="1"/>
    <col min="11018" max="11018" width="14.28515625" style="29" customWidth="1"/>
    <col min="11019" max="11020" width="9.140625" style="29"/>
    <col min="11021" max="11021" width="16.28515625" style="29" customWidth="1"/>
    <col min="11022" max="11022" width="18" style="29" customWidth="1"/>
    <col min="11023" max="11023" width="11.28515625" style="29" customWidth="1"/>
    <col min="11024" max="11264" width="9.140625" style="29"/>
    <col min="11265" max="11265" width="11.28515625" style="29" customWidth="1"/>
    <col min="11266" max="11266" width="15.7109375" style="29" customWidth="1"/>
    <col min="11267" max="11267" width="14.28515625" style="29" customWidth="1"/>
    <col min="11268" max="11268" width="12.85546875" style="29" customWidth="1"/>
    <col min="11269" max="11269" width="19.140625" style="29" customWidth="1"/>
    <col min="11270" max="11270" width="12.42578125" style="29" customWidth="1"/>
    <col min="11271" max="11271" width="11.42578125" style="29" customWidth="1"/>
    <col min="11272" max="11272" width="17.85546875" style="29" customWidth="1"/>
    <col min="11273" max="11273" width="17" style="29" customWidth="1"/>
    <col min="11274" max="11274" width="14.28515625" style="29" customWidth="1"/>
    <col min="11275" max="11276" width="9.140625" style="29"/>
    <col min="11277" max="11277" width="16.28515625" style="29" customWidth="1"/>
    <col min="11278" max="11278" width="18" style="29" customWidth="1"/>
    <col min="11279" max="11279" width="11.28515625" style="29" customWidth="1"/>
    <col min="11280" max="11520" width="9.140625" style="29"/>
    <col min="11521" max="11521" width="11.28515625" style="29" customWidth="1"/>
    <col min="11522" max="11522" width="15.7109375" style="29" customWidth="1"/>
    <col min="11523" max="11523" width="14.28515625" style="29" customWidth="1"/>
    <col min="11524" max="11524" width="12.85546875" style="29" customWidth="1"/>
    <col min="11525" max="11525" width="19.140625" style="29" customWidth="1"/>
    <col min="11526" max="11526" width="12.42578125" style="29" customWidth="1"/>
    <col min="11527" max="11527" width="11.42578125" style="29" customWidth="1"/>
    <col min="11528" max="11528" width="17.85546875" style="29" customWidth="1"/>
    <col min="11529" max="11529" width="17" style="29" customWidth="1"/>
    <col min="11530" max="11530" width="14.28515625" style="29" customWidth="1"/>
    <col min="11531" max="11532" width="9.140625" style="29"/>
    <col min="11533" max="11533" width="16.28515625" style="29" customWidth="1"/>
    <col min="11534" max="11534" width="18" style="29" customWidth="1"/>
    <col min="11535" max="11535" width="11.28515625" style="29" customWidth="1"/>
    <col min="11536" max="11776" width="9.140625" style="29"/>
    <col min="11777" max="11777" width="11.28515625" style="29" customWidth="1"/>
    <col min="11778" max="11778" width="15.7109375" style="29" customWidth="1"/>
    <col min="11779" max="11779" width="14.28515625" style="29" customWidth="1"/>
    <col min="11780" max="11780" width="12.85546875" style="29" customWidth="1"/>
    <col min="11781" max="11781" width="19.140625" style="29" customWidth="1"/>
    <col min="11782" max="11782" width="12.42578125" style="29" customWidth="1"/>
    <col min="11783" max="11783" width="11.42578125" style="29" customWidth="1"/>
    <col min="11784" max="11784" width="17.85546875" style="29" customWidth="1"/>
    <col min="11785" max="11785" width="17" style="29" customWidth="1"/>
    <col min="11786" max="11786" width="14.28515625" style="29" customWidth="1"/>
    <col min="11787" max="11788" width="9.140625" style="29"/>
    <col min="11789" max="11789" width="16.28515625" style="29" customWidth="1"/>
    <col min="11790" max="11790" width="18" style="29" customWidth="1"/>
    <col min="11791" max="11791" width="11.28515625" style="29" customWidth="1"/>
    <col min="11792" max="12032" width="9.140625" style="29"/>
    <col min="12033" max="12033" width="11.28515625" style="29" customWidth="1"/>
    <col min="12034" max="12034" width="15.7109375" style="29" customWidth="1"/>
    <col min="12035" max="12035" width="14.28515625" style="29" customWidth="1"/>
    <col min="12036" max="12036" width="12.85546875" style="29" customWidth="1"/>
    <col min="12037" max="12037" width="19.140625" style="29" customWidth="1"/>
    <col min="12038" max="12038" width="12.42578125" style="29" customWidth="1"/>
    <col min="12039" max="12039" width="11.42578125" style="29" customWidth="1"/>
    <col min="12040" max="12040" width="17.85546875" style="29" customWidth="1"/>
    <col min="12041" max="12041" width="17" style="29" customWidth="1"/>
    <col min="12042" max="12042" width="14.28515625" style="29" customWidth="1"/>
    <col min="12043" max="12044" width="9.140625" style="29"/>
    <col min="12045" max="12045" width="16.28515625" style="29" customWidth="1"/>
    <col min="12046" max="12046" width="18" style="29" customWidth="1"/>
    <col min="12047" max="12047" width="11.28515625" style="29" customWidth="1"/>
    <col min="12048" max="12288" width="9.140625" style="29"/>
    <col min="12289" max="12289" width="11.28515625" style="29" customWidth="1"/>
    <col min="12290" max="12290" width="15.7109375" style="29" customWidth="1"/>
    <col min="12291" max="12291" width="14.28515625" style="29" customWidth="1"/>
    <col min="12292" max="12292" width="12.85546875" style="29" customWidth="1"/>
    <col min="12293" max="12293" width="19.140625" style="29" customWidth="1"/>
    <col min="12294" max="12294" width="12.42578125" style="29" customWidth="1"/>
    <col min="12295" max="12295" width="11.42578125" style="29" customWidth="1"/>
    <col min="12296" max="12296" width="17.85546875" style="29" customWidth="1"/>
    <col min="12297" max="12297" width="17" style="29" customWidth="1"/>
    <col min="12298" max="12298" width="14.28515625" style="29" customWidth="1"/>
    <col min="12299" max="12300" width="9.140625" style="29"/>
    <col min="12301" max="12301" width="16.28515625" style="29" customWidth="1"/>
    <col min="12302" max="12302" width="18" style="29" customWidth="1"/>
    <col min="12303" max="12303" width="11.28515625" style="29" customWidth="1"/>
    <col min="12304" max="12544" width="9.140625" style="29"/>
    <col min="12545" max="12545" width="11.28515625" style="29" customWidth="1"/>
    <col min="12546" max="12546" width="15.7109375" style="29" customWidth="1"/>
    <col min="12547" max="12547" width="14.28515625" style="29" customWidth="1"/>
    <col min="12548" max="12548" width="12.85546875" style="29" customWidth="1"/>
    <col min="12549" max="12549" width="19.140625" style="29" customWidth="1"/>
    <col min="12550" max="12550" width="12.42578125" style="29" customWidth="1"/>
    <col min="12551" max="12551" width="11.42578125" style="29" customWidth="1"/>
    <col min="12552" max="12552" width="17.85546875" style="29" customWidth="1"/>
    <col min="12553" max="12553" width="17" style="29" customWidth="1"/>
    <col min="12554" max="12554" width="14.28515625" style="29" customWidth="1"/>
    <col min="12555" max="12556" width="9.140625" style="29"/>
    <col min="12557" max="12557" width="16.28515625" style="29" customWidth="1"/>
    <col min="12558" max="12558" width="18" style="29" customWidth="1"/>
    <col min="12559" max="12559" width="11.28515625" style="29" customWidth="1"/>
    <col min="12560" max="12800" width="9.140625" style="29"/>
    <col min="12801" max="12801" width="11.28515625" style="29" customWidth="1"/>
    <col min="12802" max="12802" width="15.7109375" style="29" customWidth="1"/>
    <col min="12803" max="12803" width="14.28515625" style="29" customWidth="1"/>
    <col min="12804" max="12804" width="12.85546875" style="29" customWidth="1"/>
    <col min="12805" max="12805" width="19.140625" style="29" customWidth="1"/>
    <col min="12806" max="12806" width="12.42578125" style="29" customWidth="1"/>
    <col min="12807" max="12807" width="11.42578125" style="29" customWidth="1"/>
    <col min="12808" max="12808" width="17.85546875" style="29" customWidth="1"/>
    <col min="12809" max="12809" width="17" style="29" customWidth="1"/>
    <col min="12810" max="12810" width="14.28515625" style="29" customWidth="1"/>
    <col min="12811" max="12812" width="9.140625" style="29"/>
    <col min="12813" max="12813" width="16.28515625" style="29" customWidth="1"/>
    <col min="12814" max="12814" width="18" style="29" customWidth="1"/>
    <col min="12815" max="12815" width="11.28515625" style="29" customWidth="1"/>
    <col min="12816" max="13056" width="9.140625" style="29"/>
    <col min="13057" max="13057" width="11.28515625" style="29" customWidth="1"/>
    <col min="13058" max="13058" width="15.7109375" style="29" customWidth="1"/>
    <col min="13059" max="13059" width="14.28515625" style="29" customWidth="1"/>
    <col min="13060" max="13060" width="12.85546875" style="29" customWidth="1"/>
    <col min="13061" max="13061" width="19.140625" style="29" customWidth="1"/>
    <col min="13062" max="13062" width="12.42578125" style="29" customWidth="1"/>
    <col min="13063" max="13063" width="11.42578125" style="29" customWidth="1"/>
    <col min="13064" max="13064" width="17.85546875" style="29" customWidth="1"/>
    <col min="13065" max="13065" width="17" style="29" customWidth="1"/>
    <col min="13066" max="13066" width="14.28515625" style="29" customWidth="1"/>
    <col min="13067" max="13068" width="9.140625" style="29"/>
    <col min="13069" max="13069" width="16.28515625" style="29" customWidth="1"/>
    <col min="13070" max="13070" width="18" style="29" customWidth="1"/>
    <col min="13071" max="13071" width="11.28515625" style="29" customWidth="1"/>
    <col min="13072" max="13312" width="9.140625" style="29"/>
    <col min="13313" max="13313" width="11.28515625" style="29" customWidth="1"/>
    <col min="13314" max="13314" width="15.7109375" style="29" customWidth="1"/>
    <col min="13315" max="13315" width="14.28515625" style="29" customWidth="1"/>
    <col min="13316" max="13316" width="12.85546875" style="29" customWidth="1"/>
    <col min="13317" max="13317" width="19.140625" style="29" customWidth="1"/>
    <col min="13318" max="13318" width="12.42578125" style="29" customWidth="1"/>
    <col min="13319" max="13319" width="11.42578125" style="29" customWidth="1"/>
    <col min="13320" max="13320" width="17.85546875" style="29" customWidth="1"/>
    <col min="13321" max="13321" width="17" style="29" customWidth="1"/>
    <col min="13322" max="13322" width="14.28515625" style="29" customWidth="1"/>
    <col min="13323" max="13324" width="9.140625" style="29"/>
    <col min="13325" max="13325" width="16.28515625" style="29" customWidth="1"/>
    <col min="13326" max="13326" width="18" style="29" customWidth="1"/>
    <col min="13327" max="13327" width="11.28515625" style="29" customWidth="1"/>
    <col min="13328" max="13568" width="9.140625" style="29"/>
    <col min="13569" max="13569" width="11.28515625" style="29" customWidth="1"/>
    <col min="13570" max="13570" width="15.7109375" style="29" customWidth="1"/>
    <col min="13571" max="13571" width="14.28515625" style="29" customWidth="1"/>
    <col min="13572" max="13572" width="12.85546875" style="29" customWidth="1"/>
    <col min="13573" max="13573" width="19.140625" style="29" customWidth="1"/>
    <col min="13574" max="13574" width="12.42578125" style="29" customWidth="1"/>
    <col min="13575" max="13575" width="11.42578125" style="29" customWidth="1"/>
    <col min="13576" max="13576" width="17.85546875" style="29" customWidth="1"/>
    <col min="13577" max="13577" width="17" style="29" customWidth="1"/>
    <col min="13578" max="13578" width="14.28515625" style="29" customWidth="1"/>
    <col min="13579" max="13580" width="9.140625" style="29"/>
    <col min="13581" max="13581" width="16.28515625" style="29" customWidth="1"/>
    <col min="13582" max="13582" width="18" style="29" customWidth="1"/>
    <col min="13583" max="13583" width="11.28515625" style="29" customWidth="1"/>
    <col min="13584" max="13824" width="9.140625" style="29"/>
    <col min="13825" max="13825" width="11.28515625" style="29" customWidth="1"/>
    <col min="13826" max="13826" width="15.7109375" style="29" customWidth="1"/>
    <col min="13827" max="13827" width="14.28515625" style="29" customWidth="1"/>
    <col min="13828" max="13828" width="12.85546875" style="29" customWidth="1"/>
    <col min="13829" max="13829" width="19.140625" style="29" customWidth="1"/>
    <col min="13830" max="13830" width="12.42578125" style="29" customWidth="1"/>
    <col min="13831" max="13831" width="11.42578125" style="29" customWidth="1"/>
    <col min="13832" max="13832" width="17.85546875" style="29" customWidth="1"/>
    <col min="13833" max="13833" width="17" style="29" customWidth="1"/>
    <col min="13834" max="13834" width="14.28515625" style="29" customWidth="1"/>
    <col min="13835" max="13836" width="9.140625" style="29"/>
    <col min="13837" max="13837" width="16.28515625" style="29" customWidth="1"/>
    <col min="13838" max="13838" width="18" style="29" customWidth="1"/>
    <col min="13839" max="13839" width="11.28515625" style="29" customWidth="1"/>
    <col min="13840" max="14080" width="9.140625" style="29"/>
    <col min="14081" max="14081" width="11.28515625" style="29" customWidth="1"/>
    <col min="14082" max="14082" width="15.7109375" style="29" customWidth="1"/>
    <col min="14083" max="14083" width="14.28515625" style="29" customWidth="1"/>
    <col min="14084" max="14084" width="12.85546875" style="29" customWidth="1"/>
    <col min="14085" max="14085" width="19.140625" style="29" customWidth="1"/>
    <col min="14086" max="14086" width="12.42578125" style="29" customWidth="1"/>
    <col min="14087" max="14087" width="11.42578125" style="29" customWidth="1"/>
    <col min="14088" max="14088" width="17.85546875" style="29" customWidth="1"/>
    <col min="14089" max="14089" width="17" style="29" customWidth="1"/>
    <col min="14090" max="14090" width="14.28515625" style="29" customWidth="1"/>
    <col min="14091" max="14092" width="9.140625" style="29"/>
    <col min="14093" max="14093" width="16.28515625" style="29" customWidth="1"/>
    <col min="14094" max="14094" width="18" style="29" customWidth="1"/>
    <col min="14095" max="14095" width="11.28515625" style="29" customWidth="1"/>
    <col min="14096" max="14336" width="9.140625" style="29"/>
    <col min="14337" max="14337" width="11.28515625" style="29" customWidth="1"/>
    <col min="14338" max="14338" width="15.7109375" style="29" customWidth="1"/>
    <col min="14339" max="14339" width="14.28515625" style="29" customWidth="1"/>
    <col min="14340" max="14340" width="12.85546875" style="29" customWidth="1"/>
    <col min="14341" max="14341" width="19.140625" style="29" customWidth="1"/>
    <col min="14342" max="14342" width="12.42578125" style="29" customWidth="1"/>
    <col min="14343" max="14343" width="11.42578125" style="29" customWidth="1"/>
    <col min="14344" max="14344" width="17.85546875" style="29" customWidth="1"/>
    <col min="14345" max="14345" width="17" style="29" customWidth="1"/>
    <col min="14346" max="14346" width="14.28515625" style="29" customWidth="1"/>
    <col min="14347" max="14348" width="9.140625" style="29"/>
    <col min="14349" max="14349" width="16.28515625" style="29" customWidth="1"/>
    <col min="14350" max="14350" width="18" style="29" customWidth="1"/>
    <col min="14351" max="14351" width="11.28515625" style="29" customWidth="1"/>
    <col min="14352" max="14592" width="9.140625" style="29"/>
    <col min="14593" max="14593" width="11.28515625" style="29" customWidth="1"/>
    <col min="14594" max="14594" width="15.7109375" style="29" customWidth="1"/>
    <col min="14595" max="14595" width="14.28515625" style="29" customWidth="1"/>
    <col min="14596" max="14596" width="12.85546875" style="29" customWidth="1"/>
    <col min="14597" max="14597" width="19.140625" style="29" customWidth="1"/>
    <col min="14598" max="14598" width="12.42578125" style="29" customWidth="1"/>
    <col min="14599" max="14599" width="11.42578125" style="29" customWidth="1"/>
    <col min="14600" max="14600" width="17.85546875" style="29" customWidth="1"/>
    <col min="14601" max="14601" width="17" style="29" customWidth="1"/>
    <col min="14602" max="14602" width="14.28515625" style="29" customWidth="1"/>
    <col min="14603" max="14604" width="9.140625" style="29"/>
    <col min="14605" max="14605" width="16.28515625" style="29" customWidth="1"/>
    <col min="14606" max="14606" width="18" style="29" customWidth="1"/>
    <col min="14607" max="14607" width="11.28515625" style="29" customWidth="1"/>
    <col min="14608" max="14848" width="9.140625" style="29"/>
    <col min="14849" max="14849" width="11.28515625" style="29" customWidth="1"/>
    <col min="14850" max="14850" width="15.7109375" style="29" customWidth="1"/>
    <col min="14851" max="14851" width="14.28515625" style="29" customWidth="1"/>
    <col min="14852" max="14852" width="12.85546875" style="29" customWidth="1"/>
    <col min="14853" max="14853" width="19.140625" style="29" customWidth="1"/>
    <col min="14854" max="14854" width="12.42578125" style="29" customWidth="1"/>
    <col min="14855" max="14855" width="11.42578125" style="29" customWidth="1"/>
    <col min="14856" max="14856" width="17.85546875" style="29" customWidth="1"/>
    <col min="14857" max="14857" width="17" style="29" customWidth="1"/>
    <col min="14858" max="14858" width="14.28515625" style="29" customWidth="1"/>
    <col min="14859" max="14860" width="9.140625" style="29"/>
    <col min="14861" max="14861" width="16.28515625" style="29" customWidth="1"/>
    <col min="14862" max="14862" width="18" style="29" customWidth="1"/>
    <col min="14863" max="14863" width="11.28515625" style="29" customWidth="1"/>
    <col min="14864" max="15104" width="9.140625" style="29"/>
    <col min="15105" max="15105" width="11.28515625" style="29" customWidth="1"/>
    <col min="15106" max="15106" width="15.7109375" style="29" customWidth="1"/>
    <col min="15107" max="15107" width="14.28515625" style="29" customWidth="1"/>
    <col min="15108" max="15108" width="12.85546875" style="29" customWidth="1"/>
    <col min="15109" max="15109" width="19.140625" style="29" customWidth="1"/>
    <col min="15110" max="15110" width="12.42578125" style="29" customWidth="1"/>
    <col min="15111" max="15111" width="11.42578125" style="29" customWidth="1"/>
    <col min="15112" max="15112" width="17.85546875" style="29" customWidth="1"/>
    <col min="15113" max="15113" width="17" style="29" customWidth="1"/>
    <col min="15114" max="15114" width="14.28515625" style="29" customWidth="1"/>
    <col min="15115" max="15116" width="9.140625" style="29"/>
    <col min="15117" max="15117" width="16.28515625" style="29" customWidth="1"/>
    <col min="15118" max="15118" width="18" style="29" customWidth="1"/>
    <col min="15119" max="15119" width="11.28515625" style="29" customWidth="1"/>
    <col min="15120" max="15360" width="9.140625" style="29"/>
    <col min="15361" max="15361" width="11.28515625" style="29" customWidth="1"/>
    <col min="15362" max="15362" width="15.7109375" style="29" customWidth="1"/>
    <col min="15363" max="15363" width="14.28515625" style="29" customWidth="1"/>
    <col min="15364" max="15364" width="12.85546875" style="29" customWidth="1"/>
    <col min="15365" max="15365" width="19.140625" style="29" customWidth="1"/>
    <col min="15366" max="15366" width="12.42578125" style="29" customWidth="1"/>
    <col min="15367" max="15367" width="11.42578125" style="29" customWidth="1"/>
    <col min="15368" max="15368" width="17.85546875" style="29" customWidth="1"/>
    <col min="15369" max="15369" width="17" style="29" customWidth="1"/>
    <col min="15370" max="15370" width="14.28515625" style="29" customWidth="1"/>
    <col min="15371" max="15372" width="9.140625" style="29"/>
    <col min="15373" max="15373" width="16.28515625" style="29" customWidth="1"/>
    <col min="15374" max="15374" width="18" style="29" customWidth="1"/>
    <col min="15375" max="15375" width="11.28515625" style="29" customWidth="1"/>
    <col min="15376" max="15616" width="9.140625" style="29"/>
    <col min="15617" max="15617" width="11.28515625" style="29" customWidth="1"/>
    <col min="15618" max="15618" width="15.7109375" style="29" customWidth="1"/>
    <col min="15619" max="15619" width="14.28515625" style="29" customWidth="1"/>
    <col min="15620" max="15620" width="12.85546875" style="29" customWidth="1"/>
    <col min="15621" max="15621" width="19.140625" style="29" customWidth="1"/>
    <col min="15622" max="15622" width="12.42578125" style="29" customWidth="1"/>
    <col min="15623" max="15623" width="11.42578125" style="29" customWidth="1"/>
    <col min="15624" max="15624" width="17.85546875" style="29" customWidth="1"/>
    <col min="15625" max="15625" width="17" style="29" customWidth="1"/>
    <col min="15626" max="15626" width="14.28515625" style="29" customWidth="1"/>
    <col min="15627" max="15628" width="9.140625" style="29"/>
    <col min="15629" max="15629" width="16.28515625" style="29" customWidth="1"/>
    <col min="15630" max="15630" width="18" style="29" customWidth="1"/>
    <col min="15631" max="15631" width="11.28515625" style="29" customWidth="1"/>
    <col min="15632" max="15872" width="9.140625" style="29"/>
    <col min="15873" max="15873" width="11.28515625" style="29" customWidth="1"/>
    <col min="15874" max="15874" width="15.7109375" style="29" customWidth="1"/>
    <col min="15875" max="15875" width="14.28515625" style="29" customWidth="1"/>
    <col min="15876" max="15876" width="12.85546875" style="29" customWidth="1"/>
    <col min="15877" max="15877" width="19.140625" style="29" customWidth="1"/>
    <col min="15878" max="15878" width="12.42578125" style="29" customWidth="1"/>
    <col min="15879" max="15879" width="11.42578125" style="29" customWidth="1"/>
    <col min="15880" max="15880" width="17.85546875" style="29" customWidth="1"/>
    <col min="15881" max="15881" width="17" style="29" customWidth="1"/>
    <col min="15882" max="15882" width="14.28515625" style="29" customWidth="1"/>
    <col min="15883" max="15884" width="9.140625" style="29"/>
    <col min="15885" max="15885" width="16.28515625" style="29" customWidth="1"/>
    <col min="15886" max="15886" width="18" style="29" customWidth="1"/>
    <col min="15887" max="15887" width="11.28515625" style="29" customWidth="1"/>
    <col min="15888" max="16128" width="9.140625" style="29"/>
    <col min="16129" max="16129" width="11.28515625" style="29" customWidth="1"/>
    <col min="16130" max="16130" width="15.7109375" style="29" customWidth="1"/>
    <col min="16131" max="16131" width="14.28515625" style="29" customWidth="1"/>
    <col min="16132" max="16132" width="12.85546875" style="29" customWidth="1"/>
    <col min="16133" max="16133" width="19.140625" style="29" customWidth="1"/>
    <col min="16134" max="16134" width="12.42578125" style="29" customWidth="1"/>
    <col min="16135" max="16135" width="11.42578125" style="29" customWidth="1"/>
    <col min="16136" max="16136" width="17.85546875" style="29" customWidth="1"/>
    <col min="16137" max="16137" width="17" style="29" customWidth="1"/>
    <col min="16138" max="16138" width="14.28515625" style="29" customWidth="1"/>
    <col min="16139" max="16140" width="9.140625" style="29"/>
    <col min="16141" max="16141" width="16.28515625" style="29" customWidth="1"/>
    <col min="16142" max="16142" width="18" style="29" customWidth="1"/>
    <col min="16143" max="16143" width="11.28515625" style="29" customWidth="1"/>
    <col min="16144" max="16384" width="9.140625" style="29"/>
  </cols>
  <sheetData>
    <row r="2" spans="1:16" s="35" customFormat="1">
      <c r="A2" s="827" t="s">
        <v>155</v>
      </c>
      <c r="B2" s="827"/>
      <c r="C2" s="827"/>
      <c r="D2" s="827"/>
      <c r="E2" s="827"/>
      <c r="F2" s="827"/>
      <c r="G2" s="827"/>
      <c r="H2" s="827"/>
      <c r="I2" s="827"/>
      <c r="J2" s="827"/>
      <c r="K2" s="827"/>
      <c r="L2" s="827"/>
      <c r="M2" s="827"/>
      <c r="N2" s="827"/>
      <c r="O2" s="827"/>
      <c r="P2" s="34"/>
    </row>
    <row r="3" spans="1:16" s="35" customFormat="1">
      <c r="A3" s="827" t="s">
        <v>916</v>
      </c>
      <c r="B3" s="827"/>
      <c r="C3" s="827"/>
      <c r="D3" s="827"/>
      <c r="E3" s="827"/>
      <c r="F3" s="827"/>
      <c r="G3" s="827"/>
      <c r="H3" s="827"/>
      <c r="I3" s="827"/>
      <c r="J3" s="827"/>
      <c r="K3" s="827"/>
      <c r="L3" s="827"/>
      <c r="M3" s="827"/>
      <c r="N3" s="827"/>
      <c r="O3" s="827"/>
      <c r="P3" s="34"/>
    </row>
    <row r="4" spans="1:16" s="35" customFormat="1">
      <c r="A4" s="827" t="s">
        <v>156</v>
      </c>
      <c r="B4" s="827"/>
      <c r="C4" s="827"/>
      <c r="D4" s="827"/>
      <c r="E4" s="827"/>
      <c r="F4" s="827"/>
      <c r="G4" s="36"/>
      <c r="H4" s="36"/>
      <c r="I4" s="36"/>
      <c r="J4" s="36"/>
      <c r="K4" s="36"/>
      <c r="L4" s="827" t="s">
        <v>1</v>
      </c>
      <c r="M4" s="827"/>
      <c r="N4" s="827" t="s">
        <v>157</v>
      </c>
      <c r="O4" s="827"/>
      <c r="P4" s="34"/>
    </row>
    <row r="5" spans="1:16" s="38" customFormat="1" ht="48" customHeight="1">
      <c r="A5" s="826" t="s">
        <v>158</v>
      </c>
      <c r="B5" s="826" t="s">
        <v>159</v>
      </c>
      <c r="C5" s="826" t="s">
        <v>160</v>
      </c>
      <c r="D5" s="826"/>
      <c r="E5" s="826"/>
      <c r="F5" s="826" t="s">
        <v>161</v>
      </c>
      <c r="G5" s="826"/>
      <c r="H5" s="826"/>
      <c r="I5" s="826" t="s">
        <v>917</v>
      </c>
      <c r="J5" s="826" t="s">
        <v>162</v>
      </c>
      <c r="K5" s="826" t="s">
        <v>103</v>
      </c>
      <c r="L5" s="826" t="s">
        <v>163</v>
      </c>
      <c r="M5" s="826" t="s">
        <v>164</v>
      </c>
      <c r="N5" s="826" t="s">
        <v>918</v>
      </c>
      <c r="O5" s="826" t="s">
        <v>723</v>
      </c>
      <c r="P5" s="37"/>
    </row>
    <row r="6" spans="1:16" s="38" customFormat="1" ht="48" customHeight="1">
      <c r="A6" s="826"/>
      <c r="B6" s="826"/>
      <c r="C6" s="378" t="s">
        <v>165</v>
      </c>
      <c r="D6" s="378" t="s">
        <v>166</v>
      </c>
      <c r="E6" s="378" t="s">
        <v>111</v>
      </c>
      <c r="F6" s="378" t="s">
        <v>165</v>
      </c>
      <c r="G6" s="378" t="s">
        <v>166</v>
      </c>
      <c r="H6" s="378" t="s">
        <v>111</v>
      </c>
      <c r="I6" s="826"/>
      <c r="J6" s="826"/>
      <c r="K6" s="826"/>
      <c r="L6" s="826"/>
      <c r="M6" s="826"/>
      <c r="N6" s="826"/>
      <c r="O6" s="826"/>
      <c r="P6" s="37"/>
    </row>
    <row r="7" spans="1:16" s="38" customFormat="1">
      <c r="A7" s="39">
        <v>1</v>
      </c>
      <c r="B7" s="39">
        <v>2</v>
      </c>
      <c r="C7" s="39">
        <v>3</v>
      </c>
      <c r="D7" s="39">
        <v>4</v>
      </c>
      <c r="E7" s="39" t="s">
        <v>167</v>
      </c>
      <c r="F7" s="39">
        <v>6</v>
      </c>
      <c r="G7" s="39">
        <v>7</v>
      </c>
      <c r="H7" s="39" t="s">
        <v>168</v>
      </c>
      <c r="I7" s="39">
        <v>9</v>
      </c>
      <c r="J7" s="39">
        <v>10</v>
      </c>
      <c r="K7" s="39">
        <v>11</v>
      </c>
      <c r="L7" s="39" t="s">
        <v>169</v>
      </c>
      <c r="M7" s="39">
        <v>13</v>
      </c>
      <c r="N7" s="39" t="s">
        <v>170</v>
      </c>
      <c r="O7" s="39">
        <v>15</v>
      </c>
      <c r="P7" s="397"/>
    </row>
    <row r="8" spans="1:16" s="45" customFormat="1">
      <c r="A8" s="41">
        <v>1</v>
      </c>
      <c r="B8" s="42">
        <v>43556</v>
      </c>
      <c r="C8" s="4"/>
      <c r="D8" s="4"/>
      <c r="E8" s="5">
        <f>C8+D8</f>
        <v>0</v>
      </c>
      <c r="F8" s="4"/>
      <c r="G8" s="4"/>
      <c r="H8" s="5">
        <f>F8+G8</f>
        <v>0</v>
      </c>
      <c r="I8" s="4"/>
      <c r="J8" s="4"/>
      <c r="K8" s="4"/>
      <c r="L8" s="4"/>
      <c r="M8" s="43">
        <f>I8+J8+K8+L8</f>
        <v>0</v>
      </c>
      <c r="N8" s="5"/>
      <c r="O8" s="5"/>
      <c r="P8" s="44"/>
    </row>
    <row r="9" spans="1:16" s="45" customFormat="1">
      <c r="A9" s="41">
        <v>2</v>
      </c>
      <c r="B9" s="42">
        <v>43586</v>
      </c>
      <c r="C9" s="4"/>
      <c r="D9" s="4"/>
      <c r="E9" s="5">
        <f t="shared" ref="E9:E19" si="0">C9+D9</f>
        <v>0</v>
      </c>
      <c r="F9" s="4"/>
      <c r="G9" s="4"/>
      <c r="H9" s="5">
        <f t="shared" ref="H9:H19" si="1">F9+G9</f>
        <v>0</v>
      </c>
      <c r="I9" s="4"/>
      <c r="J9" s="4"/>
      <c r="K9" s="4"/>
      <c r="L9" s="4"/>
      <c r="M9" s="43">
        <f t="shared" ref="M9:M19" si="2">I9+J9+K9+L9</f>
        <v>0</v>
      </c>
      <c r="N9" s="5"/>
      <c r="O9" s="5"/>
      <c r="P9" s="44"/>
    </row>
    <row r="10" spans="1:16" s="45" customFormat="1">
      <c r="A10" s="41">
        <v>3</v>
      </c>
      <c r="B10" s="42">
        <v>43617</v>
      </c>
      <c r="C10" s="4"/>
      <c r="D10" s="4"/>
      <c r="E10" s="5">
        <f t="shared" si="0"/>
        <v>0</v>
      </c>
      <c r="F10" s="4"/>
      <c r="G10" s="4"/>
      <c r="H10" s="5">
        <f t="shared" si="1"/>
        <v>0</v>
      </c>
      <c r="I10" s="4"/>
      <c r="J10" s="4"/>
      <c r="K10" s="4"/>
      <c r="L10" s="4"/>
      <c r="M10" s="43">
        <f t="shared" si="2"/>
        <v>0</v>
      </c>
      <c r="N10" s="5"/>
      <c r="O10" s="5"/>
      <c r="P10" s="44"/>
    </row>
    <row r="11" spans="1:16" s="45" customFormat="1">
      <c r="A11" s="41">
        <v>4</v>
      </c>
      <c r="B11" s="42">
        <v>43647</v>
      </c>
      <c r="C11" s="4"/>
      <c r="D11" s="4"/>
      <c r="E11" s="5">
        <f t="shared" si="0"/>
        <v>0</v>
      </c>
      <c r="F11" s="4"/>
      <c r="G11" s="4"/>
      <c r="H11" s="5">
        <f t="shared" si="1"/>
        <v>0</v>
      </c>
      <c r="I11" s="4"/>
      <c r="J11" s="4"/>
      <c r="K11" s="4"/>
      <c r="L11" s="4"/>
      <c r="M11" s="43">
        <f t="shared" si="2"/>
        <v>0</v>
      </c>
      <c r="N11" s="5"/>
      <c r="O11" s="5"/>
      <c r="P11" s="44"/>
    </row>
    <row r="12" spans="1:16" s="45" customFormat="1">
      <c r="A12" s="41">
        <v>5</v>
      </c>
      <c r="B12" s="42">
        <v>43678</v>
      </c>
      <c r="C12" s="4"/>
      <c r="D12" s="4"/>
      <c r="E12" s="5">
        <f t="shared" si="0"/>
        <v>0</v>
      </c>
      <c r="F12" s="4"/>
      <c r="G12" s="4"/>
      <c r="H12" s="5">
        <f t="shared" si="1"/>
        <v>0</v>
      </c>
      <c r="I12" s="4"/>
      <c r="J12" s="4"/>
      <c r="K12" s="4"/>
      <c r="L12" s="4"/>
      <c r="M12" s="43">
        <f t="shared" si="2"/>
        <v>0</v>
      </c>
      <c r="N12" s="5"/>
      <c r="O12" s="5"/>
      <c r="P12" s="44"/>
    </row>
    <row r="13" spans="1:16" s="45" customFormat="1">
      <c r="A13" s="41">
        <v>6</v>
      </c>
      <c r="B13" s="42">
        <v>43709</v>
      </c>
      <c r="C13" s="4"/>
      <c r="D13" s="4"/>
      <c r="E13" s="5">
        <f t="shared" si="0"/>
        <v>0</v>
      </c>
      <c r="F13" s="4"/>
      <c r="G13" s="4"/>
      <c r="H13" s="5">
        <f t="shared" si="1"/>
        <v>0</v>
      </c>
      <c r="I13" s="4"/>
      <c r="J13" s="4"/>
      <c r="K13" s="4"/>
      <c r="L13" s="4"/>
      <c r="M13" s="43">
        <f t="shared" si="2"/>
        <v>0</v>
      </c>
      <c r="N13" s="5"/>
      <c r="O13" s="5"/>
      <c r="P13" s="44"/>
    </row>
    <row r="14" spans="1:16" s="45" customFormat="1">
      <c r="A14" s="41">
        <v>7</v>
      </c>
      <c r="B14" s="42">
        <v>43739</v>
      </c>
      <c r="C14" s="4"/>
      <c r="D14" s="4"/>
      <c r="E14" s="5">
        <f t="shared" si="0"/>
        <v>0</v>
      </c>
      <c r="F14" s="4"/>
      <c r="G14" s="4"/>
      <c r="H14" s="5">
        <f t="shared" si="1"/>
        <v>0</v>
      </c>
      <c r="I14" s="4"/>
      <c r="J14" s="4"/>
      <c r="K14" s="4"/>
      <c r="L14" s="4"/>
      <c r="M14" s="43">
        <f t="shared" si="2"/>
        <v>0</v>
      </c>
      <c r="N14" s="5"/>
      <c r="O14" s="5"/>
      <c r="P14" s="44"/>
    </row>
    <row r="15" spans="1:16" s="45" customFormat="1">
      <c r="A15" s="41">
        <v>8</v>
      </c>
      <c r="B15" s="42">
        <v>43770</v>
      </c>
      <c r="C15" s="4"/>
      <c r="D15" s="4"/>
      <c r="E15" s="5">
        <f t="shared" si="0"/>
        <v>0</v>
      </c>
      <c r="F15" s="4"/>
      <c r="G15" s="4"/>
      <c r="H15" s="5">
        <f t="shared" si="1"/>
        <v>0</v>
      </c>
      <c r="I15" s="4"/>
      <c r="J15" s="4"/>
      <c r="K15" s="4"/>
      <c r="L15" s="4"/>
      <c r="M15" s="43">
        <f t="shared" si="2"/>
        <v>0</v>
      </c>
      <c r="N15" s="5"/>
      <c r="O15" s="5"/>
      <c r="P15" s="44"/>
    </row>
    <row r="16" spans="1:16" s="45" customFormat="1">
      <c r="A16" s="41">
        <v>9</v>
      </c>
      <c r="B16" s="42">
        <v>43800</v>
      </c>
      <c r="C16" s="4"/>
      <c r="D16" s="4"/>
      <c r="E16" s="5">
        <f t="shared" si="0"/>
        <v>0</v>
      </c>
      <c r="F16" s="4"/>
      <c r="G16" s="4"/>
      <c r="H16" s="5">
        <f t="shared" si="1"/>
        <v>0</v>
      </c>
      <c r="I16" s="4"/>
      <c r="J16" s="4"/>
      <c r="K16" s="4"/>
      <c r="L16" s="4"/>
      <c r="M16" s="43">
        <f t="shared" si="2"/>
        <v>0</v>
      </c>
      <c r="N16" s="5"/>
      <c r="O16" s="5"/>
      <c r="P16" s="44"/>
    </row>
    <row r="17" spans="1:16" s="46" customFormat="1">
      <c r="A17" s="41">
        <v>10</v>
      </c>
      <c r="B17" s="42">
        <v>43831</v>
      </c>
      <c r="C17" s="4"/>
      <c r="D17" s="4"/>
      <c r="E17" s="5">
        <f t="shared" si="0"/>
        <v>0</v>
      </c>
      <c r="F17" s="4"/>
      <c r="G17" s="4"/>
      <c r="H17" s="5">
        <f t="shared" si="1"/>
        <v>0</v>
      </c>
      <c r="I17" s="4"/>
      <c r="J17" s="4"/>
      <c r="K17" s="4"/>
      <c r="L17" s="4"/>
      <c r="M17" s="43">
        <f t="shared" si="2"/>
        <v>0</v>
      </c>
      <c r="N17" s="5"/>
      <c r="O17" s="5"/>
      <c r="P17" s="44"/>
    </row>
    <row r="18" spans="1:16" s="46" customFormat="1">
      <c r="A18" s="41">
        <v>11</v>
      </c>
      <c r="B18" s="42">
        <v>43862</v>
      </c>
      <c r="C18" s="4"/>
      <c r="D18" s="4"/>
      <c r="E18" s="5">
        <f t="shared" si="0"/>
        <v>0</v>
      </c>
      <c r="F18" s="4"/>
      <c r="G18" s="4"/>
      <c r="H18" s="5">
        <f t="shared" si="1"/>
        <v>0</v>
      </c>
      <c r="I18" s="4"/>
      <c r="J18" s="4"/>
      <c r="K18" s="4"/>
      <c r="L18" s="4"/>
      <c r="M18" s="43">
        <f t="shared" si="2"/>
        <v>0</v>
      </c>
      <c r="N18" s="5"/>
      <c r="O18" s="5"/>
      <c r="P18" s="44"/>
    </row>
    <row r="19" spans="1:16" s="46" customFormat="1">
      <c r="A19" s="41">
        <v>12</v>
      </c>
      <c r="B19" s="42">
        <v>43891</v>
      </c>
      <c r="C19" s="4"/>
      <c r="D19" s="4"/>
      <c r="E19" s="5">
        <f t="shared" si="0"/>
        <v>0</v>
      </c>
      <c r="F19" s="4"/>
      <c r="G19" s="4"/>
      <c r="H19" s="5">
        <f t="shared" si="1"/>
        <v>0</v>
      </c>
      <c r="I19" s="4"/>
      <c r="J19" s="4"/>
      <c r="K19" s="4"/>
      <c r="L19" s="4"/>
      <c r="M19" s="43">
        <f t="shared" si="2"/>
        <v>0</v>
      </c>
      <c r="N19" s="5"/>
      <c r="O19" s="5"/>
      <c r="P19" s="44"/>
    </row>
    <row r="20" spans="1:16" s="35" customFormat="1">
      <c r="A20" s="824" t="s">
        <v>111</v>
      </c>
      <c r="B20" s="824"/>
      <c r="C20" s="377">
        <f>C19</f>
        <v>0</v>
      </c>
      <c r="D20" s="377">
        <f>D19</f>
        <v>0</v>
      </c>
      <c r="E20" s="377">
        <f>E19</f>
        <v>0</v>
      </c>
      <c r="F20" s="377">
        <f>SUM(F8:F19)</f>
        <v>0</v>
      </c>
      <c r="G20" s="377">
        <f>SUM(G8:G19)</f>
        <v>0</v>
      </c>
      <c r="H20" s="377">
        <f>SUM(H8:H19)</f>
        <v>0</v>
      </c>
      <c r="I20" s="47">
        <f>SUM(I8:I19)</f>
        <v>0</v>
      </c>
      <c r="J20" s="47">
        <f t="shared" ref="J20:L20" si="3">SUM(J8:J19)</f>
        <v>0</v>
      </c>
      <c r="K20" s="47">
        <f t="shared" si="3"/>
        <v>0</v>
      </c>
      <c r="L20" s="47">
        <f t="shared" si="3"/>
        <v>0</v>
      </c>
      <c r="M20" s="47">
        <f>SUM(M8:M19)</f>
        <v>0</v>
      </c>
      <c r="N20" s="40">
        <f t="shared" ref="N20" si="4">SUM(N8:N19)</f>
        <v>0</v>
      </c>
      <c r="O20" s="40"/>
      <c r="P20" s="34"/>
    </row>
    <row r="21" spans="1:16" s="35" customFormat="1">
      <c r="A21" s="34"/>
      <c r="B21" s="825"/>
      <c r="C21" s="825"/>
      <c r="D21" s="825"/>
      <c r="E21" s="825"/>
      <c r="F21" s="825"/>
      <c r="G21" s="825"/>
      <c r="H21" s="825"/>
      <c r="I21" s="825"/>
      <c r="J21" s="825"/>
      <c r="K21" s="825"/>
      <c r="L21" s="825"/>
      <c r="M21" s="825"/>
      <c r="N21" s="825"/>
      <c r="O21" s="825"/>
      <c r="P21" s="44"/>
    </row>
    <row r="22" spans="1:16" s="35" customFormat="1">
      <c r="A22" s="34" t="s">
        <v>768</v>
      </c>
      <c r="B22" s="34"/>
      <c r="C22" s="34"/>
      <c r="D22" s="34"/>
      <c r="E22" s="34"/>
      <c r="F22" s="34"/>
      <c r="G22" s="44"/>
      <c r="H22" s="44"/>
      <c r="I22" s="44"/>
      <c r="J22" s="44"/>
      <c r="K22" s="44"/>
      <c r="L22" s="44"/>
      <c r="M22" s="44"/>
      <c r="N22" s="44"/>
      <c r="O22" s="44"/>
      <c r="P22" s="44"/>
    </row>
    <row r="23" spans="1:16" s="35" customFormat="1">
      <c r="A23" s="34" t="s">
        <v>769</v>
      </c>
      <c r="B23" s="34"/>
      <c r="C23" s="34"/>
      <c r="D23" s="34"/>
      <c r="E23" s="34"/>
      <c r="F23" s="34"/>
      <c r="G23" s="44"/>
      <c r="H23" s="44"/>
      <c r="I23" s="48"/>
      <c r="J23" s="44"/>
      <c r="K23" s="44"/>
      <c r="L23" s="44"/>
      <c r="M23" s="44"/>
      <c r="N23" s="44"/>
      <c r="O23" s="44"/>
      <c r="P23" s="48"/>
    </row>
    <row r="24" spans="1:16">
      <c r="A24" s="34" t="s">
        <v>171</v>
      </c>
      <c r="B24" s="34"/>
      <c r="C24" s="34"/>
      <c r="D24" s="34"/>
      <c r="E24" s="44"/>
      <c r="F24" s="44"/>
      <c r="G24" s="44"/>
      <c r="H24" s="44"/>
      <c r="I24" s="44"/>
      <c r="J24" s="44"/>
      <c r="K24" s="44"/>
      <c r="L24" s="44"/>
      <c r="M24" s="44"/>
      <c r="N24" s="44"/>
      <c r="O24" s="44"/>
      <c r="P24" s="48"/>
    </row>
    <row r="25" spans="1:16">
      <c r="A25" s="34" t="s">
        <v>770</v>
      </c>
      <c r="B25" s="34"/>
      <c r="C25" s="34"/>
      <c r="D25" s="34"/>
      <c r="E25" s="44"/>
      <c r="F25" s="44"/>
      <c r="G25" s="44"/>
      <c r="H25" s="44"/>
      <c r="I25" s="44"/>
      <c r="J25" s="44"/>
      <c r="K25" s="44"/>
      <c r="L25" s="825" t="s">
        <v>172</v>
      </c>
      <c r="M25" s="825"/>
      <c r="N25" s="825"/>
      <c r="O25" s="825"/>
      <c r="P25" s="49"/>
    </row>
    <row r="26" spans="1:16">
      <c r="A26" s="44"/>
      <c r="B26" s="44"/>
      <c r="C26" s="44"/>
      <c r="D26" s="44"/>
      <c r="E26" s="44"/>
      <c r="F26" s="44"/>
      <c r="G26" s="44"/>
      <c r="H26" s="44"/>
      <c r="I26" s="44"/>
      <c r="J26" s="44"/>
      <c r="K26" s="44"/>
      <c r="L26" s="825" t="s">
        <v>173</v>
      </c>
      <c r="M26" s="825"/>
      <c r="N26" s="825"/>
      <c r="O26" s="825"/>
    </row>
  </sheetData>
  <sheetProtection formatCells="0" formatColumns="0" formatRows="0" sort="0" autoFilter="0" pivotTables="0"/>
  <mergeCells count="20">
    <mergeCell ref="A2:O2"/>
    <mergeCell ref="A3:O3"/>
    <mergeCell ref="A4:F4"/>
    <mergeCell ref="L4:M4"/>
    <mergeCell ref="N4:O4"/>
    <mergeCell ref="A20:B20"/>
    <mergeCell ref="B21:O21"/>
    <mergeCell ref="L25:O25"/>
    <mergeCell ref="L26:O26"/>
    <mergeCell ref="J5:J6"/>
    <mergeCell ref="K5:K6"/>
    <mergeCell ref="L5:L6"/>
    <mergeCell ref="M5:M6"/>
    <mergeCell ref="N5:N6"/>
    <mergeCell ref="O5:O6"/>
    <mergeCell ref="A5:A6"/>
    <mergeCell ref="B5:B6"/>
    <mergeCell ref="C5:E5"/>
    <mergeCell ref="F5:H5"/>
    <mergeCell ref="I5:I6"/>
  </mergeCells>
  <printOptions horizontalCentered="1"/>
  <pageMargins left="0.39370078740157483" right="0.19685039370078741" top="0.19685039370078741" bottom="0.19685039370078741" header="0.31496062992125984" footer="0.31496062992125984"/>
  <pageSetup paperSize="5"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29"/>
  <sheetViews>
    <sheetView zoomScale="80" zoomScaleNormal="80" workbookViewId="0">
      <selection activeCell="I24" sqref="I24"/>
    </sheetView>
  </sheetViews>
  <sheetFormatPr defaultRowHeight="15.75"/>
  <cols>
    <col min="1" max="1" width="7.42578125" style="379" customWidth="1"/>
    <col min="2" max="2" width="15.7109375" style="379" customWidth="1"/>
    <col min="3" max="3" width="14.28515625" style="379" customWidth="1"/>
    <col min="4" max="4" width="12.85546875" style="379" customWidth="1"/>
    <col min="5" max="5" width="19.140625" style="379" customWidth="1"/>
    <col min="6" max="6" width="12.42578125" style="379" customWidth="1"/>
    <col min="7" max="7" width="11.42578125" style="379" customWidth="1"/>
    <col min="8" max="8" width="17.85546875" style="379" customWidth="1"/>
    <col min="9" max="9" width="24.140625" style="379" customWidth="1"/>
    <col min="10" max="10" width="14.28515625" style="379" customWidth="1"/>
    <col min="11" max="11" width="14.85546875" style="379" customWidth="1"/>
    <col min="12" max="12" width="9.140625" style="379"/>
    <col min="13" max="13" width="24.85546875" style="379" bestFit="1" customWidth="1"/>
    <col min="14" max="14" width="17.140625" style="379" customWidth="1"/>
    <col min="15" max="15" width="28.28515625" style="379" customWidth="1"/>
    <col min="16" max="16" width="15.28515625" style="379" customWidth="1"/>
    <col min="17" max="256" width="9.140625" style="379"/>
    <col min="257" max="257" width="11.28515625" style="379" customWidth="1"/>
    <col min="258" max="258" width="15.7109375" style="379" customWidth="1"/>
    <col min="259" max="259" width="14.28515625" style="379" customWidth="1"/>
    <col min="260" max="260" width="12.85546875" style="379" customWidth="1"/>
    <col min="261" max="261" width="19.140625" style="379" customWidth="1"/>
    <col min="262" max="262" width="12.42578125" style="379" customWidth="1"/>
    <col min="263" max="263" width="11.42578125" style="379" customWidth="1"/>
    <col min="264" max="264" width="17.85546875" style="379" customWidth="1"/>
    <col min="265" max="265" width="15.140625" style="379" customWidth="1"/>
    <col min="266" max="266" width="14.28515625" style="379" customWidth="1"/>
    <col min="267" max="267" width="14.85546875" style="379" customWidth="1"/>
    <col min="268" max="268" width="9.140625" style="379"/>
    <col min="269" max="269" width="17.28515625" style="379" bestFit="1" customWidth="1"/>
    <col min="270" max="271" width="11.7109375" style="379" customWidth="1"/>
    <col min="272" max="272" width="15.28515625" style="379" customWidth="1"/>
    <col min="273" max="512" width="9.140625" style="379"/>
    <col min="513" max="513" width="11.28515625" style="379" customWidth="1"/>
    <col min="514" max="514" width="15.7109375" style="379" customWidth="1"/>
    <col min="515" max="515" width="14.28515625" style="379" customWidth="1"/>
    <col min="516" max="516" width="12.85546875" style="379" customWidth="1"/>
    <col min="517" max="517" width="19.140625" style="379" customWidth="1"/>
    <col min="518" max="518" width="12.42578125" style="379" customWidth="1"/>
    <col min="519" max="519" width="11.42578125" style="379" customWidth="1"/>
    <col min="520" max="520" width="17.85546875" style="379" customWidth="1"/>
    <col min="521" max="521" width="15.140625" style="379" customWidth="1"/>
    <col min="522" max="522" width="14.28515625" style="379" customWidth="1"/>
    <col min="523" max="523" width="14.85546875" style="379" customWidth="1"/>
    <col min="524" max="524" width="9.140625" style="379"/>
    <col min="525" max="525" width="17.28515625" style="379" bestFit="1" customWidth="1"/>
    <col min="526" max="527" width="11.7109375" style="379" customWidth="1"/>
    <col min="528" max="528" width="15.28515625" style="379" customWidth="1"/>
    <col min="529" max="768" width="9.140625" style="379"/>
    <col min="769" max="769" width="11.28515625" style="379" customWidth="1"/>
    <col min="770" max="770" width="15.7109375" style="379" customWidth="1"/>
    <col min="771" max="771" width="14.28515625" style="379" customWidth="1"/>
    <col min="772" max="772" width="12.85546875" style="379" customWidth="1"/>
    <col min="773" max="773" width="19.140625" style="379" customWidth="1"/>
    <col min="774" max="774" width="12.42578125" style="379" customWidth="1"/>
    <col min="775" max="775" width="11.42578125" style="379" customWidth="1"/>
    <col min="776" max="776" width="17.85546875" style="379" customWidth="1"/>
    <col min="777" max="777" width="15.140625" style="379" customWidth="1"/>
    <col min="778" max="778" width="14.28515625" style="379" customWidth="1"/>
    <col min="779" max="779" width="14.85546875" style="379" customWidth="1"/>
    <col min="780" max="780" width="9.140625" style="379"/>
    <col min="781" max="781" width="17.28515625" style="379" bestFit="1" customWidth="1"/>
    <col min="782" max="783" width="11.7109375" style="379" customWidth="1"/>
    <col min="784" max="784" width="15.28515625" style="379" customWidth="1"/>
    <col min="785" max="1024" width="9.140625" style="379"/>
    <col min="1025" max="1025" width="11.28515625" style="379" customWidth="1"/>
    <col min="1026" max="1026" width="15.7109375" style="379" customWidth="1"/>
    <col min="1027" max="1027" width="14.28515625" style="379" customWidth="1"/>
    <col min="1028" max="1028" width="12.85546875" style="379" customWidth="1"/>
    <col min="1029" max="1029" width="19.140625" style="379" customWidth="1"/>
    <col min="1030" max="1030" width="12.42578125" style="379" customWidth="1"/>
    <col min="1031" max="1031" width="11.42578125" style="379" customWidth="1"/>
    <col min="1032" max="1032" width="17.85546875" style="379" customWidth="1"/>
    <col min="1033" max="1033" width="15.140625" style="379" customWidth="1"/>
    <col min="1034" max="1034" width="14.28515625" style="379" customWidth="1"/>
    <col min="1035" max="1035" width="14.85546875" style="379" customWidth="1"/>
    <col min="1036" max="1036" width="9.140625" style="379"/>
    <col min="1037" max="1037" width="17.28515625" style="379" bestFit="1" customWidth="1"/>
    <col min="1038" max="1039" width="11.7109375" style="379" customWidth="1"/>
    <col min="1040" max="1040" width="15.28515625" style="379" customWidth="1"/>
    <col min="1041" max="1280" width="9.140625" style="379"/>
    <col min="1281" max="1281" width="11.28515625" style="379" customWidth="1"/>
    <col min="1282" max="1282" width="15.7109375" style="379" customWidth="1"/>
    <col min="1283" max="1283" width="14.28515625" style="379" customWidth="1"/>
    <col min="1284" max="1284" width="12.85546875" style="379" customWidth="1"/>
    <col min="1285" max="1285" width="19.140625" style="379" customWidth="1"/>
    <col min="1286" max="1286" width="12.42578125" style="379" customWidth="1"/>
    <col min="1287" max="1287" width="11.42578125" style="379" customWidth="1"/>
    <col min="1288" max="1288" width="17.85546875" style="379" customWidth="1"/>
    <col min="1289" max="1289" width="15.140625" style="379" customWidth="1"/>
    <col min="1290" max="1290" width="14.28515625" style="379" customWidth="1"/>
    <col min="1291" max="1291" width="14.85546875" style="379" customWidth="1"/>
    <col min="1292" max="1292" width="9.140625" style="379"/>
    <col min="1293" max="1293" width="17.28515625" style="379" bestFit="1" customWidth="1"/>
    <col min="1294" max="1295" width="11.7109375" style="379" customWidth="1"/>
    <col min="1296" max="1296" width="15.28515625" style="379" customWidth="1"/>
    <col min="1297" max="1536" width="9.140625" style="379"/>
    <col min="1537" max="1537" width="11.28515625" style="379" customWidth="1"/>
    <col min="1538" max="1538" width="15.7109375" style="379" customWidth="1"/>
    <col min="1539" max="1539" width="14.28515625" style="379" customWidth="1"/>
    <col min="1540" max="1540" width="12.85546875" style="379" customWidth="1"/>
    <col min="1541" max="1541" width="19.140625" style="379" customWidth="1"/>
    <col min="1542" max="1542" width="12.42578125" style="379" customWidth="1"/>
    <col min="1543" max="1543" width="11.42578125" style="379" customWidth="1"/>
    <col min="1544" max="1544" width="17.85546875" style="379" customWidth="1"/>
    <col min="1545" max="1545" width="15.140625" style="379" customWidth="1"/>
    <col min="1546" max="1546" width="14.28515625" style="379" customWidth="1"/>
    <col min="1547" max="1547" width="14.85546875" style="379" customWidth="1"/>
    <col min="1548" max="1548" width="9.140625" style="379"/>
    <col min="1549" max="1549" width="17.28515625" style="379" bestFit="1" customWidth="1"/>
    <col min="1550" max="1551" width="11.7109375" style="379" customWidth="1"/>
    <col min="1552" max="1552" width="15.28515625" style="379" customWidth="1"/>
    <col min="1553" max="1792" width="9.140625" style="379"/>
    <col min="1793" max="1793" width="11.28515625" style="379" customWidth="1"/>
    <col min="1794" max="1794" width="15.7109375" style="379" customWidth="1"/>
    <col min="1795" max="1795" width="14.28515625" style="379" customWidth="1"/>
    <col min="1796" max="1796" width="12.85546875" style="379" customWidth="1"/>
    <col min="1797" max="1797" width="19.140625" style="379" customWidth="1"/>
    <col min="1798" max="1798" width="12.42578125" style="379" customWidth="1"/>
    <col min="1799" max="1799" width="11.42578125" style="379" customWidth="1"/>
    <col min="1800" max="1800" width="17.85546875" style="379" customWidth="1"/>
    <col min="1801" max="1801" width="15.140625" style="379" customWidth="1"/>
    <col min="1802" max="1802" width="14.28515625" style="379" customWidth="1"/>
    <col min="1803" max="1803" width="14.85546875" style="379" customWidth="1"/>
    <col min="1804" max="1804" width="9.140625" style="379"/>
    <col min="1805" max="1805" width="17.28515625" style="379" bestFit="1" customWidth="1"/>
    <col min="1806" max="1807" width="11.7109375" style="379" customWidth="1"/>
    <col min="1808" max="1808" width="15.28515625" style="379" customWidth="1"/>
    <col min="1809" max="2048" width="9.140625" style="379"/>
    <col min="2049" max="2049" width="11.28515625" style="379" customWidth="1"/>
    <col min="2050" max="2050" width="15.7109375" style="379" customWidth="1"/>
    <col min="2051" max="2051" width="14.28515625" style="379" customWidth="1"/>
    <col min="2052" max="2052" width="12.85546875" style="379" customWidth="1"/>
    <col min="2053" max="2053" width="19.140625" style="379" customWidth="1"/>
    <col min="2054" max="2054" width="12.42578125" style="379" customWidth="1"/>
    <col min="2055" max="2055" width="11.42578125" style="379" customWidth="1"/>
    <col min="2056" max="2056" width="17.85546875" style="379" customWidth="1"/>
    <col min="2057" max="2057" width="15.140625" style="379" customWidth="1"/>
    <col min="2058" max="2058" width="14.28515625" style="379" customWidth="1"/>
    <col min="2059" max="2059" width="14.85546875" style="379" customWidth="1"/>
    <col min="2060" max="2060" width="9.140625" style="379"/>
    <col min="2061" max="2061" width="17.28515625" style="379" bestFit="1" customWidth="1"/>
    <col min="2062" max="2063" width="11.7109375" style="379" customWidth="1"/>
    <col min="2064" max="2064" width="15.28515625" style="379" customWidth="1"/>
    <col min="2065" max="2304" width="9.140625" style="379"/>
    <col min="2305" max="2305" width="11.28515625" style="379" customWidth="1"/>
    <col min="2306" max="2306" width="15.7109375" style="379" customWidth="1"/>
    <col min="2307" max="2307" width="14.28515625" style="379" customWidth="1"/>
    <col min="2308" max="2308" width="12.85546875" style="379" customWidth="1"/>
    <col min="2309" max="2309" width="19.140625" style="379" customWidth="1"/>
    <col min="2310" max="2310" width="12.42578125" style="379" customWidth="1"/>
    <col min="2311" max="2311" width="11.42578125" style="379" customWidth="1"/>
    <col min="2312" max="2312" width="17.85546875" style="379" customWidth="1"/>
    <col min="2313" max="2313" width="15.140625" style="379" customWidth="1"/>
    <col min="2314" max="2314" width="14.28515625" style="379" customWidth="1"/>
    <col min="2315" max="2315" width="14.85546875" style="379" customWidth="1"/>
    <col min="2316" max="2316" width="9.140625" style="379"/>
    <col min="2317" max="2317" width="17.28515625" style="379" bestFit="1" customWidth="1"/>
    <col min="2318" max="2319" width="11.7109375" style="379" customWidth="1"/>
    <col min="2320" max="2320" width="15.28515625" style="379" customWidth="1"/>
    <col min="2321" max="2560" width="9.140625" style="379"/>
    <col min="2561" max="2561" width="11.28515625" style="379" customWidth="1"/>
    <col min="2562" max="2562" width="15.7109375" style="379" customWidth="1"/>
    <col min="2563" max="2563" width="14.28515625" style="379" customWidth="1"/>
    <col min="2564" max="2564" width="12.85546875" style="379" customWidth="1"/>
    <col min="2565" max="2565" width="19.140625" style="379" customWidth="1"/>
    <col min="2566" max="2566" width="12.42578125" style="379" customWidth="1"/>
    <col min="2567" max="2567" width="11.42578125" style="379" customWidth="1"/>
    <col min="2568" max="2568" width="17.85546875" style="379" customWidth="1"/>
    <col min="2569" max="2569" width="15.140625" style="379" customWidth="1"/>
    <col min="2570" max="2570" width="14.28515625" style="379" customWidth="1"/>
    <col min="2571" max="2571" width="14.85546875" style="379" customWidth="1"/>
    <col min="2572" max="2572" width="9.140625" style="379"/>
    <col min="2573" max="2573" width="17.28515625" style="379" bestFit="1" customWidth="1"/>
    <col min="2574" max="2575" width="11.7109375" style="379" customWidth="1"/>
    <col min="2576" max="2576" width="15.28515625" style="379" customWidth="1"/>
    <col min="2577" max="2816" width="9.140625" style="379"/>
    <col min="2817" max="2817" width="11.28515625" style="379" customWidth="1"/>
    <col min="2818" max="2818" width="15.7109375" style="379" customWidth="1"/>
    <col min="2819" max="2819" width="14.28515625" style="379" customWidth="1"/>
    <col min="2820" max="2820" width="12.85546875" style="379" customWidth="1"/>
    <col min="2821" max="2821" width="19.140625" style="379" customWidth="1"/>
    <col min="2822" max="2822" width="12.42578125" style="379" customWidth="1"/>
    <col min="2823" max="2823" width="11.42578125" style="379" customWidth="1"/>
    <col min="2824" max="2824" width="17.85546875" style="379" customWidth="1"/>
    <col min="2825" max="2825" width="15.140625" style="379" customWidth="1"/>
    <col min="2826" max="2826" width="14.28515625" style="379" customWidth="1"/>
    <col min="2827" max="2827" width="14.85546875" style="379" customWidth="1"/>
    <col min="2828" max="2828" width="9.140625" style="379"/>
    <col min="2829" max="2829" width="17.28515625" style="379" bestFit="1" customWidth="1"/>
    <col min="2830" max="2831" width="11.7109375" style="379" customWidth="1"/>
    <col min="2832" max="2832" width="15.28515625" style="379" customWidth="1"/>
    <col min="2833" max="3072" width="9.140625" style="379"/>
    <col min="3073" max="3073" width="11.28515625" style="379" customWidth="1"/>
    <col min="3074" max="3074" width="15.7109375" style="379" customWidth="1"/>
    <col min="3075" max="3075" width="14.28515625" style="379" customWidth="1"/>
    <col min="3076" max="3076" width="12.85546875" style="379" customWidth="1"/>
    <col min="3077" max="3077" width="19.140625" style="379" customWidth="1"/>
    <col min="3078" max="3078" width="12.42578125" style="379" customWidth="1"/>
    <col min="3079" max="3079" width="11.42578125" style="379" customWidth="1"/>
    <col min="3080" max="3080" width="17.85546875" style="379" customWidth="1"/>
    <col min="3081" max="3081" width="15.140625" style="379" customWidth="1"/>
    <col min="3082" max="3082" width="14.28515625" style="379" customWidth="1"/>
    <col min="3083" max="3083" width="14.85546875" style="379" customWidth="1"/>
    <col min="3084" max="3084" width="9.140625" style="379"/>
    <col min="3085" max="3085" width="17.28515625" style="379" bestFit="1" customWidth="1"/>
    <col min="3086" max="3087" width="11.7109375" style="379" customWidth="1"/>
    <col min="3088" max="3088" width="15.28515625" style="379" customWidth="1"/>
    <col min="3089" max="3328" width="9.140625" style="379"/>
    <col min="3329" max="3329" width="11.28515625" style="379" customWidth="1"/>
    <col min="3330" max="3330" width="15.7109375" style="379" customWidth="1"/>
    <col min="3331" max="3331" width="14.28515625" style="379" customWidth="1"/>
    <col min="3332" max="3332" width="12.85546875" style="379" customWidth="1"/>
    <col min="3333" max="3333" width="19.140625" style="379" customWidth="1"/>
    <col min="3334" max="3334" width="12.42578125" style="379" customWidth="1"/>
    <col min="3335" max="3335" width="11.42578125" style="379" customWidth="1"/>
    <col min="3336" max="3336" width="17.85546875" style="379" customWidth="1"/>
    <col min="3337" max="3337" width="15.140625" style="379" customWidth="1"/>
    <col min="3338" max="3338" width="14.28515625" style="379" customWidth="1"/>
    <col min="3339" max="3339" width="14.85546875" style="379" customWidth="1"/>
    <col min="3340" max="3340" width="9.140625" style="379"/>
    <col min="3341" max="3341" width="17.28515625" style="379" bestFit="1" customWidth="1"/>
    <col min="3342" max="3343" width="11.7109375" style="379" customWidth="1"/>
    <col min="3344" max="3344" width="15.28515625" style="379" customWidth="1"/>
    <col min="3345" max="3584" width="9.140625" style="379"/>
    <col min="3585" max="3585" width="11.28515625" style="379" customWidth="1"/>
    <col min="3586" max="3586" width="15.7109375" style="379" customWidth="1"/>
    <col min="3587" max="3587" width="14.28515625" style="379" customWidth="1"/>
    <col min="3588" max="3588" width="12.85546875" style="379" customWidth="1"/>
    <col min="3589" max="3589" width="19.140625" style="379" customWidth="1"/>
    <col min="3590" max="3590" width="12.42578125" style="379" customWidth="1"/>
    <col min="3591" max="3591" width="11.42578125" style="379" customWidth="1"/>
    <col min="3592" max="3592" width="17.85546875" style="379" customWidth="1"/>
    <col min="3593" max="3593" width="15.140625" style="379" customWidth="1"/>
    <col min="3594" max="3594" width="14.28515625" style="379" customWidth="1"/>
    <col min="3595" max="3595" width="14.85546875" style="379" customWidth="1"/>
    <col min="3596" max="3596" width="9.140625" style="379"/>
    <col min="3597" max="3597" width="17.28515625" style="379" bestFit="1" customWidth="1"/>
    <col min="3598" max="3599" width="11.7109375" style="379" customWidth="1"/>
    <col min="3600" max="3600" width="15.28515625" style="379" customWidth="1"/>
    <col min="3601" max="3840" width="9.140625" style="379"/>
    <col min="3841" max="3841" width="11.28515625" style="379" customWidth="1"/>
    <col min="3842" max="3842" width="15.7109375" style="379" customWidth="1"/>
    <col min="3843" max="3843" width="14.28515625" style="379" customWidth="1"/>
    <col min="3844" max="3844" width="12.85546875" style="379" customWidth="1"/>
    <col min="3845" max="3845" width="19.140625" style="379" customWidth="1"/>
    <col min="3846" max="3846" width="12.42578125" style="379" customWidth="1"/>
    <col min="3847" max="3847" width="11.42578125" style="379" customWidth="1"/>
    <col min="3848" max="3848" width="17.85546875" style="379" customWidth="1"/>
    <col min="3849" max="3849" width="15.140625" style="379" customWidth="1"/>
    <col min="3850" max="3850" width="14.28515625" style="379" customWidth="1"/>
    <col min="3851" max="3851" width="14.85546875" style="379" customWidth="1"/>
    <col min="3852" max="3852" width="9.140625" style="379"/>
    <col min="3853" max="3853" width="17.28515625" style="379" bestFit="1" customWidth="1"/>
    <col min="3854" max="3855" width="11.7109375" style="379" customWidth="1"/>
    <col min="3856" max="3856" width="15.28515625" style="379" customWidth="1"/>
    <col min="3857" max="4096" width="9.140625" style="379"/>
    <col min="4097" max="4097" width="11.28515625" style="379" customWidth="1"/>
    <col min="4098" max="4098" width="15.7109375" style="379" customWidth="1"/>
    <col min="4099" max="4099" width="14.28515625" style="379" customWidth="1"/>
    <col min="4100" max="4100" width="12.85546875" style="379" customWidth="1"/>
    <col min="4101" max="4101" width="19.140625" style="379" customWidth="1"/>
    <col min="4102" max="4102" width="12.42578125" style="379" customWidth="1"/>
    <col min="4103" max="4103" width="11.42578125" style="379" customWidth="1"/>
    <col min="4104" max="4104" width="17.85546875" style="379" customWidth="1"/>
    <col min="4105" max="4105" width="15.140625" style="379" customWidth="1"/>
    <col min="4106" max="4106" width="14.28515625" style="379" customWidth="1"/>
    <col min="4107" max="4107" width="14.85546875" style="379" customWidth="1"/>
    <col min="4108" max="4108" width="9.140625" style="379"/>
    <col min="4109" max="4109" width="17.28515625" style="379" bestFit="1" customWidth="1"/>
    <col min="4110" max="4111" width="11.7109375" style="379" customWidth="1"/>
    <col min="4112" max="4112" width="15.28515625" style="379" customWidth="1"/>
    <col min="4113" max="4352" width="9.140625" style="379"/>
    <col min="4353" max="4353" width="11.28515625" style="379" customWidth="1"/>
    <col min="4354" max="4354" width="15.7109375" style="379" customWidth="1"/>
    <col min="4355" max="4355" width="14.28515625" style="379" customWidth="1"/>
    <col min="4356" max="4356" width="12.85546875" style="379" customWidth="1"/>
    <col min="4357" max="4357" width="19.140625" style="379" customWidth="1"/>
    <col min="4358" max="4358" width="12.42578125" style="379" customWidth="1"/>
    <col min="4359" max="4359" width="11.42578125" style="379" customWidth="1"/>
    <col min="4360" max="4360" width="17.85546875" style="379" customWidth="1"/>
    <col min="4361" max="4361" width="15.140625" style="379" customWidth="1"/>
    <col min="4362" max="4362" width="14.28515625" style="379" customWidth="1"/>
    <col min="4363" max="4363" width="14.85546875" style="379" customWidth="1"/>
    <col min="4364" max="4364" width="9.140625" style="379"/>
    <col min="4365" max="4365" width="17.28515625" style="379" bestFit="1" customWidth="1"/>
    <col min="4366" max="4367" width="11.7109375" style="379" customWidth="1"/>
    <col min="4368" max="4368" width="15.28515625" style="379" customWidth="1"/>
    <col min="4369" max="4608" width="9.140625" style="379"/>
    <col min="4609" max="4609" width="11.28515625" style="379" customWidth="1"/>
    <col min="4610" max="4610" width="15.7109375" style="379" customWidth="1"/>
    <col min="4611" max="4611" width="14.28515625" style="379" customWidth="1"/>
    <col min="4612" max="4612" width="12.85546875" style="379" customWidth="1"/>
    <col min="4613" max="4613" width="19.140625" style="379" customWidth="1"/>
    <col min="4614" max="4614" width="12.42578125" style="379" customWidth="1"/>
    <col min="4615" max="4615" width="11.42578125" style="379" customWidth="1"/>
    <col min="4616" max="4616" width="17.85546875" style="379" customWidth="1"/>
    <col min="4617" max="4617" width="15.140625" style="379" customWidth="1"/>
    <col min="4618" max="4618" width="14.28515625" style="379" customWidth="1"/>
    <col min="4619" max="4619" width="14.85546875" style="379" customWidth="1"/>
    <col min="4620" max="4620" width="9.140625" style="379"/>
    <col min="4621" max="4621" width="17.28515625" style="379" bestFit="1" customWidth="1"/>
    <col min="4622" max="4623" width="11.7109375" style="379" customWidth="1"/>
    <col min="4624" max="4624" width="15.28515625" style="379" customWidth="1"/>
    <col min="4625" max="4864" width="9.140625" style="379"/>
    <col min="4865" max="4865" width="11.28515625" style="379" customWidth="1"/>
    <col min="4866" max="4866" width="15.7109375" style="379" customWidth="1"/>
    <col min="4867" max="4867" width="14.28515625" style="379" customWidth="1"/>
    <col min="4868" max="4868" width="12.85546875" style="379" customWidth="1"/>
    <col min="4869" max="4869" width="19.140625" style="379" customWidth="1"/>
    <col min="4870" max="4870" width="12.42578125" style="379" customWidth="1"/>
    <col min="4871" max="4871" width="11.42578125" style="379" customWidth="1"/>
    <col min="4872" max="4872" width="17.85546875" style="379" customWidth="1"/>
    <col min="4873" max="4873" width="15.140625" style="379" customWidth="1"/>
    <col min="4874" max="4874" width="14.28515625" style="379" customWidth="1"/>
    <col min="4875" max="4875" width="14.85546875" style="379" customWidth="1"/>
    <col min="4876" max="4876" width="9.140625" style="379"/>
    <col min="4877" max="4877" width="17.28515625" style="379" bestFit="1" customWidth="1"/>
    <col min="4878" max="4879" width="11.7109375" style="379" customWidth="1"/>
    <col min="4880" max="4880" width="15.28515625" style="379" customWidth="1"/>
    <col min="4881" max="5120" width="9.140625" style="379"/>
    <col min="5121" max="5121" width="11.28515625" style="379" customWidth="1"/>
    <col min="5122" max="5122" width="15.7109375" style="379" customWidth="1"/>
    <col min="5123" max="5123" width="14.28515625" style="379" customWidth="1"/>
    <col min="5124" max="5124" width="12.85546875" style="379" customWidth="1"/>
    <col min="5125" max="5125" width="19.140625" style="379" customWidth="1"/>
    <col min="5126" max="5126" width="12.42578125" style="379" customWidth="1"/>
    <col min="5127" max="5127" width="11.42578125" style="379" customWidth="1"/>
    <col min="5128" max="5128" width="17.85546875" style="379" customWidth="1"/>
    <col min="5129" max="5129" width="15.140625" style="379" customWidth="1"/>
    <col min="5130" max="5130" width="14.28515625" style="379" customWidth="1"/>
    <col min="5131" max="5131" width="14.85546875" style="379" customWidth="1"/>
    <col min="5132" max="5132" width="9.140625" style="379"/>
    <col min="5133" max="5133" width="17.28515625" style="379" bestFit="1" customWidth="1"/>
    <col min="5134" max="5135" width="11.7109375" style="379" customWidth="1"/>
    <col min="5136" max="5136" width="15.28515625" style="379" customWidth="1"/>
    <col min="5137" max="5376" width="9.140625" style="379"/>
    <col min="5377" max="5377" width="11.28515625" style="379" customWidth="1"/>
    <col min="5378" max="5378" width="15.7109375" style="379" customWidth="1"/>
    <col min="5379" max="5379" width="14.28515625" style="379" customWidth="1"/>
    <col min="5380" max="5380" width="12.85546875" style="379" customWidth="1"/>
    <col min="5381" max="5381" width="19.140625" style="379" customWidth="1"/>
    <col min="5382" max="5382" width="12.42578125" style="379" customWidth="1"/>
    <col min="5383" max="5383" width="11.42578125" style="379" customWidth="1"/>
    <col min="5384" max="5384" width="17.85546875" style="379" customWidth="1"/>
    <col min="5385" max="5385" width="15.140625" style="379" customWidth="1"/>
    <col min="5386" max="5386" width="14.28515625" style="379" customWidth="1"/>
    <col min="5387" max="5387" width="14.85546875" style="379" customWidth="1"/>
    <col min="5388" max="5388" width="9.140625" style="379"/>
    <col min="5389" max="5389" width="17.28515625" style="379" bestFit="1" customWidth="1"/>
    <col min="5390" max="5391" width="11.7109375" style="379" customWidth="1"/>
    <col min="5392" max="5392" width="15.28515625" style="379" customWidth="1"/>
    <col min="5393" max="5632" width="9.140625" style="379"/>
    <col min="5633" max="5633" width="11.28515625" style="379" customWidth="1"/>
    <col min="5634" max="5634" width="15.7109375" style="379" customWidth="1"/>
    <col min="5635" max="5635" width="14.28515625" style="379" customWidth="1"/>
    <col min="5636" max="5636" width="12.85546875" style="379" customWidth="1"/>
    <col min="5637" max="5637" width="19.140625" style="379" customWidth="1"/>
    <col min="5638" max="5638" width="12.42578125" style="379" customWidth="1"/>
    <col min="5639" max="5639" width="11.42578125" style="379" customWidth="1"/>
    <col min="5640" max="5640" width="17.85546875" style="379" customWidth="1"/>
    <col min="5641" max="5641" width="15.140625" style="379" customWidth="1"/>
    <col min="5642" max="5642" width="14.28515625" style="379" customWidth="1"/>
    <col min="5643" max="5643" width="14.85546875" style="379" customWidth="1"/>
    <col min="5644" max="5644" width="9.140625" style="379"/>
    <col min="5645" max="5645" width="17.28515625" style="379" bestFit="1" customWidth="1"/>
    <col min="5646" max="5647" width="11.7109375" style="379" customWidth="1"/>
    <col min="5648" max="5648" width="15.28515625" style="379" customWidth="1"/>
    <col min="5649" max="5888" width="9.140625" style="379"/>
    <col min="5889" max="5889" width="11.28515625" style="379" customWidth="1"/>
    <col min="5890" max="5890" width="15.7109375" style="379" customWidth="1"/>
    <col min="5891" max="5891" width="14.28515625" style="379" customWidth="1"/>
    <col min="5892" max="5892" width="12.85546875" style="379" customWidth="1"/>
    <col min="5893" max="5893" width="19.140625" style="379" customWidth="1"/>
    <col min="5894" max="5894" width="12.42578125" style="379" customWidth="1"/>
    <col min="5895" max="5895" width="11.42578125" style="379" customWidth="1"/>
    <col min="5896" max="5896" width="17.85546875" style="379" customWidth="1"/>
    <col min="5897" max="5897" width="15.140625" style="379" customWidth="1"/>
    <col min="5898" max="5898" width="14.28515625" style="379" customWidth="1"/>
    <col min="5899" max="5899" width="14.85546875" style="379" customWidth="1"/>
    <col min="5900" max="5900" width="9.140625" style="379"/>
    <col min="5901" max="5901" width="17.28515625" style="379" bestFit="1" customWidth="1"/>
    <col min="5902" max="5903" width="11.7109375" style="379" customWidth="1"/>
    <col min="5904" max="5904" width="15.28515625" style="379" customWidth="1"/>
    <col min="5905" max="6144" width="9.140625" style="379"/>
    <col min="6145" max="6145" width="11.28515625" style="379" customWidth="1"/>
    <col min="6146" max="6146" width="15.7109375" style="379" customWidth="1"/>
    <col min="6147" max="6147" width="14.28515625" style="379" customWidth="1"/>
    <col min="6148" max="6148" width="12.85546875" style="379" customWidth="1"/>
    <col min="6149" max="6149" width="19.140625" style="379" customWidth="1"/>
    <col min="6150" max="6150" width="12.42578125" style="379" customWidth="1"/>
    <col min="6151" max="6151" width="11.42578125" style="379" customWidth="1"/>
    <col min="6152" max="6152" width="17.85546875" style="379" customWidth="1"/>
    <col min="6153" max="6153" width="15.140625" style="379" customWidth="1"/>
    <col min="6154" max="6154" width="14.28515625" style="379" customWidth="1"/>
    <col min="6155" max="6155" width="14.85546875" style="379" customWidth="1"/>
    <col min="6156" max="6156" width="9.140625" style="379"/>
    <col min="6157" max="6157" width="17.28515625" style="379" bestFit="1" customWidth="1"/>
    <col min="6158" max="6159" width="11.7109375" style="379" customWidth="1"/>
    <col min="6160" max="6160" width="15.28515625" style="379" customWidth="1"/>
    <col min="6161" max="6400" width="9.140625" style="379"/>
    <col min="6401" max="6401" width="11.28515625" style="379" customWidth="1"/>
    <col min="6402" max="6402" width="15.7109375" style="379" customWidth="1"/>
    <col min="6403" max="6403" width="14.28515625" style="379" customWidth="1"/>
    <col min="6404" max="6404" width="12.85546875" style="379" customWidth="1"/>
    <col min="6405" max="6405" width="19.140625" style="379" customWidth="1"/>
    <col min="6406" max="6406" width="12.42578125" style="379" customWidth="1"/>
    <col min="6407" max="6407" width="11.42578125" style="379" customWidth="1"/>
    <col min="6408" max="6408" width="17.85546875" style="379" customWidth="1"/>
    <col min="6409" max="6409" width="15.140625" style="379" customWidth="1"/>
    <col min="6410" max="6410" width="14.28515625" style="379" customWidth="1"/>
    <col min="6411" max="6411" width="14.85546875" style="379" customWidth="1"/>
    <col min="6412" max="6412" width="9.140625" style="379"/>
    <col min="6413" max="6413" width="17.28515625" style="379" bestFit="1" customWidth="1"/>
    <col min="6414" max="6415" width="11.7109375" style="379" customWidth="1"/>
    <col min="6416" max="6416" width="15.28515625" style="379" customWidth="1"/>
    <col min="6417" max="6656" width="9.140625" style="379"/>
    <col min="6657" max="6657" width="11.28515625" style="379" customWidth="1"/>
    <col min="6658" max="6658" width="15.7109375" style="379" customWidth="1"/>
    <col min="6659" max="6659" width="14.28515625" style="379" customWidth="1"/>
    <col min="6660" max="6660" width="12.85546875" style="379" customWidth="1"/>
    <col min="6661" max="6661" width="19.140625" style="379" customWidth="1"/>
    <col min="6662" max="6662" width="12.42578125" style="379" customWidth="1"/>
    <col min="6663" max="6663" width="11.42578125" style="379" customWidth="1"/>
    <col min="6664" max="6664" width="17.85546875" style="379" customWidth="1"/>
    <col min="6665" max="6665" width="15.140625" style="379" customWidth="1"/>
    <col min="6666" max="6666" width="14.28515625" style="379" customWidth="1"/>
    <col min="6667" max="6667" width="14.85546875" style="379" customWidth="1"/>
    <col min="6668" max="6668" width="9.140625" style="379"/>
    <col min="6669" max="6669" width="17.28515625" style="379" bestFit="1" customWidth="1"/>
    <col min="6670" max="6671" width="11.7109375" style="379" customWidth="1"/>
    <col min="6672" max="6672" width="15.28515625" style="379" customWidth="1"/>
    <col min="6673" max="6912" width="9.140625" style="379"/>
    <col min="6913" max="6913" width="11.28515625" style="379" customWidth="1"/>
    <col min="6914" max="6914" width="15.7109375" style="379" customWidth="1"/>
    <col min="6915" max="6915" width="14.28515625" style="379" customWidth="1"/>
    <col min="6916" max="6916" width="12.85546875" style="379" customWidth="1"/>
    <col min="6917" max="6917" width="19.140625" style="379" customWidth="1"/>
    <col min="6918" max="6918" width="12.42578125" style="379" customWidth="1"/>
    <col min="6919" max="6919" width="11.42578125" style="379" customWidth="1"/>
    <col min="6920" max="6920" width="17.85546875" style="379" customWidth="1"/>
    <col min="6921" max="6921" width="15.140625" style="379" customWidth="1"/>
    <col min="6922" max="6922" width="14.28515625" style="379" customWidth="1"/>
    <col min="6923" max="6923" width="14.85546875" style="379" customWidth="1"/>
    <col min="6924" max="6924" width="9.140625" style="379"/>
    <col min="6925" max="6925" width="17.28515625" style="379" bestFit="1" customWidth="1"/>
    <col min="6926" max="6927" width="11.7109375" style="379" customWidth="1"/>
    <col min="6928" max="6928" width="15.28515625" style="379" customWidth="1"/>
    <col min="6929" max="7168" width="9.140625" style="379"/>
    <col min="7169" max="7169" width="11.28515625" style="379" customWidth="1"/>
    <col min="7170" max="7170" width="15.7109375" style="379" customWidth="1"/>
    <col min="7171" max="7171" width="14.28515625" style="379" customWidth="1"/>
    <col min="7172" max="7172" width="12.85546875" style="379" customWidth="1"/>
    <col min="7173" max="7173" width="19.140625" style="379" customWidth="1"/>
    <col min="7174" max="7174" width="12.42578125" style="379" customWidth="1"/>
    <col min="7175" max="7175" width="11.42578125" style="379" customWidth="1"/>
    <col min="7176" max="7176" width="17.85546875" style="379" customWidth="1"/>
    <col min="7177" max="7177" width="15.140625" style="379" customWidth="1"/>
    <col min="7178" max="7178" width="14.28515625" style="379" customWidth="1"/>
    <col min="7179" max="7179" width="14.85546875" style="379" customWidth="1"/>
    <col min="7180" max="7180" width="9.140625" style="379"/>
    <col min="7181" max="7181" width="17.28515625" style="379" bestFit="1" customWidth="1"/>
    <col min="7182" max="7183" width="11.7109375" style="379" customWidth="1"/>
    <col min="7184" max="7184" width="15.28515625" style="379" customWidth="1"/>
    <col min="7185" max="7424" width="9.140625" style="379"/>
    <col min="7425" max="7425" width="11.28515625" style="379" customWidth="1"/>
    <col min="7426" max="7426" width="15.7109375" style="379" customWidth="1"/>
    <col min="7427" max="7427" width="14.28515625" style="379" customWidth="1"/>
    <col min="7428" max="7428" width="12.85546875" style="379" customWidth="1"/>
    <col min="7429" max="7429" width="19.140625" style="379" customWidth="1"/>
    <col min="7430" max="7430" width="12.42578125" style="379" customWidth="1"/>
    <col min="7431" max="7431" width="11.42578125" style="379" customWidth="1"/>
    <col min="7432" max="7432" width="17.85546875" style="379" customWidth="1"/>
    <col min="7433" max="7433" width="15.140625" style="379" customWidth="1"/>
    <col min="7434" max="7434" width="14.28515625" style="379" customWidth="1"/>
    <col min="7435" max="7435" width="14.85546875" style="379" customWidth="1"/>
    <col min="7436" max="7436" width="9.140625" style="379"/>
    <col min="7437" max="7437" width="17.28515625" style="379" bestFit="1" customWidth="1"/>
    <col min="7438" max="7439" width="11.7109375" style="379" customWidth="1"/>
    <col min="7440" max="7440" width="15.28515625" style="379" customWidth="1"/>
    <col min="7441" max="7680" width="9.140625" style="379"/>
    <col min="7681" max="7681" width="11.28515625" style="379" customWidth="1"/>
    <col min="7682" max="7682" width="15.7109375" style="379" customWidth="1"/>
    <col min="7683" max="7683" width="14.28515625" style="379" customWidth="1"/>
    <col min="7684" max="7684" width="12.85546875" style="379" customWidth="1"/>
    <col min="7685" max="7685" width="19.140625" style="379" customWidth="1"/>
    <col min="7686" max="7686" width="12.42578125" style="379" customWidth="1"/>
    <col min="7687" max="7687" width="11.42578125" style="379" customWidth="1"/>
    <col min="7688" max="7688" width="17.85546875" style="379" customWidth="1"/>
    <col min="7689" max="7689" width="15.140625" style="379" customWidth="1"/>
    <col min="7690" max="7690" width="14.28515625" style="379" customWidth="1"/>
    <col min="7691" max="7691" width="14.85546875" style="379" customWidth="1"/>
    <col min="7692" max="7692" width="9.140625" style="379"/>
    <col min="7693" max="7693" width="17.28515625" style="379" bestFit="1" customWidth="1"/>
    <col min="7694" max="7695" width="11.7109375" style="379" customWidth="1"/>
    <col min="7696" max="7696" width="15.28515625" style="379" customWidth="1"/>
    <col min="7697" max="7936" width="9.140625" style="379"/>
    <col min="7937" max="7937" width="11.28515625" style="379" customWidth="1"/>
    <col min="7938" max="7938" width="15.7109375" style="379" customWidth="1"/>
    <col min="7939" max="7939" width="14.28515625" style="379" customWidth="1"/>
    <col min="7940" max="7940" width="12.85546875" style="379" customWidth="1"/>
    <col min="7941" max="7941" width="19.140625" style="379" customWidth="1"/>
    <col min="7942" max="7942" width="12.42578125" style="379" customWidth="1"/>
    <col min="7943" max="7943" width="11.42578125" style="379" customWidth="1"/>
    <col min="7944" max="7944" width="17.85546875" style="379" customWidth="1"/>
    <col min="7945" max="7945" width="15.140625" style="379" customWidth="1"/>
    <col min="7946" max="7946" width="14.28515625" style="379" customWidth="1"/>
    <col min="7947" max="7947" width="14.85546875" style="379" customWidth="1"/>
    <col min="7948" max="7948" width="9.140625" style="379"/>
    <col min="7949" max="7949" width="17.28515625" style="379" bestFit="1" customWidth="1"/>
    <col min="7950" max="7951" width="11.7109375" style="379" customWidth="1"/>
    <col min="7952" max="7952" width="15.28515625" style="379" customWidth="1"/>
    <col min="7953" max="8192" width="9.140625" style="379"/>
    <col min="8193" max="8193" width="11.28515625" style="379" customWidth="1"/>
    <col min="8194" max="8194" width="15.7109375" style="379" customWidth="1"/>
    <col min="8195" max="8195" width="14.28515625" style="379" customWidth="1"/>
    <col min="8196" max="8196" width="12.85546875" style="379" customWidth="1"/>
    <col min="8197" max="8197" width="19.140625" style="379" customWidth="1"/>
    <col min="8198" max="8198" width="12.42578125" style="379" customWidth="1"/>
    <col min="8199" max="8199" width="11.42578125" style="379" customWidth="1"/>
    <col min="8200" max="8200" width="17.85546875" style="379" customWidth="1"/>
    <col min="8201" max="8201" width="15.140625" style="379" customWidth="1"/>
    <col min="8202" max="8202" width="14.28515625" style="379" customWidth="1"/>
    <col min="8203" max="8203" width="14.85546875" style="379" customWidth="1"/>
    <col min="8204" max="8204" width="9.140625" style="379"/>
    <col min="8205" max="8205" width="17.28515625" style="379" bestFit="1" customWidth="1"/>
    <col min="8206" max="8207" width="11.7109375" style="379" customWidth="1"/>
    <col min="8208" max="8208" width="15.28515625" style="379" customWidth="1"/>
    <col min="8209" max="8448" width="9.140625" style="379"/>
    <col min="8449" max="8449" width="11.28515625" style="379" customWidth="1"/>
    <col min="8450" max="8450" width="15.7109375" style="379" customWidth="1"/>
    <col min="8451" max="8451" width="14.28515625" style="379" customWidth="1"/>
    <col min="8452" max="8452" width="12.85546875" style="379" customWidth="1"/>
    <col min="8453" max="8453" width="19.140625" style="379" customWidth="1"/>
    <col min="8454" max="8454" width="12.42578125" style="379" customWidth="1"/>
    <col min="8455" max="8455" width="11.42578125" style="379" customWidth="1"/>
    <col min="8456" max="8456" width="17.85546875" style="379" customWidth="1"/>
    <col min="8457" max="8457" width="15.140625" style="379" customWidth="1"/>
    <col min="8458" max="8458" width="14.28515625" style="379" customWidth="1"/>
    <col min="8459" max="8459" width="14.85546875" style="379" customWidth="1"/>
    <col min="8460" max="8460" width="9.140625" style="379"/>
    <col min="8461" max="8461" width="17.28515625" style="379" bestFit="1" customWidth="1"/>
    <col min="8462" max="8463" width="11.7109375" style="379" customWidth="1"/>
    <col min="8464" max="8464" width="15.28515625" style="379" customWidth="1"/>
    <col min="8465" max="8704" width="9.140625" style="379"/>
    <col min="8705" max="8705" width="11.28515625" style="379" customWidth="1"/>
    <col min="8706" max="8706" width="15.7109375" style="379" customWidth="1"/>
    <col min="8707" max="8707" width="14.28515625" style="379" customWidth="1"/>
    <col min="8708" max="8708" width="12.85546875" style="379" customWidth="1"/>
    <col min="8709" max="8709" width="19.140625" style="379" customWidth="1"/>
    <col min="8710" max="8710" width="12.42578125" style="379" customWidth="1"/>
    <col min="8711" max="8711" width="11.42578125" style="379" customWidth="1"/>
    <col min="8712" max="8712" width="17.85546875" style="379" customWidth="1"/>
    <col min="8713" max="8713" width="15.140625" style="379" customWidth="1"/>
    <col min="8714" max="8714" width="14.28515625" style="379" customWidth="1"/>
    <col min="8715" max="8715" width="14.85546875" style="379" customWidth="1"/>
    <col min="8716" max="8716" width="9.140625" style="379"/>
    <col min="8717" max="8717" width="17.28515625" style="379" bestFit="1" customWidth="1"/>
    <col min="8718" max="8719" width="11.7109375" style="379" customWidth="1"/>
    <col min="8720" max="8720" width="15.28515625" style="379" customWidth="1"/>
    <col min="8721" max="8960" width="9.140625" style="379"/>
    <col min="8961" max="8961" width="11.28515625" style="379" customWidth="1"/>
    <col min="8962" max="8962" width="15.7109375" style="379" customWidth="1"/>
    <col min="8963" max="8963" width="14.28515625" style="379" customWidth="1"/>
    <col min="8964" max="8964" width="12.85546875" style="379" customWidth="1"/>
    <col min="8965" max="8965" width="19.140625" style="379" customWidth="1"/>
    <col min="8966" max="8966" width="12.42578125" style="379" customWidth="1"/>
    <col min="8967" max="8967" width="11.42578125" style="379" customWidth="1"/>
    <col min="8968" max="8968" width="17.85546875" style="379" customWidth="1"/>
    <col min="8969" max="8969" width="15.140625" style="379" customWidth="1"/>
    <col min="8970" max="8970" width="14.28515625" style="379" customWidth="1"/>
    <col min="8971" max="8971" width="14.85546875" style="379" customWidth="1"/>
    <col min="8972" max="8972" width="9.140625" style="379"/>
    <col min="8973" max="8973" width="17.28515625" style="379" bestFit="1" customWidth="1"/>
    <col min="8974" max="8975" width="11.7109375" style="379" customWidth="1"/>
    <col min="8976" max="8976" width="15.28515625" style="379" customWidth="1"/>
    <col min="8977" max="9216" width="9.140625" style="379"/>
    <col min="9217" max="9217" width="11.28515625" style="379" customWidth="1"/>
    <col min="9218" max="9218" width="15.7109375" style="379" customWidth="1"/>
    <col min="9219" max="9219" width="14.28515625" style="379" customWidth="1"/>
    <col min="9220" max="9220" width="12.85546875" style="379" customWidth="1"/>
    <col min="9221" max="9221" width="19.140625" style="379" customWidth="1"/>
    <col min="9222" max="9222" width="12.42578125" style="379" customWidth="1"/>
    <col min="9223" max="9223" width="11.42578125" style="379" customWidth="1"/>
    <col min="9224" max="9224" width="17.85546875" style="379" customWidth="1"/>
    <col min="9225" max="9225" width="15.140625" style="379" customWidth="1"/>
    <col min="9226" max="9226" width="14.28515625" style="379" customWidth="1"/>
    <col min="9227" max="9227" width="14.85546875" style="379" customWidth="1"/>
    <col min="9228" max="9228" width="9.140625" style="379"/>
    <col min="9229" max="9229" width="17.28515625" style="379" bestFit="1" customWidth="1"/>
    <col min="9230" max="9231" width="11.7109375" style="379" customWidth="1"/>
    <col min="9232" max="9232" width="15.28515625" style="379" customWidth="1"/>
    <col min="9233" max="9472" width="9.140625" style="379"/>
    <col min="9473" max="9473" width="11.28515625" style="379" customWidth="1"/>
    <col min="9474" max="9474" width="15.7109375" style="379" customWidth="1"/>
    <col min="9475" max="9475" width="14.28515625" style="379" customWidth="1"/>
    <col min="9476" max="9476" width="12.85546875" style="379" customWidth="1"/>
    <col min="9477" max="9477" width="19.140625" style="379" customWidth="1"/>
    <col min="9478" max="9478" width="12.42578125" style="379" customWidth="1"/>
    <col min="9479" max="9479" width="11.42578125" style="379" customWidth="1"/>
    <col min="9480" max="9480" width="17.85546875" style="379" customWidth="1"/>
    <col min="9481" max="9481" width="15.140625" style="379" customWidth="1"/>
    <col min="9482" max="9482" width="14.28515625" style="379" customWidth="1"/>
    <col min="9483" max="9483" width="14.85546875" style="379" customWidth="1"/>
    <col min="9484" max="9484" width="9.140625" style="379"/>
    <col min="9485" max="9485" width="17.28515625" style="379" bestFit="1" customWidth="1"/>
    <col min="9486" max="9487" width="11.7109375" style="379" customWidth="1"/>
    <col min="9488" max="9488" width="15.28515625" style="379" customWidth="1"/>
    <col min="9489" max="9728" width="9.140625" style="379"/>
    <col min="9729" max="9729" width="11.28515625" style="379" customWidth="1"/>
    <col min="9730" max="9730" width="15.7109375" style="379" customWidth="1"/>
    <col min="9731" max="9731" width="14.28515625" style="379" customWidth="1"/>
    <col min="9732" max="9732" width="12.85546875" style="379" customWidth="1"/>
    <col min="9733" max="9733" width="19.140625" style="379" customWidth="1"/>
    <col min="9734" max="9734" width="12.42578125" style="379" customWidth="1"/>
    <col min="9735" max="9735" width="11.42578125" style="379" customWidth="1"/>
    <col min="9736" max="9736" width="17.85546875" style="379" customWidth="1"/>
    <col min="9737" max="9737" width="15.140625" style="379" customWidth="1"/>
    <col min="9738" max="9738" width="14.28515625" style="379" customWidth="1"/>
    <col min="9739" max="9739" width="14.85546875" style="379" customWidth="1"/>
    <col min="9740" max="9740" width="9.140625" style="379"/>
    <col min="9741" max="9741" width="17.28515625" style="379" bestFit="1" customWidth="1"/>
    <col min="9742" max="9743" width="11.7109375" style="379" customWidth="1"/>
    <col min="9744" max="9744" width="15.28515625" style="379" customWidth="1"/>
    <col min="9745" max="9984" width="9.140625" style="379"/>
    <col min="9985" max="9985" width="11.28515625" style="379" customWidth="1"/>
    <col min="9986" max="9986" width="15.7109375" style="379" customWidth="1"/>
    <col min="9987" max="9987" width="14.28515625" style="379" customWidth="1"/>
    <col min="9988" max="9988" width="12.85546875" style="379" customWidth="1"/>
    <col min="9989" max="9989" width="19.140625" style="379" customWidth="1"/>
    <col min="9990" max="9990" width="12.42578125" style="379" customWidth="1"/>
    <col min="9991" max="9991" width="11.42578125" style="379" customWidth="1"/>
    <col min="9992" max="9992" width="17.85546875" style="379" customWidth="1"/>
    <col min="9993" max="9993" width="15.140625" style="379" customWidth="1"/>
    <col min="9994" max="9994" width="14.28515625" style="379" customWidth="1"/>
    <col min="9995" max="9995" width="14.85546875" style="379" customWidth="1"/>
    <col min="9996" max="9996" width="9.140625" style="379"/>
    <col min="9997" max="9997" width="17.28515625" style="379" bestFit="1" customWidth="1"/>
    <col min="9998" max="9999" width="11.7109375" style="379" customWidth="1"/>
    <col min="10000" max="10000" width="15.28515625" style="379" customWidth="1"/>
    <col min="10001" max="10240" width="9.140625" style="379"/>
    <col min="10241" max="10241" width="11.28515625" style="379" customWidth="1"/>
    <col min="10242" max="10242" width="15.7109375" style="379" customWidth="1"/>
    <col min="10243" max="10243" width="14.28515625" style="379" customWidth="1"/>
    <col min="10244" max="10244" width="12.85546875" style="379" customWidth="1"/>
    <col min="10245" max="10245" width="19.140625" style="379" customWidth="1"/>
    <col min="10246" max="10246" width="12.42578125" style="379" customWidth="1"/>
    <col min="10247" max="10247" width="11.42578125" style="379" customWidth="1"/>
    <col min="10248" max="10248" width="17.85546875" style="379" customWidth="1"/>
    <col min="10249" max="10249" width="15.140625" style="379" customWidth="1"/>
    <col min="10250" max="10250" width="14.28515625" style="379" customWidth="1"/>
    <col min="10251" max="10251" width="14.85546875" style="379" customWidth="1"/>
    <col min="10252" max="10252" width="9.140625" style="379"/>
    <col min="10253" max="10253" width="17.28515625" style="379" bestFit="1" customWidth="1"/>
    <col min="10254" max="10255" width="11.7109375" style="379" customWidth="1"/>
    <col min="10256" max="10256" width="15.28515625" style="379" customWidth="1"/>
    <col min="10257" max="10496" width="9.140625" style="379"/>
    <col min="10497" max="10497" width="11.28515625" style="379" customWidth="1"/>
    <col min="10498" max="10498" width="15.7109375" style="379" customWidth="1"/>
    <col min="10499" max="10499" width="14.28515625" style="379" customWidth="1"/>
    <col min="10500" max="10500" width="12.85546875" style="379" customWidth="1"/>
    <col min="10501" max="10501" width="19.140625" style="379" customWidth="1"/>
    <col min="10502" max="10502" width="12.42578125" style="379" customWidth="1"/>
    <col min="10503" max="10503" width="11.42578125" style="379" customWidth="1"/>
    <col min="10504" max="10504" width="17.85546875" style="379" customWidth="1"/>
    <col min="10505" max="10505" width="15.140625" style="379" customWidth="1"/>
    <col min="10506" max="10506" width="14.28515625" style="379" customWidth="1"/>
    <col min="10507" max="10507" width="14.85546875" style="379" customWidth="1"/>
    <col min="10508" max="10508" width="9.140625" style="379"/>
    <col min="10509" max="10509" width="17.28515625" style="379" bestFit="1" customWidth="1"/>
    <col min="10510" max="10511" width="11.7109375" style="379" customWidth="1"/>
    <col min="10512" max="10512" width="15.28515625" style="379" customWidth="1"/>
    <col min="10513" max="10752" width="9.140625" style="379"/>
    <col min="10753" max="10753" width="11.28515625" style="379" customWidth="1"/>
    <col min="10754" max="10754" width="15.7109375" style="379" customWidth="1"/>
    <col min="10755" max="10755" width="14.28515625" style="379" customWidth="1"/>
    <col min="10756" max="10756" width="12.85546875" style="379" customWidth="1"/>
    <col min="10757" max="10757" width="19.140625" style="379" customWidth="1"/>
    <col min="10758" max="10758" width="12.42578125" style="379" customWidth="1"/>
    <col min="10759" max="10759" width="11.42578125" style="379" customWidth="1"/>
    <col min="10760" max="10760" width="17.85546875" style="379" customWidth="1"/>
    <col min="10761" max="10761" width="15.140625" style="379" customWidth="1"/>
    <col min="10762" max="10762" width="14.28515625" style="379" customWidth="1"/>
    <col min="10763" max="10763" width="14.85546875" style="379" customWidth="1"/>
    <col min="10764" max="10764" width="9.140625" style="379"/>
    <col min="10765" max="10765" width="17.28515625" style="379" bestFit="1" customWidth="1"/>
    <col min="10766" max="10767" width="11.7109375" style="379" customWidth="1"/>
    <col min="10768" max="10768" width="15.28515625" style="379" customWidth="1"/>
    <col min="10769" max="11008" width="9.140625" style="379"/>
    <col min="11009" max="11009" width="11.28515625" style="379" customWidth="1"/>
    <col min="11010" max="11010" width="15.7109375" style="379" customWidth="1"/>
    <col min="11011" max="11011" width="14.28515625" style="379" customWidth="1"/>
    <col min="11012" max="11012" width="12.85546875" style="379" customWidth="1"/>
    <col min="11013" max="11013" width="19.140625" style="379" customWidth="1"/>
    <col min="11014" max="11014" width="12.42578125" style="379" customWidth="1"/>
    <col min="11015" max="11015" width="11.42578125" style="379" customWidth="1"/>
    <col min="11016" max="11016" width="17.85546875" style="379" customWidth="1"/>
    <col min="11017" max="11017" width="15.140625" style="379" customWidth="1"/>
    <col min="11018" max="11018" width="14.28515625" style="379" customWidth="1"/>
    <col min="11019" max="11019" width="14.85546875" style="379" customWidth="1"/>
    <col min="11020" max="11020" width="9.140625" style="379"/>
    <col min="11021" max="11021" width="17.28515625" style="379" bestFit="1" customWidth="1"/>
    <col min="11022" max="11023" width="11.7109375" style="379" customWidth="1"/>
    <col min="11024" max="11024" width="15.28515625" style="379" customWidth="1"/>
    <col min="11025" max="11264" width="9.140625" style="379"/>
    <col min="11265" max="11265" width="11.28515625" style="379" customWidth="1"/>
    <col min="11266" max="11266" width="15.7109375" style="379" customWidth="1"/>
    <col min="11267" max="11267" width="14.28515625" style="379" customWidth="1"/>
    <col min="11268" max="11268" width="12.85546875" style="379" customWidth="1"/>
    <col min="11269" max="11269" width="19.140625" style="379" customWidth="1"/>
    <col min="11270" max="11270" width="12.42578125" style="379" customWidth="1"/>
    <col min="11271" max="11271" width="11.42578125" style="379" customWidth="1"/>
    <col min="11272" max="11272" width="17.85546875" style="379" customWidth="1"/>
    <col min="11273" max="11273" width="15.140625" style="379" customWidth="1"/>
    <col min="11274" max="11274" width="14.28515625" style="379" customWidth="1"/>
    <col min="11275" max="11275" width="14.85546875" style="379" customWidth="1"/>
    <col min="11276" max="11276" width="9.140625" style="379"/>
    <col min="11277" max="11277" width="17.28515625" style="379" bestFit="1" customWidth="1"/>
    <col min="11278" max="11279" width="11.7109375" style="379" customWidth="1"/>
    <col min="11280" max="11280" width="15.28515625" style="379" customWidth="1"/>
    <col min="11281" max="11520" width="9.140625" style="379"/>
    <col min="11521" max="11521" width="11.28515625" style="379" customWidth="1"/>
    <col min="11522" max="11522" width="15.7109375" style="379" customWidth="1"/>
    <col min="11523" max="11523" width="14.28515625" style="379" customWidth="1"/>
    <col min="11524" max="11524" width="12.85546875" style="379" customWidth="1"/>
    <col min="11525" max="11525" width="19.140625" style="379" customWidth="1"/>
    <col min="11526" max="11526" width="12.42578125" style="379" customWidth="1"/>
    <col min="11527" max="11527" width="11.42578125" style="379" customWidth="1"/>
    <col min="11528" max="11528" width="17.85546875" style="379" customWidth="1"/>
    <col min="11529" max="11529" width="15.140625" style="379" customWidth="1"/>
    <col min="11530" max="11530" width="14.28515625" style="379" customWidth="1"/>
    <col min="11531" max="11531" width="14.85546875" style="379" customWidth="1"/>
    <col min="11532" max="11532" width="9.140625" style="379"/>
    <col min="11533" max="11533" width="17.28515625" style="379" bestFit="1" customWidth="1"/>
    <col min="11534" max="11535" width="11.7109375" style="379" customWidth="1"/>
    <col min="11536" max="11536" width="15.28515625" style="379" customWidth="1"/>
    <col min="11537" max="11776" width="9.140625" style="379"/>
    <col min="11777" max="11777" width="11.28515625" style="379" customWidth="1"/>
    <col min="11778" max="11778" width="15.7109375" style="379" customWidth="1"/>
    <col min="11779" max="11779" width="14.28515625" style="379" customWidth="1"/>
    <col min="11780" max="11780" width="12.85546875" style="379" customWidth="1"/>
    <col min="11781" max="11781" width="19.140625" style="379" customWidth="1"/>
    <col min="11782" max="11782" width="12.42578125" style="379" customWidth="1"/>
    <col min="11783" max="11783" width="11.42578125" style="379" customWidth="1"/>
    <col min="11784" max="11784" width="17.85546875" style="379" customWidth="1"/>
    <col min="11785" max="11785" width="15.140625" style="379" customWidth="1"/>
    <col min="11786" max="11786" width="14.28515625" style="379" customWidth="1"/>
    <col min="11787" max="11787" width="14.85546875" style="379" customWidth="1"/>
    <col min="11788" max="11788" width="9.140625" style="379"/>
    <col min="11789" max="11789" width="17.28515625" style="379" bestFit="1" customWidth="1"/>
    <col min="11790" max="11791" width="11.7109375" style="379" customWidth="1"/>
    <col min="11792" max="11792" width="15.28515625" style="379" customWidth="1"/>
    <col min="11793" max="12032" width="9.140625" style="379"/>
    <col min="12033" max="12033" width="11.28515625" style="379" customWidth="1"/>
    <col min="12034" max="12034" width="15.7109375" style="379" customWidth="1"/>
    <col min="12035" max="12035" width="14.28515625" style="379" customWidth="1"/>
    <col min="12036" max="12036" width="12.85546875" style="379" customWidth="1"/>
    <col min="12037" max="12037" width="19.140625" style="379" customWidth="1"/>
    <col min="12038" max="12038" width="12.42578125" style="379" customWidth="1"/>
    <col min="12039" max="12039" width="11.42578125" style="379" customWidth="1"/>
    <col min="12040" max="12040" width="17.85546875" style="379" customWidth="1"/>
    <col min="12041" max="12041" width="15.140625" style="379" customWidth="1"/>
    <col min="12042" max="12042" width="14.28515625" style="379" customWidth="1"/>
    <col min="12043" max="12043" width="14.85546875" style="379" customWidth="1"/>
    <col min="12044" max="12044" width="9.140625" style="379"/>
    <col min="12045" max="12045" width="17.28515625" style="379" bestFit="1" customWidth="1"/>
    <col min="12046" max="12047" width="11.7109375" style="379" customWidth="1"/>
    <col min="12048" max="12048" width="15.28515625" style="379" customWidth="1"/>
    <col min="12049" max="12288" width="9.140625" style="379"/>
    <col min="12289" max="12289" width="11.28515625" style="379" customWidth="1"/>
    <col min="12290" max="12290" width="15.7109375" style="379" customWidth="1"/>
    <col min="12291" max="12291" width="14.28515625" style="379" customWidth="1"/>
    <col min="12292" max="12292" width="12.85546875" style="379" customWidth="1"/>
    <col min="12293" max="12293" width="19.140625" style="379" customWidth="1"/>
    <col min="12294" max="12294" width="12.42578125" style="379" customWidth="1"/>
    <col min="12295" max="12295" width="11.42578125" style="379" customWidth="1"/>
    <col min="12296" max="12296" width="17.85546875" style="379" customWidth="1"/>
    <col min="12297" max="12297" width="15.140625" style="379" customWidth="1"/>
    <col min="12298" max="12298" width="14.28515625" style="379" customWidth="1"/>
    <col min="12299" max="12299" width="14.85546875" style="379" customWidth="1"/>
    <col min="12300" max="12300" width="9.140625" style="379"/>
    <col min="12301" max="12301" width="17.28515625" style="379" bestFit="1" customWidth="1"/>
    <col min="12302" max="12303" width="11.7109375" style="379" customWidth="1"/>
    <col min="12304" max="12304" width="15.28515625" style="379" customWidth="1"/>
    <col min="12305" max="12544" width="9.140625" style="379"/>
    <col min="12545" max="12545" width="11.28515625" style="379" customWidth="1"/>
    <col min="12546" max="12546" width="15.7109375" style="379" customWidth="1"/>
    <col min="12547" max="12547" width="14.28515625" style="379" customWidth="1"/>
    <col min="12548" max="12548" width="12.85546875" style="379" customWidth="1"/>
    <col min="12549" max="12549" width="19.140625" style="379" customWidth="1"/>
    <col min="12550" max="12550" width="12.42578125" style="379" customWidth="1"/>
    <col min="12551" max="12551" width="11.42578125" style="379" customWidth="1"/>
    <col min="12552" max="12552" width="17.85546875" style="379" customWidth="1"/>
    <col min="12553" max="12553" width="15.140625" style="379" customWidth="1"/>
    <col min="12554" max="12554" width="14.28515625" style="379" customWidth="1"/>
    <col min="12555" max="12555" width="14.85546875" style="379" customWidth="1"/>
    <col min="12556" max="12556" width="9.140625" style="379"/>
    <col min="12557" max="12557" width="17.28515625" style="379" bestFit="1" customWidth="1"/>
    <col min="12558" max="12559" width="11.7109375" style="379" customWidth="1"/>
    <col min="12560" max="12560" width="15.28515625" style="379" customWidth="1"/>
    <col min="12561" max="12800" width="9.140625" style="379"/>
    <col min="12801" max="12801" width="11.28515625" style="379" customWidth="1"/>
    <col min="12802" max="12802" width="15.7109375" style="379" customWidth="1"/>
    <col min="12803" max="12803" width="14.28515625" style="379" customWidth="1"/>
    <col min="12804" max="12804" width="12.85546875" style="379" customWidth="1"/>
    <col min="12805" max="12805" width="19.140625" style="379" customWidth="1"/>
    <col min="12806" max="12806" width="12.42578125" style="379" customWidth="1"/>
    <col min="12807" max="12807" width="11.42578125" style="379" customWidth="1"/>
    <col min="12808" max="12808" width="17.85546875" style="379" customWidth="1"/>
    <col min="12809" max="12809" width="15.140625" style="379" customWidth="1"/>
    <col min="12810" max="12810" width="14.28515625" style="379" customWidth="1"/>
    <col min="12811" max="12811" width="14.85546875" style="379" customWidth="1"/>
    <col min="12812" max="12812" width="9.140625" style="379"/>
    <col min="12813" max="12813" width="17.28515625" style="379" bestFit="1" customWidth="1"/>
    <col min="12814" max="12815" width="11.7109375" style="379" customWidth="1"/>
    <col min="12816" max="12816" width="15.28515625" style="379" customWidth="1"/>
    <col min="12817" max="13056" width="9.140625" style="379"/>
    <col min="13057" max="13057" width="11.28515625" style="379" customWidth="1"/>
    <col min="13058" max="13058" width="15.7109375" style="379" customWidth="1"/>
    <col min="13059" max="13059" width="14.28515625" style="379" customWidth="1"/>
    <col min="13060" max="13060" width="12.85546875" style="379" customWidth="1"/>
    <col min="13061" max="13061" width="19.140625" style="379" customWidth="1"/>
    <col min="13062" max="13062" width="12.42578125" style="379" customWidth="1"/>
    <col min="13063" max="13063" width="11.42578125" style="379" customWidth="1"/>
    <col min="13064" max="13064" width="17.85546875" style="379" customWidth="1"/>
    <col min="13065" max="13065" width="15.140625" style="379" customWidth="1"/>
    <col min="13066" max="13066" width="14.28515625" style="379" customWidth="1"/>
    <col min="13067" max="13067" width="14.85546875" style="379" customWidth="1"/>
    <col min="13068" max="13068" width="9.140625" style="379"/>
    <col min="13069" max="13069" width="17.28515625" style="379" bestFit="1" customWidth="1"/>
    <col min="13070" max="13071" width="11.7109375" style="379" customWidth="1"/>
    <col min="13072" max="13072" width="15.28515625" style="379" customWidth="1"/>
    <col min="13073" max="13312" width="9.140625" style="379"/>
    <col min="13313" max="13313" width="11.28515625" style="379" customWidth="1"/>
    <col min="13314" max="13314" width="15.7109375" style="379" customWidth="1"/>
    <col min="13315" max="13315" width="14.28515625" style="379" customWidth="1"/>
    <col min="13316" max="13316" width="12.85546875" style="379" customWidth="1"/>
    <col min="13317" max="13317" width="19.140625" style="379" customWidth="1"/>
    <col min="13318" max="13318" width="12.42578125" style="379" customWidth="1"/>
    <col min="13319" max="13319" width="11.42578125" style="379" customWidth="1"/>
    <col min="13320" max="13320" width="17.85546875" style="379" customWidth="1"/>
    <col min="13321" max="13321" width="15.140625" style="379" customWidth="1"/>
    <col min="13322" max="13322" width="14.28515625" style="379" customWidth="1"/>
    <col min="13323" max="13323" width="14.85546875" style="379" customWidth="1"/>
    <col min="13324" max="13324" width="9.140625" style="379"/>
    <col min="13325" max="13325" width="17.28515625" style="379" bestFit="1" customWidth="1"/>
    <col min="13326" max="13327" width="11.7109375" style="379" customWidth="1"/>
    <col min="13328" max="13328" width="15.28515625" style="379" customWidth="1"/>
    <col min="13329" max="13568" width="9.140625" style="379"/>
    <col min="13569" max="13569" width="11.28515625" style="379" customWidth="1"/>
    <col min="13570" max="13570" width="15.7109375" style="379" customWidth="1"/>
    <col min="13571" max="13571" width="14.28515625" style="379" customWidth="1"/>
    <col min="13572" max="13572" width="12.85546875" style="379" customWidth="1"/>
    <col min="13573" max="13573" width="19.140625" style="379" customWidth="1"/>
    <col min="13574" max="13574" width="12.42578125" style="379" customWidth="1"/>
    <col min="13575" max="13575" width="11.42578125" style="379" customWidth="1"/>
    <col min="13576" max="13576" width="17.85546875" style="379" customWidth="1"/>
    <col min="13577" max="13577" width="15.140625" style="379" customWidth="1"/>
    <col min="13578" max="13578" width="14.28515625" style="379" customWidth="1"/>
    <col min="13579" max="13579" width="14.85546875" style="379" customWidth="1"/>
    <col min="13580" max="13580" width="9.140625" style="379"/>
    <col min="13581" max="13581" width="17.28515625" style="379" bestFit="1" customWidth="1"/>
    <col min="13582" max="13583" width="11.7109375" style="379" customWidth="1"/>
    <col min="13584" max="13584" width="15.28515625" style="379" customWidth="1"/>
    <col min="13585" max="13824" width="9.140625" style="379"/>
    <col min="13825" max="13825" width="11.28515625" style="379" customWidth="1"/>
    <col min="13826" max="13826" width="15.7109375" style="379" customWidth="1"/>
    <col min="13827" max="13827" width="14.28515625" style="379" customWidth="1"/>
    <col min="13828" max="13828" width="12.85546875" style="379" customWidth="1"/>
    <col min="13829" max="13829" width="19.140625" style="379" customWidth="1"/>
    <col min="13830" max="13830" width="12.42578125" style="379" customWidth="1"/>
    <col min="13831" max="13831" width="11.42578125" style="379" customWidth="1"/>
    <col min="13832" max="13832" width="17.85546875" style="379" customWidth="1"/>
    <col min="13833" max="13833" width="15.140625" style="379" customWidth="1"/>
    <col min="13834" max="13834" width="14.28515625" style="379" customWidth="1"/>
    <col min="13835" max="13835" width="14.85546875" style="379" customWidth="1"/>
    <col min="13836" max="13836" width="9.140625" style="379"/>
    <col min="13837" max="13837" width="17.28515625" style="379" bestFit="1" customWidth="1"/>
    <col min="13838" max="13839" width="11.7109375" style="379" customWidth="1"/>
    <col min="13840" max="13840" width="15.28515625" style="379" customWidth="1"/>
    <col min="13841" max="14080" width="9.140625" style="379"/>
    <col min="14081" max="14081" width="11.28515625" style="379" customWidth="1"/>
    <col min="14082" max="14082" width="15.7109375" style="379" customWidth="1"/>
    <col min="14083" max="14083" width="14.28515625" style="379" customWidth="1"/>
    <col min="14084" max="14084" width="12.85546875" style="379" customWidth="1"/>
    <col min="14085" max="14085" width="19.140625" style="379" customWidth="1"/>
    <col min="14086" max="14086" width="12.42578125" style="379" customWidth="1"/>
    <col min="14087" max="14087" width="11.42578125" style="379" customWidth="1"/>
    <col min="14088" max="14088" width="17.85546875" style="379" customWidth="1"/>
    <col min="14089" max="14089" width="15.140625" style="379" customWidth="1"/>
    <col min="14090" max="14090" width="14.28515625" style="379" customWidth="1"/>
    <col min="14091" max="14091" width="14.85546875" style="379" customWidth="1"/>
    <col min="14092" max="14092" width="9.140625" style="379"/>
    <col min="14093" max="14093" width="17.28515625" style="379" bestFit="1" customWidth="1"/>
    <col min="14094" max="14095" width="11.7109375" style="379" customWidth="1"/>
    <col min="14096" max="14096" width="15.28515625" style="379" customWidth="1"/>
    <col min="14097" max="14336" width="9.140625" style="379"/>
    <col min="14337" max="14337" width="11.28515625" style="379" customWidth="1"/>
    <col min="14338" max="14338" width="15.7109375" style="379" customWidth="1"/>
    <col min="14339" max="14339" width="14.28515625" style="379" customWidth="1"/>
    <col min="14340" max="14340" width="12.85546875" style="379" customWidth="1"/>
    <col min="14341" max="14341" width="19.140625" style="379" customWidth="1"/>
    <col min="14342" max="14342" width="12.42578125" style="379" customWidth="1"/>
    <col min="14343" max="14343" width="11.42578125" style="379" customWidth="1"/>
    <col min="14344" max="14344" width="17.85546875" style="379" customWidth="1"/>
    <col min="14345" max="14345" width="15.140625" style="379" customWidth="1"/>
    <col min="14346" max="14346" width="14.28515625" style="379" customWidth="1"/>
    <col min="14347" max="14347" width="14.85546875" style="379" customWidth="1"/>
    <col min="14348" max="14348" width="9.140625" style="379"/>
    <col min="14349" max="14349" width="17.28515625" style="379" bestFit="1" customWidth="1"/>
    <col min="14350" max="14351" width="11.7109375" style="379" customWidth="1"/>
    <col min="14352" max="14352" width="15.28515625" style="379" customWidth="1"/>
    <col min="14353" max="14592" width="9.140625" style="379"/>
    <col min="14593" max="14593" width="11.28515625" style="379" customWidth="1"/>
    <col min="14594" max="14594" width="15.7109375" style="379" customWidth="1"/>
    <col min="14595" max="14595" width="14.28515625" style="379" customWidth="1"/>
    <col min="14596" max="14596" width="12.85546875" style="379" customWidth="1"/>
    <col min="14597" max="14597" width="19.140625" style="379" customWidth="1"/>
    <col min="14598" max="14598" width="12.42578125" style="379" customWidth="1"/>
    <col min="14599" max="14599" width="11.42578125" style="379" customWidth="1"/>
    <col min="14600" max="14600" width="17.85546875" style="379" customWidth="1"/>
    <col min="14601" max="14601" width="15.140625" style="379" customWidth="1"/>
    <col min="14602" max="14602" width="14.28515625" style="379" customWidth="1"/>
    <col min="14603" max="14603" width="14.85546875" style="379" customWidth="1"/>
    <col min="14604" max="14604" width="9.140625" style="379"/>
    <col min="14605" max="14605" width="17.28515625" style="379" bestFit="1" customWidth="1"/>
    <col min="14606" max="14607" width="11.7109375" style="379" customWidth="1"/>
    <col min="14608" max="14608" width="15.28515625" style="379" customWidth="1"/>
    <col min="14609" max="14848" width="9.140625" style="379"/>
    <col min="14849" max="14849" width="11.28515625" style="379" customWidth="1"/>
    <col min="14850" max="14850" width="15.7109375" style="379" customWidth="1"/>
    <col min="14851" max="14851" width="14.28515625" style="379" customWidth="1"/>
    <col min="14852" max="14852" width="12.85546875" style="379" customWidth="1"/>
    <col min="14853" max="14853" width="19.140625" style="379" customWidth="1"/>
    <col min="14854" max="14854" width="12.42578125" style="379" customWidth="1"/>
    <col min="14855" max="14855" width="11.42578125" style="379" customWidth="1"/>
    <col min="14856" max="14856" width="17.85546875" style="379" customWidth="1"/>
    <col min="14857" max="14857" width="15.140625" style="379" customWidth="1"/>
    <col min="14858" max="14858" width="14.28515625" style="379" customWidth="1"/>
    <col min="14859" max="14859" width="14.85546875" style="379" customWidth="1"/>
    <col min="14860" max="14860" width="9.140625" style="379"/>
    <col min="14861" max="14861" width="17.28515625" style="379" bestFit="1" customWidth="1"/>
    <col min="14862" max="14863" width="11.7109375" style="379" customWidth="1"/>
    <col min="14864" max="14864" width="15.28515625" style="379" customWidth="1"/>
    <col min="14865" max="15104" width="9.140625" style="379"/>
    <col min="15105" max="15105" width="11.28515625" style="379" customWidth="1"/>
    <col min="15106" max="15106" width="15.7109375" style="379" customWidth="1"/>
    <col min="15107" max="15107" width="14.28515625" style="379" customWidth="1"/>
    <col min="15108" max="15108" width="12.85546875" style="379" customWidth="1"/>
    <col min="15109" max="15109" width="19.140625" style="379" customWidth="1"/>
    <col min="15110" max="15110" width="12.42578125" style="379" customWidth="1"/>
    <col min="15111" max="15111" width="11.42578125" style="379" customWidth="1"/>
    <col min="15112" max="15112" width="17.85546875" style="379" customWidth="1"/>
    <col min="15113" max="15113" width="15.140625" style="379" customWidth="1"/>
    <col min="15114" max="15114" width="14.28515625" style="379" customWidth="1"/>
    <col min="15115" max="15115" width="14.85546875" style="379" customWidth="1"/>
    <col min="15116" max="15116" width="9.140625" style="379"/>
    <col min="15117" max="15117" width="17.28515625" style="379" bestFit="1" customWidth="1"/>
    <col min="15118" max="15119" width="11.7109375" style="379" customWidth="1"/>
    <col min="15120" max="15120" width="15.28515625" style="379" customWidth="1"/>
    <col min="15121" max="15360" width="9.140625" style="379"/>
    <col min="15361" max="15361" width="11.28515625" style="379" customWidth="1"/>
    <col min="15362" max="15362" width="15.7109375" style="379" customWidth="1"/>
    <col min="15363" max="15363" width="14.28515625" style="379" customWidth="1"/>
    <col min="15364" max="15364" width="12.85546875" style="379" customWidth="1"/>
    <col min="15365" max="15365" width="19.140625" style="379" customWidth="1"/>
    <col min="15366" max="15366" width="12.42578125" style="379" customWidth="1"/>
    <col min="15367" max="15367" width="11.42578125" style="379" customWidth="1"/>
    <col min="15368" max="15368" width="17.85546875" style="379" customWidth="1"/>
    <col min="15369" max="15369" width="15.140625" style="379" customWidth="1"/>
    <col min="15370" max="15370" width="14.28515625" style="379" customWidth="1"/>
    <col min="15371" max="15371" width="14.85546875" style="379" customWidth="1"/>
    <col min="15372" max="15372" width="9.140625" style="379"/>
    <col min="15373" max="15373" width="17.28515625" style="379" bestFit="1" customWidth="1"/>
    <col min="15374" max="15375" width="11.7109375" style="379" customWidth="1"/>
    <col min="15376" max="15376" width="15.28515625" style="379" customWidth="1"/>
    <col min="15377" max="15616" width="9.140625" style="379"/>
    <col min="15617" max="15617" width="11.28515625" style="379" customWidth="1"/>
    <col min="15618" max="15618" width="15.7109375" style="379" customWidth="1"/>
    <col min="15619" max="15619" width="14.28515625" style="379" customWidth="1"/>
    <col min="15620" max="15620" width="12.85546875" style="379" customWidth="1"/>
    <col min="15621" max="15621" width="19.140625" style="379" customWidth="1"/>
    <col min="15622" max="15622" width="12.42578125" style="379" customWidth="1"/>
    <col min="15623" max="15623" width="11.42578125" style="379" customWidth="1"/>
    <col min="15624" max="15624" width="17.85546875" style="379" customWidth="1"/>
    <col min="15625" max="15625" width="15.140625" style="379" customWidth="1"/>
    <col min="15626" max="15626" width="14.28515625" style="379" customWidth="1"/>
    <col min="15627" max="15627" width="14.85546875" style="379" customWidth="1"/>
    <col min="15628" max="15628" width="9.140625" style="379"/>
    <col min="15629" max="15629" width="17.28515625" style="379" bestFit="1" customWidth="1"/>
    <col min="15630" max="15631" width="11.7109375" style="379" customWidth="1"/>
    <col min="15632" max="15632" width="15.28515625" style="379" customWidth="1"/>
    <col min="15633" max="15872" width="9.140625" style="379"/>
    <col min="15873" max="15873" width="11.28515625" style="379" customWidth="1"/>
    <col min="15874" max="15874" width="15.7109375" style="379" customWidth="1"/>
    <col min="15875" max="15875" width="14.28515625" style="379" customWidth="1"/>
    <col min="15876" max="15876" width="12.85546875" style="379" customWidth="1"/>
    <col min="15877" max="15877" width="19.140625" style="379" customWidth="1"/>
    <col min="15878" max="15878" width="12.42578125" style="379" customWidth="1"/>
    <col min="15879" max="15879" width="11.42578125" style="379" customWidth="1"/>
    <col min="15880" max="15880" width="17.85546875" style="379" customWidth="1"/>
    <col min="15881" max="15881" width="15.140625" style="379" customWidth="1"/>
    <col min="15882" max="15882" width="14.28515625" style="379" customWidth="1"/>
    <col min="15883" max="15883" width="14.85546875" style="379" customWidth="1"/>
    <col min="15884" max="15884" width="9.140625" style="379"/>
    <col min="15885" max="15885" width="17.28515625" style="379" bestFit="1" customWidth="1"/>
    <col min="15886" max="15887" width="11.7109375" style="379" customWidth="1"/>
    <col min="15888" max="15888" width="15.28515625" style="379" customWidth="1"/>
    <col min="15889" max="16128" width="9.140625" style="379"/>
    <col min="16129" max="16129" width="11.28515625" style="379" customWidth="1"/>
    <col min="16130" max="16130" width="15.7109375" style="379" customWidth="1"/>
    <col min="16131" max="16131" width="14.28515625" style="379" customWidth="1"/>
    <col min="16132" max="16132" width="12.85546875" style="379" customWidth="1"/>
    <col min="16133" max="16133" width="19.140625" style="379" customWidth="1"/>
    <col min="16134" max="16134" width="12.42578125" style="379" customWidth="1"/>
    <col min="16135" max="16135" width="11.42578125" style="379" customWidth="1"/>
    <col min="16136" max="16136" width="17.85546875" style="379" customWidth="1"/>
    <col min="16137" max="16137" width="15.140625" style="379" customWidth="1"/>
    <col min="16138" max="16138" width="14.28515625" style="379" customWidth="1"/>
    <col min="16139" max="16139" width="14.85546875" style="379" customWidth="1"/>
    <col min="16140" max="16140" width="9.140625" style="379"/>
    <col min="16141" max="16141" width="17.28515625" style="379" bestFit="1" customWidth="1"/>
    <col min="16142" max="16143" width="11.7109375" style="379" customWidth="1"/>
    <col min="16144" max="16144" width="15.28515625" style="379" customWidth="1"/>
    <col min="16145" max="16384" width="9.140625" style="379"/>
  </cols>
  <sheetData>
    <row r="2" spans="1:16" s="50" customFormat="1">
      <c r="A2" s="830" t="s">
        <v>155</v>
      </c>
      <c r="B2" s="830"/>
      <c r="C2" s="830"/>
      <c r="D2" s="830"/>
      <c r="E2" s="830"/>
      <c r="F2" s="830"/>
      <c r="G2" s="830"/>
      <c r="H2" s="830"/>
      <c r="I2" s="830"/>
      <c r="J2" s="830"/>
      <c r="K2" s="830"/>
      <c r="L2" s="830"/>
      <c r="M2" s="830"/>
      <c r="N2" s="830"/>
      <c r="O2" s="830"/>
      <c r="P2" s="830"/>
    </row>
    <row r="3" spans="1:16" s="50" customFormat="1">
      <c r="A3" s="830" t="s">
        <v>771</v>
      </c>
      <c r="B3" s="830"/>
      <c r="C3" s="830"/>
      <c r="D3" s="830"/>
      <c r="E3" s="830"/>
      <c r="F3" s="830"/>
      <c r="G3" s="830"/>
      <c r="H3" s="830"/>
      <c r="I3" s="830"/>
      <c r="J3" s="830"/>
      <c r="K3" s="830"/>
      <c r="L3" s="830"/>
      <c r="M3" s="830"/>
      <c r="N3" s="830"/>
      <c r="O3" s="830"/>
      <c r="P3" s="830"/>
    </row>
    <row r="4" spans="1:16" s="50" customFormat="1">
      <c r="A4" s="830" t="s">
        <v>156</v>
      </c>
      <c r="B4" s="830"/>
      <c r="C4" s="830"/>
      <c r="D4" s="830"/>
      <c r="E4" s="830"/>
      <c r="F4" s="830"/>
      <c r="G4" s="380"/>
      <c r="H4" s="380"/>
      <c r="I4" s="380"/>
      <c r="J4" s="380"/>
      <c r="K4" s="380"/>
      <c r="L4" s="830" t="s">
        <v>1</v>
      </c>
      <c r="M4" s="830"/>
      <c r="N4" s="380"/>
      <c r="O4" s="830" t="s">
        <v>174</v>
      </c>
      <c r="P4" s="830"/>
    </row>
    <row r="5" spans="1:16" s="51" customFormat="1">
      <c r="A5" s="826" t="s">
        <v>158</v>
      </c>
      <c r="B5" s="826" t="s">
        <v>159</v>
      </c>
      <c r="C5" s="829" t="s">
        <v>160</v>
      </c>
      <c r="D5" s="829"/>
      <c r="E5" s="829"/>
      <c r="F5" s="829" t="s">
        <v>161</v>
      </c>
      <c r="G5" s="829"/>
      <c r="H5" s="829"/>
      <c r="I5" s="829" t="s">
        <v>772</v>
      </c>
      <c r="J5" s="829" t="s">
        <v>175</v>
      </c>
      <c r="K5" s="829"/>
      <c r="L5" s="829"/>
      <c r="M5" s="829"/>
      <c r="N5" s="826" t="s">
        <v>164</v>
      </c>
      <c r="O5" s="826" t="s">
        <v>773</v>
      </c>
      <c r="P5" s="826" t="s">
        <v>176</v>
      </c>
    </row>
    <row r="6" spans="1:16" s="51" customFormat="1" ht="75" customHeight="1">
      <c r="A6" s="826"/>
      <c r="B6" s="826"/>
      <c r="C6" s="472" t="s">
        <v>716</v>
      </c>
      <c r="D6" s="472" t="s">
        <v>735</v>
      </c>
      <c r="E6" s="472" t="s">
        <v>111</v>
      </c>
      <c r="F6" s="472" t="s">
        <v>696</v>
      </c>
      <c r="G6" s="472" t="s">
        <v>697</v>
      </c>
      <c r="H6" s="472" t="s">
        <v>111</v>
      </c>
      <c r="I6" s="829"/>
      <c r="J6" s="472" t="s">
        <v>177</v>
      </c>
      <c r="K6" s="472" t="s">
        <v>178</v>
      </c>
      <c r="L6" s="472" t="s">
        <v>103</v>
      </c>
      <c r="M6" s="472" t="s">
        <v>163</v>
      </c>
      <c r="N6" s="826"/>
      <c r="O6" s="826"/>
      <c r="P6" s="826"/>
    </row>
    <row r="7" spans="1:16" s="51" customFormat="1">
      <c r="A7" s="465">
        <v>1</v>
      </c>
      <c r="B7" s="465">
        <v>2</v>
      </c>
      <c r="C7" s="465">
        <v>3</v>
      </c>
      <c r="D7" s="465">
        <v>4</v>
      </c>
      <c r="E7" s="465" t="s">
        <v>167</v>
      </c>
      <c r="F7" s="465">
        <v>6</v>
      </c>
      <c r="G7" s="465">
        <v>7</v>
      </c>
      <c r="H7" s="465" t="s">
        <v>168</v>
      </c>
      <c r="I7" s="465">
        <v>9</v>
      </c>
      <c r="J7" s="465">
        <v>10</v>
      </c>
      <c r="K7" s="465">
        <v>11</v>
      </c>
      <c r="L7" s="465">
        <v>12</v>
      </c>
      <c r="M7" s="465" t="s">
        <v>724</v>
      </c>
      <c r="N7" s="465">
        <v>14</v>
      </c>
      <c r="O7" s="465" t="s">
        <v>725</v>
      </c>
      <c r="P7" s="398">
        <v>16</v>
      </c>
    </row>
    <row r="8" spans="1:16" s="53" customFormat="1">
      <c r="A8" s="5">
        <v>1</v>
      </c>
      <c r="B8" s="42">
        <v>43922</v>
      </c>
      <c r="C8" s="385"/>
      <c r="D8" s="385"/>
      <c r="E8" s="5">
        <f>C8+D8</f>
        <v>0</v>
      </c>
      <c r="F8" s="385"/>
      <c r="G8" s="385"/>
      <c r="H8" s="5">
        <f t="shared" ref="H8:H19" si="0">F8+G8</f>
        <v>0</v>
      </c>
      <c r="I8" s="385"/>
      <c r="J8" s="385"/>
      <c r="K8" s="385"/>
      <c r="L8" s="385"/>
      <c r="M8" s="43">
        <f>I8+J8+K8+L8</f>
        <v>0</v>
      </c>
      <c r="N8" s="385"/>
      <c r="O8" s="43">
        <f>SUM(I8+M8-N8)</f>
        <v>0</v>
      </c>
      <c r="P8" s="52"/>
    </row>
    <row r="9" spans="1:16" s="53" customFormat="1">
      <c r="A9" s="5">
        <v>2</v>
      </c>
      <c r="B9" s="42">
        <v>43952</v>
      </c>
      <c r="C9" s="385"/>
      <c r="D9" s="385"/>
      <c r="E9" s="5">
        <f t="shared" ref="E9:E19" si="1">C9+D9</f>
        <v>0</v>
      </c>
      <c r="F9" s="385"/>
      <c r="G9" s="385"/>
      <c r="H9" s="5">
        <f t="shared" si="0"/>
        <v>0</v>
      </c>
      <c r="I9" s="385"/>
      <c r="J9" s="385"/>
      <c r="K9" s="385"/>
      <c r="L9" s="385"/>
      <c r="M9" s="43">
        <f t="shared" ref="M9:M19" si="2">I9+J9+K9+L9</f>
        <v>0</v>
      </c>
      <c r="N9" s="385"/>
      <c r="O9" s="43">
        <f t="shared" ref="O9:O19" si="3">SUM(I9+M9-N9)</f>
        <v>0</v>
      </c>
      <c r="P9" s="52"/>
    </row>
    <row r="10" spans="1:16" s="53" customFormat="1">
      <c r="A10" s="5">
        <v>3</v>
      </c>
      <c r="B10" s="42">
        <v>43983</v>
      </c>
      <c r="C10" s="385"/>
      <c r="D10" s="385"/>
      <c r="E10" s="5">
        <f t="shared" si="1"/>
        <v>0</v>
      </c>
      <c r="F10" s="385"/>
      <c r="G10" s="385"/>
      <c r="H10" s="5">
        <f t="shared" si="0"/>
        <v>0</v>
      </c>
      <c r="I10" s="385"/>
      <c r="J10" s="385"/>
      <c r="K10" s="385"/>
      <c r="L10" s="385"/>
      <c r="M10" s="43">
        <f t="shared" si="2"/>
        <v>0</v>
      </c>
      <c r="N10" s="385"/>
      <c r="O10" s="43">
        <f t="shared" si="3"/>
        <v>0</v>
      </c>
      <c r="P10" s="52"/>
    </row>
    <row r="11" spans="1:16" s="53" customFormat="1">
      <c r="A11" s="5">
        <v>4</v>
      </c>
      <c r="B11" s="42">
        <v>44013</v>
      </c>
      <c r="C11" s="385"/>
      <c r="D11" s="385"/>
      <c r="E11" s="5">
        <f t="shared" si="1"/>
        <v>0</v>
      </c>
      <c r="F11" s="385"/>
      <c r="G11" s="385"/>
      <c r="H11" s="5">
        <f t="shared" si="0"/>
        <v>0</v>
      </c>
      <c r="I11" s="385"/>
      <c r="J11" s="385"/>
      <c r="K11" s="385"/>
      <c r="L11" s="385"/>
      <c r="M11" s="43">
        <f t="shared" si="2"/>
        <v>0</v>
      </c>
      <c r="N11" s="385"/>
      <c r="O11" s="43">
        <f t="shared" si="3"/>
        <v>0</v>
      </c>
      <c r="P11" s="52"/>
    </row>
    <row r="12" spans="1:16" s="53" customFormat="1">
      <c r="A12" s="5">
        <v>5</v>
      </c>
      <c r="B12" s="42">
        <v>44044</v>
      </c>
      <c r="C12" s="385"/>
      <c r="D12" s="385"/>
      <c r="E12" s="5">
        <f t="shared" si="1"/>
        <v>0</v>
      </c>
      <c r="F12" s="385"/>
      <c r="G12" s="385"/>
      <c r="H12" s="5">
        <f t="shared" si="0"/>
        <v>0</v>
      </c>
      <c r="I12" s="385"/>
      <c r="J12" s="385"/>
      <c r="K12" s="385"/>
      <c r="L12" s="385"/>
      <c r="M12" s="43">
        <f t="shared" si="2"/>
        <v>0</v>
      </c>
      <c r="N12" s="385"/>
      <c r="O12" s="43">
        <f t="shared" si="3"/>
        <v>0</v>
      </c>
      <c r="P12" s="52"/>
    </row>
    <row r="13" spans="1:16" s="53" customFormat="1">
      <c r="A13" s="5">
        <v>6</v>
      </c>
      <c r="B13" s="42">
        <v>44075</v>
      </c>
      <c r="C13" s="385"/>
      <c r="D13" s="385"/>
      <c r="E13" s="5">
        <f t="shared" si="1"/>
        <v>0</v>
      </c>
      <c r="F13" s="385"/>
      <c r="G13" s="385"/>
      <c r="H13" s="5">
        <f t="shared" si="0"/>
        <v>0</v>
      </c>
      <c r="I13" s="385"/>
      <c r="J13" s="385"/>
      <c r="K13" s="385"/>
      <c r="L13" s="385"/>
      <c r="M13" s="43">
        <f t="shared" si="2"/>
        <v>0</v>
      </c>
      <c r="N13" s="385"/>
      <c r="O13" s="43">
        <f t="shared" si="3"/>
        <v>0</v>
      </c>
      <c r="P13" s="52"/>
    </row>
    <row r="14" spans="1:16" s="53" customFormat="1">
      <c r="A14" s="5">
        <v>7</v>
      </c>
      <c r="B14" s="42">
        <v>44105</v>
      </c>
      <c r="C14" s="385"/>
      <c r="D14" s="385"/>
      <c r="E14" s="5">
        <f t="shared" si="1"/>
        <v>0</v>
      </c>
      <c r="F14" s="385"/>
      <c r="G14" s="385"/>
      <c r="H14" s="5">
        <f t="shared" si="0"/>
        <v>0</v>
      </c>
      <c r="I14" s="385"/>
      <c r="J14" s="385"/>
      <c r="K14" s="385"/>
      <c r="L14" s="385"/>
      <c r="M14" s="43">
        <f t="shared" si="2"/>
        <v>0</v>
      </c>
      <c r="N14" s="385"/>
      <c r="O14" s="43">
        <f t="shared" si="3"/>
        <v>0</v>
      </c>
      <c r="P14" s="52"/>
    </row>
    <row r="15" spans="1:16" s="53" customFormat="1">
      <c r="A15" s="5">
        <v>8</v>
      </c>
      <c r="B15" s="42">
        <v>44136</v>
      </c>
      <c r="C15" s="385"/>
      <c r="D15" s="385"/>
      <c r="E15" s="5">
        <f t="shared" si="1"/>
        <v>0</v>
      </c>
      <c r="F15" s="385"/>
      <c r="G15" s="385"/>
      <c r="H15" s="5">
        <f t="shared" si="0"/>
        <v>0</v>
      </c>
      <c r="I15" s="385"/>
      <c r="J15" s="385"/>
      <c r="K15" s="385"/>
      <c r="L15" s="385"/>
      <c r="M15" s="43">
        <f t="shared" si="2"/>
        <v>0</v>
      </c>
      <c r="N15" s="385"/>
      <c r="O15" s="43">
        <f t="shared" si="3"/>
        <v>0</v>
      </c>
      <c r="P15" s="52"/>
    </row>
    <row r="16" spans="1:16" s="53" customFormat="1">
      <c r="A16" s="5">
        <v>9</v>
      </c>
      <c r="B16" s="42">
        <v>44166</v>
      </c>
      <c r="C16" s="385"/>
      <c r="D16" s="385"/>
      <c r="E16" s="5">
        <f t="shared" si="1"/>
        <v>0</v>
      </c>
      <c r="F16" s="385"/>
      <c r="G16" s="385"/>
      <c r="H16" s="5">
        <f t="shared" si="0"/>
        <v>0</v>
      </c>
      <c r="I16" s="385"/>
      <c r="J16" s="385"/>
      <c r="K16" s="385"/>
      <c r="L16" s="385"/>
      <c r="M16" s="43">
        <f t="shared" si="2"/>
        <v>0</v>
      </c>
      <c r="N16" s="385"/>
      <c r="O16" s="43">
        <f t="shared" si="3"/>
        <v>0</v>
      </c>
      <c r="P16" s="52"/>
    </row>
    <row r="17" spans="1:16" s="54" customFormat="1">
      <c r="A17" s="5">
        <v>10</v>
      </c>
      <c r="B17" s="42">
        <v>44197</v>
      </c>
      <c r="C17" s="385"/>
      <c r="D17" s="385"/>
      <c r="E17" s="5">
        <f t="shared" si="1"/>
        <v>0</v>
      </c>
      <c r="F17" s="385"/>
      <c r="G17" s="385"/>
      <c r="H17" s="5">
        <f t="shared" si="0"/>
        <v>0</v>
      </c>
      <c r="I17" s="385"/>
      <c r="J17" s="385"/>
      <c r="K17" s="385"/>
      <c r="L17" s="385"/>
      <c r="M17" s="43">
        <f t="shared" si="2"/>
        <v>0</v>
      </c>
      <c r="N17" s="385"/>
      <c r="O17" s="43">
        <f t="shared" si="3"/>
        <v>0</v>
      </c>
      <c r="P17" s="52"/>
    </row>
    <row r="18" spans="1:16" s="54" customFormat="1">
      <c r="A18" s="5">
        <v>11</v>
      </c>
      <c r="B18" s="42">
        <v>44228</v>
      </c>
      <c r="C18" s="385"/>
      <c r="D18" s="385"/>
      <c r="E18" s="5">
        <f t="shared" si="1"/>
        <v>0</v>
      </c>
      <c r="F18" s="385"/>
      <c r="G18" s="385"/>
      <c r="H18" s="5">
        <f t="shared" si="0"/>
        <v>0</v>
      </c>
      <c r="I18" s="385"/>
      <c r="J18" s="385"/>
      <c r="K18" s="385"/>
      <c r="L18" s="385"/>
      <c r="M18" s="43">
        <f t="shared" si="2"/>
        <v>0</v>
      </c>
      <c r="N18" s="385"/>
      <c r="O18" s="43">
        <f t="shared" si="3"/>
        <v>0</v>
      </c>
      <c r="P18" s="52"/>
    </row>
    <row r="19" spans="1:16" s="54" customFormat="1">
      <c r="A19" s="5">
        <v>12</v>
      </c>
      <c r="B19" s="42">
        <v>44256</v>
      </c>
      <c r="C19" s="385"/>
      <c r="D19" s="385"/>
      <c r="E19" s="5">
        <f t="shared" si="1"/>
        <v>0</v>
      </c>
      <c r="F19" s="385"/>
      <c r="G19" s="385"/>
      <c r="H19" s="5">
        <f t="shared" si="0"/>
        <v>0</v>
      </c>
      <c r="I19" s="385"/>
      <c r="J19" s="385"/>
      <c r="K19" s="385"/>
      <c r="L19" s="385"/>
      <c r="M19" s="43">
        <f t="shared" si="2"/>
        <v>0</v>
      </c>
      <c r="N19" s="385"/>
      <c r="O19" s="43">
        <f t="shared" si="3"/>
        <v>0</v>
      </c>
      <c r="P19" s="52"/>
    </row>
    <row r="20" spans="1:16" s="50" customFormat="1">
      <c r="A20" s="824" t="s">
        <v>111</v>
      </c>
      <c r="B20" s="824"/>
      <c r="C20" s="377">
        <f>C19</f>
        <v>0</v>
      </c>
      <c r="D20" s="377">
        <f>D19</f>
        <v>0</v>
      </c>
      <c r="E20" s="377">
        <f>E19</f>
        <v>0</v>
      </c>
      <c r="F20" s="377">
        <f>SUM(F8:F19)</f>
        <v>0</v>
      </c>
      <c r="G20" s="377">
        <f>SUM(G8:G19)</f>
        <v>0</v>
      </c>
      <c r="H20" s="377">
        <f>SUM(H8:H19)</f>
        <v>0</v>
      </c>
      <c r="I20" s="47">
        <f>SUM(I8:I19)</f>
        <v>0</v>
      </c>
      <c r="J20" s="47">
        <f t="shared" ref="J20:L20" si="4">SUM(J8:J19)</f>
        <v>0</v>
      </c>
      <c r="K20" s="47">
        <f t="shared" si="4"/>
        <v>0</v>
      </c>
      <c r="L20" s="47">
        <f t="shared" si="4"/>
        <v>0</v>
      </c>
      <c r="M20" s="47">
        <f>SUM(M8:M19)</f>
        <v>0</v>
      </c>
      <c r="N20" s="47">
        <f t="shared" ref="N20:O20" si="5">SUM(N8:N19)</f>
        <v>0</v>
      </c>
      <c r="O20" s="47">
        <f t="shared" si="5"/>
        <v>0</v>
      </c>
      <c r="P20" s="55"/>
    </row>
    <row r="21" spans="1:16" s="50" customFormat="1">
      <c r="A21" s="56"/>
      <c r="B21" s="56"/>
      <c r="C21" s="56"/>
      <c r="D21" s="56"/>
      <c r="E21" s="56"/>
      <c r="F21" s="56"/>
      <c r="G21" s="56"/>
      <c r="H21" s="56"/>
      <c r="I21" s="56"/>
      <c r="J21" s="56"/>
      <c r="K21" s="56"/>
      <c r="L21" s="56"/>
      <c r="M21" s="56"/>
      <c r="N21" s="56"/>
      <c r="O21" s="57"/>
      <c r="P21" s="56"/>
    </row>
    <row r="22" spans="1:16" s="50" customFormat="1">
      <c r="A22" s="58" t="s">
        <v>768</v>
      </c>
      <c r="B22" s="58"/>
      <c r="C22" s="58"/>
      <c r="D22" s="58"/>
      <c r="E22" s="58"/>
      <c r="F22" s="58"/>
      <c r="G22" s="56"/>
      <c r="H22" s="56"/>
      <c r="I22" s="56"/>
      <c r="J22" s="56"/>
      <c r="K22" s="56"/>
      <c r="L22" s="56"/>
      <c r="M22" s="56"/>
      <c r="N22" s="56"/>
      <c r="O22" s="56"/>
      <c r="P22" s="56"/>
    </row>
    <row r="23" spans="1:16" s="50" customFormat="1">
      <c r="A23" s="58" t="s">
        <v>774</v>
      </c>
      <c r="B23" s="58"/>
      <c r="C23" s="58"/>
      <c r="D23" s="58"/>
      <c r="E23" s="58"/>
      <c r="F23" s="58"/>
      <c r="G23" s="56"/>
      <c r="H23" s="56"/>
      <c r="I23" s="57"/>
      <c r="J23" s="56"/>
      <c r="K23" s="56"/>
      <c r="L23" s="56"/>
      <c r="M23" s="56"/>
      <c r="N23" s="56"/>
      <c r="O23" s="57"/>
      <c r="P23" s="56"/>
    </row>
    <row r="24" spans="1:16">
      <c r="A24" s="58" t="s">
        <v>179</v>
      </c>
      <c r="B24" s="58"/>
      <c r="C24" s="58"/>
      <c r="D24" s="58"/>
      <c r="E24" s="56"/>
      <c r="F24" s="56"/>
      <c r="G24" s="56"/>
      <c r="H24" s="56"/>
      <c r="I24" s="56"/>
      <c r="J24" s="56"/>
      <c r="K24" s="56"/>
      <c r="L24" s="56"/>
      <c r="M24" s="56"/>
      <c r="N24" s="56"/>
      <c r="O24" s="57"/>
      <c r="P24" s="56"/>
    </row>
    <row r="25" spans="1:16">
      <c r="A25" s="58" t="s">
        <v>775</v>
      </c>
      <c r="B25" s="58"/>
      <c r="C25" s="58"/>
      <c r="D25" s="58"/>
      <c r="E25" s="56"/>
      <c r="F25" s="56"/>
      <c r="G25" s="56"/>
      <c r="H25" s="56"/>
      <c r="I25" s="56"/>
      <c r="J25" s="56"/>
      <c r="K25" s="56"/>
      <c r="L25" s="56"/>
      <c r="M25" s="828" t="s">
        <v>172</v>
      </c>
      <c r="N25" s="828"/>
      <c r="O25" s="828"/>
      <c r="P25" s="56"/>
    </row>
    <row r="26" spans="1:16">
      <c r="A26" s="56"/>
      <c r="B26" s="56"/>
      <c r="C26" s="56"/>
      <c r="D26" s="56"/>
      <c r="E26" s="56"/>
      <c r="F26" s="56"/>
      <c r="G26" s="56"/>
      <c r="H26" s="56"/>
      <c r="I26" s="56"/>
      <c r="J26" s="56"/>
      <c r="K26" s="56"/>
      <c r="L26" s="56"/>
      <c r="M26" s="828" t="s">
        <v>173</v>
      </c>
      <c r="N26" s="828"/>
      <c r="O26" s="828"/>
      <c r="P26" s="56"/>
    </row>
    <row r="27" spans="1:16">
      <c r="A27" s="56"/>
      <c r="B27" s="56"/>
      <c r="C27" s="56"/>
      <c r="D27" s="56"/>
      <c r="E27" s="56"/>
      <c r="F27" s="56"/>
      <c r="G27" s="56"/>
      <c r="H27" s="56"/>
      <c r="I27" s="56"/>
      <c r="J27" s="56"/>
      <c r="K27" s="56"/>
      <c r="L27" s="56"/>
      <c r="M27" s="56" t="s">
        <v>180</v>
      </c>
      <c r="N27" s="56"/>
      <c r="O27" s="56"/>
      <c r="P27" s="56"/>
    </row>
    <row r="29" spans="1:16" ht="13.5" customHeight="1"/>
  </sheetData>
  <sheetProtection formatCells="0" formatColumns="0" formatRows="0" sort="0" autoFilter="0" pivotTables="0"/>
  <mergeCells count="17">
    <mergeCell ref="A20:B20"/>
    <mergeCell ref="M25:O25"/>
    <mergeCell ref="A2:P2"/>
    <mergeCell ref="A3:P3"/>
    <mergeCell ref="A4:F4"/>
    <mergeCell ref="L4:M4"/>
    <mergeCell ref="O4:P4"/>
    <mergeCell ref="A5:A6"/>
    <mergeCell ref="B5:B6"/>
    <mergeCell ref="C5:E5"/>
    <mergeCell ref="F5:H5"/>
    <mergeCell ref="I5:I6"/>
    <mergeCell ref="M26:O26"/>
    <mergeCell ref="J5:M5"/>
    <mergeCell ref="N5:N6"/>
    <mergeCell ref="O5:O6"/>
    <mergeCell ref="P5:P6"/>
  </mergeCells>
  <printOptions horizontalCentered="1"/>
  <pageMargins left="0.39370078740157483" right="0.19685039370078741" top="0.19685039370078741" bottom="0.19685039370078741" header="0.31496062992125984" footer="0.31496062992125984"/>
  <pageSetup paperSize="5"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3"/>
  <sheetViews>
    <sheetView zoomScaleNormal="100" workbookViewId="0">
      <selection activeCell="D12" sqref="D12"/>
    </sheetView>
  </sheetViews>
  <sheetFormatPr defaultColWidth="14.85546875" defaultRowHeight="15"/>
  <cols>
    <col min="1" max="1" width="6" style="301" customWidth="1"/>
    <col min="2" max="2" width="16.140625" style="301" bestFit="1" customWidth="1"/>
    <col min="3" max="3" width="12.85546875" style="301" customWidth="1"/>
    <col min="4" max="6" width="15" style="301" bestFit="1" customWidth="1"/>
    <col min="7" max="7" width="21" style="301" customWidth="1"/>
    <col min="8" max="9" width="15" style="301" bestFit="1" customWidth="1"/>
    <col min="10" max="10" width="20" style="301" customWidth="1"/>
    <col min="11" max="11" width="15" style="301" bestFit="1" customWidth="1"/>
    <col min="12" max="12" width="20.7109375" style="301" customWidth="1"/>
    <col min="13" max="13" width="15" style="301" bestFit="1" customWidth="1"/>
    <col min="14" max="16384" width="14.85546875" style="301"/>
  </cols>
  <sheetData>
    <row r="1" spans="1:13" ht="15.75">
      <c r="A1" s="317"/>
      <c r="B1" s="317"/>
      <c r="C1" s="317"/>
      <c r="D1" s="317"/>
      <c r="E1" s="317"/>
      <c r="F1" s="317"/>
      <c r="G1" s="317"/>
      <c r="H1" s="317"/>
      <c r="I1" s="317"/>
      <c r="J1" s="317"/>
      <c r="K1" s="317"/>
      <c r="L1" s="317"/>
      <c r="M1" s="317"/>
    </row>
    <row r="2" spans="1:13" ht="22.5">
      <c r="A2" s="831" t="s">
        <v>155</v>
      </c>
      <c r="B2" s="831"/>
      <c r="C2" s="831"/>
      <c r="D2" s="831"/>
      <c r="E2" s="831"/>
      <c r="F2" s="831"/>
      <c r="G2" s="831"/>
      <c r="H2" s="831"/>
      <c r="I2" s="831"/>
      <c r="J2" s="831"/>
      <c r="K2" s="831"/>
      <c r="L2" s="831"/>
      <c r="M2" s="831"/>
    </row>
    <row r="3" spans="1:13" ht="20.25">
      <c r="A3" s="834" t="s">
        <v>776</v>
      </c>
      <c r="B3" s="834"/>
      <c r="C3" s="834"/>
      <c r="D3" s="834"/>
      <c r="E3" s="834"/>
      <c r="F3" s="834"/>
      <c r="G3" s="834"/>
      <c r="H3" s="834"/>
      <c r="I3" s="834"/>
      <c r="J3" s="343"/>
      <c r="K3" s="343"/>
      <c r="L3" s="318" t="s">
        <v>699</v>
      </c>
      <c r="M3" s="318"/>
    </row>
    <row r="4" spans="1:13" ht="20.25">
      <c r="A4" s="475" t="s">
        <v>156</v>
      </c>
      <c r="B4" s="475"/>
      <c r="C4" s="475"/>
      <c r="D4" s="475"/>
      <c r="E4" s="475"/>
      <c r="F4" s="475"/>
      <c r="G4" s="475"/>
      <c r="H4" s="475"/>
      <c r="I4" s="475"/>
      <c r="J4" s="319"/>
      <c r="K4" s="319"/>
      <c r="L4" s="319" t="s">
        <v>1</v>
      </c>
      <c r="M4" s="319"/>
    </row>
    <row r="5" spans="1:13" ht="90">
      <c r="A5" s="320" t="s">
        <v>158</v>
      </c>
      <c r="B5" s="320" t="s">
        <v>159</v>
      </c>
      <c r="C5" s="320" t="s">
        <v>160</v>
      </c>
      <c r="D5" s="320" t="s">
        <v>161</v>
      </c>
      <c r="E5" s="320" t="s">
        <v>777</v>
      </c>
      <c r="F5" s="320" t="s">
        <v>700</v>
      </c>
      <c r="G5" s="320" t="s">
        <v>701</v>
      </c>
      <c r="H5" s="320" t="s">
        <v>103</v>
      </c>
      <c r="I5" s="320" t="s">
        <v>163</v>
      </c>
      <c r="J5" s="320" t="s">
        <v>702</v>
      </c>
      <c r="K5" s="320" t="s">
        <v>164</v>
      </c>
      <c r="L5" s="320" t="s">
        <v>778</v>
      </c>
      <c r="M5" s="320" t="s">
        <v>737</v>
      </c>
    </row>
    <row r="6" spans="1:13" s="474" customFormat="1">
      <c r="A6" s="473">
        <v>1</v>
      </c>
      <c r="B6" s="473">
        <v>2</v>
      </c>
      <c r="C6" s="473">
        <v>3</v>
      </c>
      <c r="D6" s="473">
        <v>4</v>
      </c>
      <c r="E6" s="473">
        <v>5</v>
      </c>
      <c r="F6" s="473">
        <v>6</v>
      </c>
      <c r="G6" s="473">
        <v>7</v>
      </c>
      <c r="H6" s="473">
        <v>8</v>
      </c>
      <c r="I6" s="473" t="s">
        <v>736</v>
      </c>
      <c r="J6" s="473">
        <v>10</v>
      </c>
      <c r="K6" s="473">
        <v>11</v>
      </c>
      <c r="L6" s="473" t="s">
        <v>703</v>
      </c>
      <c r="M6" s="473">
        <v>13</v>
      </c>
    </row>
    <row r="7" spans="1:13" ht="18">
      <c r="A7" s="321">
        <v>1</v>
      </c>
      <c r="B7" s="322">
        <v>43922</v>
      </c>
      <c r="C7" s="399"/>
      <c r="D7" s="399"/>
      <c r="E7" s="323"/>
      <c r="F7" s="323"/>
      <c r="G7" s="323"/>
      <c r="H7" s="323"/>
      <c r="I7" s="324">
        <f t="shared" ref="I7:I18" si="0">F7+G7+H7</f>
        <v>0</v>
      </c>
      <c r="J7" s="400"/>
      <c r="K7" s="325"/>
      <c r="L7" s="326">
        <f t="shared" ref="L7:L19" si="1">E7+J7-K7</f>
        <v>0</v>
      </c>
      <c r="M7" s="327"/>
    </row>
    <row r="8" spans="1:13" ht="18">
      <c r="A8" s="321">
        <v>2</v>
      </c>
      <c r="B8" s="322">
        <v>43952</v>
      </c>
      <c r="C8" s="399"/>
      <c r="D8" s="399"/>
      <c r="E8" s="323"/>
      <c r="F8" s="323"/>
      <c r="G8" s="323"/>
      <c r="H8" s="323"/>
      <c r="I8" s="324">
        <f t="shared" si="0"/>
        <v>0</v>
      </c>
      <c r="J8" s="400"/>
      <c r="K8" s="325"/>
      <c r="L8" s="326">
        <f t="shared" si="1"/>
        <v>0</v>
      </c>
      <c r="M8" s="327"/>
    </row>
    <row r="9" spans="1:13" ht="18">
      <c r="A9" s="321">
        <v>3</v>
      </c>
      <c r="B9" s="322">
        <v>43983</v>
      </c>
      <c r="C9" s="399"/>
      <c r="D9" s="399"/>
      <c r="E9" s="323"/>
      <c r="F9" s="323"/>
      <c r="G9" s="323"/>
      <c r="H9" s="323"/>
      <c r="I9" s="324">
        <f t="shared" si="0"/>
        <v>0</v>
      </c>
      <c r="J9" s="400"/>
      <c r="K9" s="325"/>
      <c r="L9" s="326">
        <f t="shared" si="1"/>
        <v>0</v>
      </c>
      <c r="M9" s="327"/>
    </row>
    <row r="10" spans="1:13" ht="18">
      <c r="A10" s="321">
        <v>4</v>
      </c>
      <c r="B10" s="322">
        <v>44013</v>
      </c>
      <c r="C10" s="399"/>
      <c r="D10" s="399"/>
      <c r="E10" s="323"/>
      <c r="F10" s="323"/>
      <c r="G10" s="323"/>
      <c r="H10" s="323"/>
      <c r="I10" s="324">
        <f t="shared" si="0"/>
        <v>0</v>
      </c>
      <c r="J10" s="400"/>
      <c r="K10" s="325"/>
      <c r="L10" s="326">
        <f t="shared" si="1"/>
        <v>0</v>
      </c>
      <c r="M10" s="327"/>
    </row>
    <row r="11" spans="1:13" ht="18">
      <c r="A11" s="321">
        <v>5</v>
      </c>
      <c r="B11" s="322">
        <v>44044</v>
      </c>
      <c r="C11" s="399"/>
      <c r="D11" s="399"/>
      <c r="E11" s="323"/>
      <c r="F11" s="323"/>
      <c r="G11" s="323"/>
      <c r="H11" s="323"/>
      <c r="I11" s="324">
        <f t="shared" si="0"/>
        <v>0</v>
      </c>
      <c r="J11" s="400"/>
      <c r="K11" s="325"/>
      <c r="L11" s="326">
        <f t="shared" si="1"/>
        <v>0</v>
      </c>
      <c r="M11" s="327"/>
    </row>
    <row r="12" spans="1:13" ht="18">
      <c r="A12" s="321">
        <v>6</v>
      </c>
      <c r="B12" s="322">
        <v>44075</v>
      </c>
      <c r="C12" s="399"/>
      <c r="D12" s="399"/>
      <c r="E12" s="323"/>
      <c r="F12" s="323"/>
      <c r="G12" s="323"/>
      <c r="H12" s="323"/>
      <c r="I12" s="324">
        <f t="shared" si="0"/>
        <v>0</v>
      </c>
      <c r="J12" s="400"/>
      <c r="K12" s="325"/>
      <c r="L12" s="326">
        <f t="shared" si="1"/>
        <v>0</v>
      </c>
      <c r="M12" s="327"/>
    </row>
    <row r="13" spans="1:13" ht="18">
      <c r="A13" s="321">
        <v>7</v>
      </c>
      <c r="B13" s="322">
        <v>44105</v>
      </c>
      <c r="C13" s="399"/>
      <c r="D13" s="399"/>
      <c r="E13" s="323"/>
      <c r="F13" s="323"/>
      <c r="G13" s="323"/>
      <c r="H13" s="323"/>
      <c r="I13" s="324">
        <f t="shared" si="0"/>
        <v>0</v>
      </c>
      <c r="J13" s="400"/>
      <c r="K13" s="325"/>
      <c r="L13" s="326">
        <f t="shared" si="1"/>
        <v>0</v>
      </c>
      <c r="M13" s="327"/>
    </row>
    <row r="14" spans="1:13" ht="18">
      <c r="A14" s="321">
        <v>8</v>
      </c>
      <c r="B14" s="322">
        <v>44136</v>
      </c>
      <c r="C14" s="399"/>
      <c r="D14" s="399"/>
      <c r="E14" s="323"/>
      <c r="F14" s="323"/>
      <c r="G14" s="323"/>
      <c r="H14" s="323"/>
      <c r="I14" s="324">
        <f t="shared" si="0"/>
        <v>0</v>
      </c>
      <c r="J14" s="400"/>
      <c r="K14" s="325"/>
      <c r="L14" s="326">
        <f t="shared" si="1"/>
        <v>0</v>
      </c>
      <c r="M14" s="327"/>
    </row>
    <row r="15" spans="1:13" ht="18">
      <c r="A15" s="321">
        <v>9</v>
      </c>
      <c r="B15" s="322">
        <v>44166</v>
      </c>
      <c r="C15" s="399"/>
      <c r="D15" s="399"/>
      <c r="E15" s="323"/>
      <c r="F15" s="323"/>
      <c r="G15" s="323"/>
      <c r="H15" s="323"/>
      <c r="I15" s="324">
        <f t="shared" si="0"/>
        <v>0</v>
      </c>
      <c r="J15" s="400"/>
      <c r="K15" s="325"/>
      <c r="L15" s="326">
        <f t="shared" si="1"/>
        <v>0</v>
      </c>
      <c r="M15" s="327"/>
    </row>
    <row r="16" spans="1:13" ht="18">
      <c r="A16" s="321">
        <v>10</v>
      </c>
      <c r="B16" s="322">
        <v>44197</v>
      </c>
      <c r="C16" s="399"/>
      <c r="D16" s="399"/>
      <c r="E16" s="323"/>
      <c r="F16" s="323"/>
      <c r="G16" s="323"/>
      <c r="H16" s="323"/>
      <c r="I16" s="324">
        <f t="shared" si="0"/>
        <v>0</v>
      </c>
      <c r="J16" s="400"/>
      <c r="K16" s="325"/>
      <c r="L16" s="326">
        <f t="shared" si="1"/>
        <v>0</v>
      </c>
      <c r="M16" s="327"/>
    </row>
    <row r="17" spans="1:14" ht="18">
      <c r="A17" s="321">
        <v>11</v>
      </c>
      <c r="B17" s="322">
        <v>44228</v>
      </c>
      <c r="C17" s="399"/>
      <c r="D17" s="399"/>
      <c r="E17" s="323"/>
      <c r="F17" s="323"/>
      <c r="G17" s="323"/>
      <c r="H17" s="323"/>
      <c r="I17" s="324">
        <f t="shared" si="0"/>
        <v>0</v>
      </c>
      <c r="J17" s="400"/>
      <c r="K17" s="325"/>
      <c r="L17" s="326">
        <f t="shared" si="1"/>
        <v>0</v>
      </c>
      <c r="M17" s="327"/>
      <c r="N17" s="401">
        <f>K17+L17</f>
        <v>0</v>
      </c>
    </row>
    <row r="18" spans="1:14" ht="18">
      <c r="A18" s="321">
        <v>12</v>
      </c>
      <c r="B18" s="322">
        <v>44256</v>
      </c>
      <c r="C18" s="399"/>
      <c r="D18" s="399"/>
      <c r="E18" s="323"/>
      <c r="F18" s="323"/>
      <c r="G18" s="323"/>
      <c r="H18" s="323"/>
      <c r="I18" s="324">
        <f t="shared" si="0"/>
        <v>0</v>
      </c>
      <c r="J18" s="400"/>
      <c r="K18" s="325"/>
      <c r="L18" s="326">
        <f t="shared" si="1"/>
        <v>0</v>
      </c>
      <c r="M18" s="327"/>
    </row>
    <row r="19" spans="1:14" ht="18">
      <c r="A19" s="832" t="s">
        <v>111</v>
      </c>
      <c r="B19" s="832"/>
      <c r="C19" s="381">
        <v>11</v>
      </c>
      <c r="D19" s="381">
        <f>SUM(D7:D18)</f>
        <v>0</v>
      </c>
      <c r="E19" s="328">
        <f>E7</f>
        <v>0</v>
      </c>
      <c r="F19" s="328">
        <f t="shared" ref="F19:K19" si="2">SUM(F7:F18)</f>
        <v>0</v>
      </c>
      <c r="G19" s="328">
        <f t="shared" si="2"/>
        <v>0</v>
      </c>
      <c r="H19" s="328">
        <f t="shared" si="2"/>
        <v>0</v>
      </c>
      <c r="I19" s="328">
        <f t="shared" si="2"/>
        <v>0</v>
      </c>
      <c r="J19" s="328">
        <f t="shared" si="2"/>
        <v>0</v>
      </c>
      <c r="K19" s="328">
        <f t="shared" si="2"/>
        <v>0</v>
      </c>
      <c r="L19" s="329">
        <f t="shared" si="1"/>
        <v>0</v>
      </c>
      <c r="M19" s="330"/>
    </row>
    <row r="21" spans="1:14" ht="15.75">
      <c r="A21" s="56"/>
      <c r="B21" s="56"/>
      <c r="C21" s="56"/>
      <c r="D21" s="56"/>
      <c r="E21" s="56"/>
      <c r="F21" s="56"/>
      <c r="G21" s="56"/>
      <c r="H21" s="56"/>
      <c r="I21" s="56"/>
      <c r="J21" s="56"/>
      <c r="K21" s="56"/>
      <c r="L21" s="833" t="s">
        <v>172</v>
      </c>
      <c r="M21" s="833"/>
    </row>
    <row r="22" spans="1:14" ht="15.75">
      <c r="A22" s="56"/>
      <c r="B22" s="56"/>
      <c r="C22" s="56"/>
      <c r="D22" s="56"/>
      <c r="E22" s="56"/>
      <c r="F22" s="56"/>
      <c r="G22" s="56"/>
      <c r="H22" s="56"/>
      <c r="I22" s="56"/>
      <c r="J22" s="56"/>
      <c r="K22" s="56"/>
      <c r="L22" s="317" t="s">
        <v>704</v>
      </c>
      <c r="M22" s="317"/>
    </row>
    <row r="23" spans="1:14" ht="18.75">
      <c r="A23" s="402"/>
      <c r="B23" s="402"/>
      <c r="C23" s="402"/>
      <c r="D23" s="403"/>
      <c r="E23" s="402"/>
      <c r="F23" s="402"/>
      <c r="G23" s="56"/>
      <c r="H23" s="402"/>
      <c r="I23" s="404"/>
      <c r="J23" s="402"/>
      <c r="K23" s="402"/>
      <c r="L23" s="331"/>
      <c r="M23" s="331"/>
    </row>
  </sheetData>
  <sheetProtection formatCells="0" formatColumns="0" formatRows="0" sort="0" autoFilter="0" pivotTables="0"/>
  <mergeCells count="4">
    <mergeCell ref="A2:M2"/>
    <mergeCell ref="A19:B19"/>
    <mergeCell ref="L21:M21"/>
    <mergeCell ref="A3:I3"/>
  </mergeCells>
  <printOptions horizontalCentered="1"/>
  <pageMargins left="0.39370078740157483" right="0.19685039370078741" top="0.39370078740157483" bottom="0.19685039370078741" header="0.31496062992125984" footer="0.31496062992125984"/>
  <pageSetup paperSize="5"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0"/>
  <sheetViews>
    <sheetView view="pageBreakPreview" zoomScale="60" zoomScaleNormal="85" workbookViewId="0">
      <pane xSplit="2" ySplit="6" topLeftCell="C7" activePane="bottomRight" state="frozen"/>
      <selection pane="topRight" activeCell="C1" sqref="C1"/>
      <selection pane="bottomLeft" activeCell="A7" sqref="A7"/>
      <selection pane="bottomRight" activeCell="H5" sqref="H5"/>
    </sheetView>
  </sheetViews>
  <sheetFormatPr defaultRowHeight="15.75"/>
  <cols>
    <col min="1" max="1" width="9.140625" style="51" customWidth="1"/>
    <col min="2" max="2" width="37.140625" style="50" bestFit="1" customWidth="1"/>
    <col min="3" max="8" width="18.85546875" style="50" customWidth="1"/>
    <col min="9" max="9" width="23" style="50" customWidth="1"/>
    <col min="10" max="12" width="18.85546875" style="50" customWidth="1"/>
    <col min="13" max="256" width="9.140625" style="50"/>
    <col min="257" max="257" width="7.5703125" style="50" customWidth="1"/>
    <col min="258" max="258" width="53.42578125" style="50" customWidth="1"/>
    <col min="259" max="261" width="14.42578125" style="50" customWidth="1"/>
    <col min="262" max="262" width="13.85546875" style="50" customWidth="1"/>
    <col min="263" max="263" width="14" style="50" customWidth="1"/>
    <col min="264" max="264" width="14.42578125" style="50" customWidth="1"/>
    <col min="265" max="265" width="14.28515625" style="50" customWidth="1"/>
    <col min="266" max="266" width="12.85546875" style="50" customWidth="1"/>
    <col min="267" max="268" width="14.42578125" style="50" customWidth="1"/>
    <col min="269" max="512" width="9.140625" style="50"/>
    <col min="513" max="513" width="7.5703125" style="50" customWidth="1"/>
    <col min="514" max="514" width="53.42578125" style="50" customWidth="1"/>
    <col min="515" max="517" width="14.42578125" style="50" customWidth="1"/>
    <col min="518" max="518" width="13.85546875" style="50" customWidth="1"/>
    <col min="519" max="519" width="14" style="50" customWidth="1"/>
    <col min="520" max="520" width="14.42578125" style="50" customWidth="1"/>
    <col min="521" max="521" width="14.28515625" style="50" customWidth="1"/>
    <col min="522" max="522" width="12.85546875" style="50" customWidth="1"/>
    <col min="523" max="524" width="14.42578125" style="50" customWidth="1"/>
    <col min="525" max="768" width="9.140625" style="50"/>
    <col min="769" max="769" width="7.5703125" style="50" customWidth="1"/>
    <col min="770" max="770" width="53.42578125" style="50" customWidth="1"/>
    <col min="771" max="773" width="14.42578125" style="50" customWidth="1"/>
    <col min="774" max="774" width="13.85546875" style="50" customWidth="1"/>
    <col min="775" max="775" width="14" style="50" customWidth="1"/>
    <col min="776" max="776" width="14.42578125" style="50" customWidth="1"/>
    <col min="777" max="777" width="14.28515625" style="50" customWidth="1"/>
    <col min="778" max="778" width="12.85546875" style="50" customWidth="1"/>
    <col min="779" max="780" width="14.42578125" style="50" customWidth="1"/>
    <col min="781" max="1024" width="9.140625" style="50"/>
    <col min="1025" max="1025" width="7.5703125" style="50" customWidth="1"/>
    <col min="1026" max="1026" width="53.42578125" style="50" customWidth="1"/>
    <col min="1027" max="1029" width="14.42578125" style="50" customWidth="1"/>
    <col min="1030" max="1030" width="13.85546875" style="50" customWidth="1"/>
    <col min="1031" max="1031" width="14" style="50" customWidth="1"/>
    <col min="1032" max="1032" width="14.42578125" style="50" customWidth="1"/>
    <col min="1033" max="1033" width="14.28515625" style="50" customWidth="1"/>
    <col min="1034" max="1034" width="12.85546875" style="50" customWidth="1"/>
    <col min="1035" max="1036" width="14.42578125" style="50" customWidth="1"/>
    <col min="1037" max="1280" width="9.140625" style="50"/>
    <col min="1281" max="1281" width="7.5703125" style="50" customWidth="1"/>
    <col min="1282" max="1282" width="53.42578125" style="50" customWidth="1"/>
    <col min="1283" max="1285" width="14.42578125" style="50" customWidth="1"/>
    <col min="1286" max="1286" width="13.85546875" style="50" customWidth="1"/>
    <col min="1287" max="1287" width="14" style="50" customWidth="1"/>
    <col min="1288" max="1288" width="14.42578125" style="50" customWidth="1"/>
    <col min="1289" max="1289" width="14.28515625" style="50" customWidth="1"/>
    <col min="1290" max="1290" width="12.85546875" style="50" customWidth="1"/>
    <col min="1291" max="1292" width="14.42578125" style="50" customWidth="1"/>
    <col min="1293" max="1536" width="9.140625" style="50"/>
    <col min="1537" max="1537" width="7.5703125" style="50" customWidth="1"/>
    <col min="1538" max="1538" width="53.42578125" style="50" customWidth="1"/>
    <col min="1539" max="1541" width="14.42578125" style="50" customWidth="1"/>
    <col min="1542" max="1542" width="13.85546875" style="50" customWidth="1"/>
    <col min="1543" max="1543" width="14" style="50" customWidth="1"/>
    <col min="1544" max="1544" width="14.42578125" style="50" customWidth="1"/>
    <col min="1545" max="1545" width="14.28515625" style="50" customWidth="1"/>
    <col min="1546" max="1546" width="12.85546875" style="50" customWidth="1"/>
    <col min="1547" max="1548" width="14.42578125" style="50" customWidth="1"/>
    <col min="1549" max="1792" width="9.140625" style="50"/>
    <col min="1793" max="1793" width="7.5703125" style="50" customWidth="1"/>
    <col min="1794" max="1794" width="53.42578125" style="50" customWidth="1"/>
    <col min="1795" max="1797" width="14.42578125" style="50" customWidth="1"/>
    <col min="1798" max="1798" width="13.85546875" style="50" customWidth="1"/>
    <col min="1799" max="1799" width="14" style="50" customWidth="1"/>
    <col min="1800" max="1800" width="14.42578125" style="50" customWidth="1"/>
    <col min="1801" max="1801" width="14.28515625" style="50" customWidth="1"/>
    <col min="1802" max="1802" width="12.85546875" style="50" customWidth="1"/>
    <col min="1803" max="1804" width="14.42578125" style="50" customWidth="1"/>
    <col min="1805" max="2048" width="9.140625" style="50"/>
    <col min="2049" max="2049" width="7.5703125" style="50" customWidth="1"/>
    <col min="2050" max="2050" width="53.42578125" style="50" customWidth="1"/>
    <col min="2051" max="2053" width="14.42578125" style="50" customWidth="1"/>
    <col min="2054" max="2054" width="13.85546875" style="50" customWidth="1"/>
    <col min="2055" max="2055" width="14" style="50" customWidth="1"/>
    <col min="2056" max="2056" width="14.42578125" style="50" customWidth="1"/>
    <col min="2057" max="2057" width="14.28515625" style="50" customWidth="1"/>
    <col min="2058" max="2058" width="12.85546875" style="50" customWidth="1"/>
    <col min="2059" max="2060" width="14.42578125" style="50" customWidth="1"/>
    <col min="2061" max="2304" width="9.140625" style="50"/>
    <col min="2305" max="2305" width="7.5703125" style="50" customWidth="1"/>
    <col min="2306" max="2306" width="53.42578125" style="50" customWidth="1"/>
    <col min="2307" max="2309" width="14.42578125" style="50" customWidth="1"/>
    <col min="2310" max="2310" width="13.85546875" style="50" customWidth="1"/>
    <col min="2311" max="2311" width="14" style="50" customWidth="1"/>
    <col min="2312" max="2312" width="14.42578125" style="50" customWidth="1"/>
    <col min="2313" max="2313" width="14.28515625" style="50" customWidth="1"/>
    <col min="2314" max="2314" width="12.85546875" style="50" customWidth="1"/>
    <col min="2315" max="2316" width="14.42578125" style="50" customWidth="1"/>
    <col min="2317" max="2560" width="9.140625" style="50"/>
    <col min="2561" max="2561" width="7.5703125" style="50" customWidth="1"/>
    <col min="2562" max="2562" width="53.42578125" style="50" customWidth="1"/>
    <col min="2563" max="2565" width="14.42578125" style="50" customWidth="1"/>
    <col min="2566" max="2566" width="13.85546875" style="50" customWidth="1"/>
    <col min="2567" max="2567" width="14" style="50" customWidth="1"/>
    <col min="2568" max="2568" width="14.42578125" style="50" customWidth="1"/>
    <col min="2569" max="2569" width="14.28515625" style="50" customWidth="1"/>
    <col min="2570" max="2570" width="12.85546875" style="50" customWidth="1"/>
    <col min="2571" max="2572" width="14.42578125" style="50" customWidth="1"/>
    <col min="2573" max="2816" width="9.140625" style="50"/>
    <col min="2817" max="2817" width="7.5703125" style="50" customWidth="1"/>
    <col min="2818" max="2818" width="53.42578125" style="50" customWidth="1"/>
    <col min="2819" max="2821" width="14.42578125" style="50" customWidth="1"/>
    <col min="2822" max="2822" width="13.85546875" style="50" customWidth="1"/>
    <col min="2823" max="2823" width="14" style="50" customWidth="1"/>
    <col min="2824" max="2824" width="14.42578125" style="50" customWidth="1"/>
    <col min="2825" max="2825" width="14.28515625" style="50" customWidth="1"/>
    <col min="2826" max="2826" width="12.85546875" style="50" customWidth="1"/>
    <col min="2827" max="2828" width="14.42578125" style="50" customWidth="1"/>
    <col min="2829" max="3072" width="9.140625" style="50"/>
    <col min="3073" max="3073" width="7.5703125" style="50" customWidth="1"/>
    <col min="3074" max="3074" width="53.42578125" style="50" customWidth="1"/>
    <col min="3075" max="3077" width="14.42578125" style="50" customWidth="1"/>
    <col min="3078" max="3078" width="13.85546875" style="50" customWidth="1"/>
    <col min="3079" max="3079" width="14" style="50" customWidth="1"/>
    <col min="3080" max="3080" width="14.42578125" style="50" customWidth="1"/>
    <col min="3081" max="3081" width="14.28515625" style="50" customWidth="1"/>
    <col min="3082" max="3082" width="12.85546875" style="50" customWidth="1"/>
    <col min="3083" max="3084" width="14.42578125" style="50" customWidth="1"/>
    <col min="3085" max="3328" width="9.140625" style="50"/>
    <col min="3329" max="3329" width="7.5703125" style="50" customWidth="1"/>
    <col min="3330" max="3330" width="53.42578125" style="50" customWidth="1"/>
    <col min="3331" max="3333" width="14.42578125" style="50" customWidth="1"/>
    <col min="3334" max="3334" width="13.85546875" style="50" customWidth="1"/>
    <col min="3335" max="3335" width="14" style="50" customWidth="1"/>
    <col min="3336" max="3336" width="14.42578125" style="50" customWidth="1"/>
    <col min="3337" max="3337" width="14.28515625" style="50" customWidth="1"/>
    <col min="3338" max="3338" width="12.85546875" style="50" customWidth="1"/>
    <col min="3339" max="3340" width="14.42578125" style="50" customWidth="1"/>
    <col min="3341" max="3584" width="9.140625" style="50"/>
    <col min="3585" max="3585" width="7.5703125" style="50" customWidth="1"/>
    <col min="3586" max="3586" width="53.42578125" style="50" customWidth="1"/>
    <col min="3587" max="3589" width="14.42578125" style="50" customWidth="1"/>
    <col min="3590" max="3590" width="13.85546875" style="50" customWidth="1"/>
    <col min="3591" max="3591" width="14" style="50" customWidth="1"/>
    <col min="3592" max="3592" width="14.42578125" style="50" customWidth="1"/>
    <col min="3593" max="3593" width="14.28515625" style="50" customWidth="1"/>
    <col min="3594" max="3594" width="12.85546875" style="50" customWidth="1"/>
    <col min="3595" max="3596" width="14.42578125" style="50" customWidth="1"/>
    <col min="3597" max="3840" width="9.140625" style="50"/>
    <col min="3841" max="3841" width="7.5703125" style="50" customWidth="1"/>
    <col min="3842" max="3842" width="53.42578125" style="50" customWidth="1"/>
    <col min="3843" max="3845" width="14.42578125" style="50" customWidth="1"/>
    <col min="3846" max="3846" width="13.85546875" style="50" customWidth="1"/>
    <col min="3847" max="3847" width="14" style="50" customWidth="1"/>
    <col min="3848" max="3848" width="14.42578125" style="50" customWidth="1"/>
    <col min="3849" max="3849" width="14.28515625" style="50" customWidth="1"/>
    <col min="3850" max="3850" width="12.85546875" style="50" customWidth="1"/>
    <col min="3851" max="3852" width="14.42578125" style="50" customWidth="1"/>
    <col min="3853" max="4096" width="9.140625" style="50"/>
    <col min="4097" max="4097" width="7.5703125" style="50" customWidth="1"/>
    <col min="4098" max="4098" width="53.42578125" style="50" customWidth="1"/>
    <col min="4099" max="4101" width="14.42578125" style="50" customWidth="1"/>
    <col min="4102" max="4102" width="13.85546875" style="50" customWidth="1"/>
    <col min="4103" max="4103" width="14" style="50" customWidth="1"/>
    <col min="4104" max="4104" width="14.42578125" style="50" customWidth="1"/>
    <col min="4105" max="4105" width="14.28515625" style="50" customWidth="1"/>
    <col min="4106" max="4106" width="12.85546875" style="50" customWidth="1"/>
    <col min="4107" max="4108" width="14.42578125" style="50" customWidth="1"/>
    <col min="4109" max="4352" width="9.140625" style="50"/>
    <col min="4353" max="4353" width="7.5703125" style="50" customWidth="1"/>
    <col min="4354" max="4354" width="53.42578125" style="50" customWidth="1"/>
    <col min="4355" max="4357" width="14.42578125" style="50" customWidth="1"/>
    <col min="4358" max="4358" width="13.85546875" style="50" customWidth="1"/>
    <col min="4359" max="4359" width="14" style="50" customWidth="1"/>
    <col min="4360" max="4360" width="14.42578125" style="50" customWidth="1"/>
    <col min="4361" max="4361" width="14.28515625" style="50" customWidth="1"/>
    <col min="4362" max="4362" width="12.85546875" style="50" customWidth="1"/>
    <col min="4363" max="4364" width="14.42578125" style="50" customWidth="1"/>
    <col min="4365" max="4608" width="9.140625" style="50"/>
    <col min="4609" max="4609" width="7.5703125" style="50" customWidth="1"/>
    <col min="4610" max="4610" width="53.42578125" style="50" customWidth="1"/>
    <col min="4611" max="4613" width="14.42578125" style="50" customWidth="1"/>
    <col min="4614" max="4614" width="13.85546875" style="50" customWidth="1"/>
    <col min="4615" max="4615" width="14" style="50" customWidth="1"/>
    <col min="4616" max="4616" width="14.42578125" style="50" customWidth="1"/>
    <col min="4617" max="4617" width="14.28515625" style="50" customWidth="1"/>
    <col min="4618" max="4618" width="12.85546875" style="50" customWidth="1"/>
    <col min="4619" max="4620" width="14.42578125" style="50" customWidth="1"/>
    <col min="4621" max="4864" width="9.140625" style="50"/>
    <col min="4865" max="4865" width="7.5703125" style="50" customWidth="1"/>
    <col min="4866" max="4866" width="53.42578125" style="50" customWidth="1"/>
    <col min="4867" max="4869" width="14.42578125" style="50" customWidth="1"/>
    <col min="4870" max="4870" width="13.85546875" style="50" customWidth="1"/>
    <col min="4871" max="4871" width="14" style="50" customWidth="1"/>
    <col min="4872" max="4872" width="14.42578125" style="50" customWidth="1"/>
    <col min="4873" max="4873" width="14.28515625" style="50" customWidth="1"/>
    <col min="4874" max="4874" width="12.85546875" style="50" customWidth="1"/>
    <col min="4875" max="4876" width="14.42578125" style="50" customWidth="1"/>
    <col min="4877" max="5120" width="9.140625" style="50"/>
    <col min="5121" max="5121" width="7.5703125" style="50" customWidth="1"/>
    <col min="5122" max="5122" width="53.42578125" style="50" customWidth="1"/>
    <col min="5123" max="5125" width="14.42578125" style="50" customWidth="1"/>
    <col min="5126" max="5126" width="13.85546875" style="50" customWidth="1"/>
    <col min="5127" max="5127" width="14" style="50" customWidth="1"/>
    <col min="5128" max="5128" width="14.42578125" style="50" customWidth="1"/>
    <col min="5129" max="5129" width="14.28515625" style="50" customWidth="1"/>
    <col min="5130" max="5130" width="12.85546875" style="50" customWidth="1"/>
    <col min="5131" max="5132" width="14.42578125" style="50" customWidth="1"/>
    <col min="5133" max="5376" width="9.140625" style="50"/>
    <col min="5377" max="5377" width="7.5703125" style="50" customWidth="1"/>
    <col min="5378" max="5378" width="53.42578125" style="50" customWidth="1"/>
    <col min="5379" max="5381" width="14.42578125" style="50" customWidth="1"/>
    <col min="5382" max="5382" width="13.85546875" style="50" customWidth="1"/>
    <col min="5383" max="5383" width="14" style="50" customWidth="1"/>
    <col min="5384" max="5384" width="14.42578125" style="50" customWidth="1"/>
    <col min="5385" max="5385" width="14.28515625" style="50" customWidth="1"/>
    <col min="5386" max="5386" width="12.85546875" style="50" customWidth="1"/>
    <col min="5387" max="5388" width="14.42578125" style="50" customWidth="1"/>
    <col min="5389" max="5632" width="9.140625" style="50"/>
    <col min="5633" max="5633" width="7.5703125" style="50" customWidth="1"/>
    <col min="5634" max="5634" width="53.42578125" style="50" customWidth="1"/>
    <col min="5635" max="5637" width="14.42578125" style="50" customWidth="1"/>
    <col min="5638" max="5638" width="13.85546875" style="50" customWidth="1"/>
    <col min="5639" max="5639" width="14" style="50" customWidth="1"/>
    <col min="5640" max="5640" width="14.42578125" style="50" customWidth="1"/>
    <col min="5641" max="5641" width="14.28515625" style="50" customWidth="1"/>
    <col min="5642" max="5642" width="12.85546875" style="50" customWidth="1"/>
    <col min="5643" max="5644" width="14.42578125" style="50" customWidth="1"/>
    <col min="5645" max="5888" width="9.140625" style="50"/>
    <col min="5889" max="5889" width="7.5703125" style="50" customWidth="1"/>
    <col min="5890" max="5890" width="53.42578125" style="50" customWidth="1"/>
    <col min="5891" max="5893" width="14.42578125" style="50" customWidth="1"/>
    <col min="5894" max="5894" width="13.85546875" style="50" customWidth="1"/>
    <col min="5895" max="5895" width="14" style="50" customWidth="1"/>
    <col min="5896" max="5896" width="14.42578125" style="50" customWidth="1"/>
    <col min="5897" max="5897" width="14.28515625" style="50" customWidth="1"/>
    <col min="5898" max="5898" width="12.85546875" style="50" customWidth="1"/>
    <col min="5899" max="5900" width="14.42578125" style="50" customWidth="1"/>
    <col min="5901" max="6144" width="9.140625" style="50"/>
    <col min="6145" max="6145" width="7.5703125" style="50" customWidth="1"/>
    <col min="6146" max="6146" width="53.42578125" style="50" customWidth="1"/>
    <col min="6147" max="6149" width="14.42578125" style="50" customWidth="1"/>
    <col min="6150" max="6150" width="13.85546875" style="50" customWidth="1"/>
    <col min="6151" max="6151" width="14" style="50" customWidth="1"/>
    <col min="6152" max="6152" width="14.42578125" style="50" customWidth="1"/>
    <col min="6153" max="6153" width="14.28515625" style="50" customWidth="1"/>
    <col min="6154" max="6154" width="12.85546875" style="50" customWidth="1"/>
    <col min="6155" max="6156" width="14.42578125" style="50" customWidth="1"/>
    <col min="6157" max="6400" width="9.140625" style="50"/>
    <col min="6401" max="6401" width="7.5703125" style="50" customWidth="1"/>
    <col min="6402" max="6402" width="53.42578125" style="50" customWidth="1"/>
    <col min="6403" max="6405" width="14.42578125" style="50" customWidth="1"/>
    <col min="6406" max="6406" width="13.85546875" style="50" customWidth="1"/>
    <col min="6407" max="6407" width="14" style="50" customWidth="1"/>
    <col min="6408" max="6408" width="14.42578125" style="50" customWidth="1"/>
    <col min="6409" max="6409" width="14.28515625" style="50" customWidth="1"/>
    <col min="6410" max="6410" width="12.85546875" style="50" customWidth="1"/>
    <col min="6411" max="6412" width="14.42578125" style="50" customWidth="1"/>
    <col min="6413" max="6656" width="9.140625" style="50"/>
    <col min="6657" max="6657" width="7.5703125" style="50" customWidth="1"/>
    <col min="6658" max="6658" width="53.42578125" style="50" customWidth="1"/>
    <col min="6659" max="6661" width="14.42578125" style="50" customWidth="1"/>
    <col min="6662" max="6662" width="13.85546875" style="50" customWidth="1"/>
    <col min="6663" max="6663" width="14" style="50" customWidth="1"/>
    <col min="6664" max="6664" width="14.42578125" style="50" customWidth="1"/>
    <col min="6665" max="6665" width="14.28515625" style="50" customWidth="1"/>
    <col min="6666" max="6666" width="12.85546875" style="50" customWidth="1"/>
    <col min="6667" max="6668" width="14.42578125" style="50" customWidth="1"/>
    <col min="6669" max="6912" width="9.140625" style="50"/>
    <col min="6913" max="6913" width="7.5703125" style="50" customWidth="1"/>
    <col min="6914" max="6914" width="53.42578125" style="50" customWidth="1"/>
    <col min="6915" max="6917" width="14.42578125" style="50" customWidth="1"/>
    <col min="6918" max="6918" width="13.85546875" style="50" customWidth="1"/>
    <col min="6919" max="6919" width="14" style="50" customWidth="1"/>
    <col min="6920" max="6920" width="14.42578125" style="50" customWidth="1"/>
    <col min="6921" max="6921" width="14.28515625" style="50" customWidth="1"/>
    <col min="6922" max="6922" width="12.85546875" style="50" customWidth="1"/>
    <col min="6923" max="6924" width="14.42578125" style="50" customWidth="1"/>
    <col min="6925" max="7168" width="9.140625" style="50"/>
    <col min="7169" max="7169" width="7.5703125" style="50" customWidth="1"/>
    <col min="7170" max="7170" width="53.42578125" style="50" customWidth="1"/>
    <col min="7171" max="7173" width="14.42578125" style="50" customWidth="1"/>
    <col min="7174" max="7174" width="13.85546875" style="50" customWidth="1"/>
    <col min="7175" max="7175" width="14" style="50" customWidth="1"/>
    <col min="7176" max="7176" width="14.42578125" style="50" customWidth="1"/>
    <col min="7177" max="7177" width="14.28515625" style="50" customWidth="1"/>
    <col min="7178" max="7178" width="12.85546875" style="50" customWidth="1"/>
    <col min="7179" max="7180" width="14.42578125" style="50" customWidth="1"/>
    <col min="7181" max="7424" width="9.140625" style="50"/>
    <col min="7425" max="7425" width="7.5703125" style="50" customWidth="1"/>
    <col min="7426" max="7426" width="53.42578125" style="50" customWidth="1"/>
    <col min="7427" max="7429" width="14.42578125" style="50" customWidth="1"/>
    <col min="7430" max="7430" width="13.85546875" style="50" customWidth="1"/>
    <col min="7431" max="7431" width="14" style="50" customWidth="1"/>
    <col min="7432" max="7432" width="14.42578125" style="50" customWidth="1"/>
    <col min="7433" max="7433" width="14.28515625" style="50" customWidth="1"/>
    <col min="7434" max="7434" width="12.85546875" style="50" customWidth="1"/>
    <col min="7435" max="7436" width="14.42578125" style="50" customWidth="1"/>
    <col min="7437" max="7680" width="9.140625" style="50"/>
    <col min="7681" max="7681" width="7.5703125" style="50" customWidth="1"/>
    <col min="7682" max="7682" width="53.42578125" style="50" customWidth="1"/>
    <col min="7683" max="7685" width="14.42578125" style="50" customWidth="1"/>
    <col min="7686" max="7686" width="13.85546875" style="50" customWidth="1"/>
    <col min="7687" max="7687" width="14" style="50" customWidth="1"/>
    <col min="7688" max="7688" width="14.42578125" style="50" customWidth="1"/>
    <col min="7689" max="7689" width="14.28515625" style="50" customWidth="1"/>
    <col min="7690" max="7690" width="12.85546875" style="50" customWidth="1"/>
    <col min="7691" max="7692" width="14.42578125" style="50" customWidth="1"/>
    <col min="7693" max="7936" width="9.140625" style="50"/>
    <col min="7937" max="7937" width="7.5703125" style="50" customWidth="1"/>
    <col min="7938" max="7938" width="53.42578125" style="50" customWidth="1"/>
    <col min="7939" max="7941" width="14.42578125" style="50" customWidth="1"/>
    <col min="7942" max="7942" width="13.85546875" style="50" customWidth="1"/>
    <col min="7943" max="7943" width="14" style="50" customWidth="1"/>
    <col min="7944" max="7944" width="14.42578125" style="50" customWidth="1"/>
    <col min="7945" max="7945" width="14.28515625" style="50" customWidth="1"/>
    <col min="7946" max="7946" width="12.85546875" style="50" customWidth="1"/>
    <col min="7947" max="7948" width="14.42578125" style="50" customWidth="1"/>
    <col min="7949" max="8192" width="9.140625" style="50"/>
    <col min="8193" max="8193" width="7.5703125" style="50" customWidth="1"/>
    <col min="8194" max="8194" width="53.42578125" style="50" customWidth="1"/>
    <col min="8195" max="8197" width="14.42578125" style="50" customWidth="1"/>
    <col min="8198" max="8198" width="13.85546875" style="50" customWidth="1"/>
    <col min="8199" max="8199" width="14" style="50" customWidth="1"/>
    <col min="8200" max="8200" width="14.42578125" style="50" customWidth="1"/>
    <col min="8201" max="8201" width="14.28515625" style="50" customWidth="1"/>
    <col min="8202" max="8202" width="12.85546875" style="50" customWidth="1"/>
    <col min="8203" max="8204" width="14.42578125" style="50" customWidth="1"/>
    <col min="8205" max="8448" width="9.140625" style="50"/>
    <col min="8449" max="8449" width="7.5703125" style="50" customWidth="1"/>
    <col min="8450" max="8450" width="53.42578125" style="50" customWidth="1"/>
    <col min="8451" max="8453" width="14.42578125" style="50" customWidth="1"/>
    <col min="8454" max="8454" width="13.85546875" style="50" customWidth="1"/>
    <col min="8455" max="8455" width="14" style="50" customWidth="1"/>
    <col min="8456" max="8456" width="14.42578125" style="50" customWidth="1"/>
    <col min="8457" max="8457" width="14.28515625" style="50" customWidth="1"/>
    <col min="8458" max="8458" width="12.85546875" style="50" customWidth="1"/>
    <col min="8459" max="8460" width="14.42578125" style="50" customWidth="1"/>
    <col min="8461" max="8704" width="9.140625" style="50"/>
    <col min="8705" max="8705" width="7.5703125" style="50" customWidth="1"/>
    <col min="8706" max="8706" width="53.42578125" style="50" customWidth="1"/>
    <col min="8707" max="8709" width="14.42578125" style="50" customWidth="1"/>
    <col min="8710" max="8710" width="13.85546875" style="50" customWidth="1"/>
    <col min="8711" max="8711" width="14" style="50" customWidth="1"/>
    <col min="8712" max="8712" width="14.42578125" style="50" customWidth="1"/>
    <col min="8713" max="8713" width="14.28515625" style="50" customWidth="1"/>
    <col min="8714" max="8714" width="12.85546875" style="50" customWidth="1"/>
    <col min="8715" max="8716" width="14.42578125" style="50" customWidth="1"/>
    <col min="8717" max="8960" width="9.140625" style="50"/>
    <col min="8961" max="8961" width="7.5703125" style="50" customWidth="1"/>
    <col min="8962" max="8962" width="53.42578125" style="50" customWidth="1"/>
    <col min="8963" max="8965" width="14.42578125" style="50" customWidth="1"/>
    <col min="8966" max="8966" width="13.85546875" style="50" customWidth="1"/>
    <col min="8967" max="8967" width="14" style="50" customWidth="1"/>
    <col min="8968" max="8968" width="14.42578125" style="50" customWidth="1"/>
    <col min="8969" max="8969" width="14.28515625" style="50" customWidth="1"/>
    <col min="8970" max="8970" width="12.85546875" style="50" customWidth="1"/>
    <col min="8971" max="8972" width="14.42578125" style="50" customWidth="1"/>
    <col min="8973" max="9216" width="9.140625" style="50"/>
    <col min="9217" max="9217" width="7.5703125" style="50" customWidth="1"/>
    <col min="9218" max="9218" width="53.42578125" style="50" customWidth="1"/>
    <col min="9219" max="9221" width="14.42578125" style="50" customWidth="1"/>
    <col min="9222" max="9222" width="13.85546875" style="50" customWidth="1"/>
    <col min="9223" max="9223" width="14" style="50" customWidth="1"/>
    <col min="9224" max="9224" width="14.42578125" style="50" customWidth="1"/>
    <col min="9225" max="9225" width="14.28515625" style="50" customWidth="1"/>
    <col min="9226" max="9226" width="12.85546875" style="50" customWidth="1"/>
    <col min="9227" max="9228" width="14.42578125" style="50" customWidth="1"/>
    <col min="9229" max="9472" width="9.140625" style="50"/>
    <col min="9473" max="9473" width="7.5703125" style="50" customWidth="1"/>
    <col min="9474" max="9474" width="53.42578125" style="50" customWidth="1"/>
    <col min="9475" max="9477" width="14.42578125" style="50" customWidth="1"/>
    <col min="9478" max="9478" width="13.85546875" style="50" customWidth="1"/>
    <col min="9479" max="9479" width="14" style="50" customWidth="1"/>
    <col min="9480" max="9480" width="14.42578125" style="50" customWidth="1"/>
    <col min="9481" max="9481" width="14.28515625" style="50" customWidth="1"/>
    <col min="9482" max="9482" width="12.85546875" style="50" customWidth="1"/>
    <col min="9483" max="9484" width="14.42578125" style="50" customWidth="1"/>
    <col min="9485" max="9728" width="9.140625" style="50"/>
    <col min="9729" max="9729" width="7.5703125" style="50" customWidth="1"/>
    <col min="9730" max="9730" width="53.42578125" style="50" customWidth="1"/>
    <col min="9731" max="9733" width="14.42578125" style="50" customWidth="1"/>
    <col min="9734" max="9734" width="13.85546875" style="50" customWidth="1"/>
    <col min="9735" max="9735" width="14" style="50" customWidth="1"/>
    <col min="9736" max="9736" width="14.42578125" style="50" customWidth="1"/>
    <col min="9737" max="9737" width="14.28515625" style="50" customWidth="1"/>
    <col min="9738" max="9738" width="12.85546875" style="50" customWidth="1"/>
    <col min="9739" max="9740" width="14.42578125" style="50" customWidth="1"/>
    <col min="9741" max="9984" width="9.140625" style="50"/>
    <col min="9985" max="9985" width="7.5703125" style="50" customWidth="1"/>
    <col min="9986" max="9986" width="53.42578125" style="50" customWidth="1"/>
    <col min="9987" max="9989" width="14.42578125" style="50" customWidth="1"/>
    <col min="9990" max="9990" width="13.85546875" style="50" customWidth="1"/>
    <col min="9991" max="9991" width="14" style="50" customWidth="1"/>
    <col min="9992" max="9992" width="14.42578125" style="50" customWidth="1"/>
    <col min="9993" max="9993" width="14.28515625" style="50" customWidth="1"/>
    <col min="9994" max="9994" width="12.85546875" style="50" customWidth="1"/>
    <col min="9995" max="9996" width="14.42578125" style="50" customWidth="1"/>
    <col min="9997" max="10240" width="9.140625" style="50"/>
    <col min="10241" max="10241" width="7.5703125" style="50" customWidth="1"/>
    <col min="10242" max="10242" width="53.42578125" style="50" customWidth="1"/>
    <col min="10243" max="10245" width="14.42578125" style="50" customWidth="1"/>
    <col min="10246" max="10246" width="13.85546875" style="50" customWidth="1"/>
    <col min="10247" max="10247" width="14" style="50" customWidth="1"/>
    <col min="10248" max="10248" width="14.42578125" style="50" customWidth="1"/>
    <col min="10249" max="10249" width="14.28515625" style="50" customWidth="1"/>
    <col min="10250" max="10250" width="12.85546875" style="50" customWidth="1"/>
    <col min="10251" max="10252" width="14.42578125" style="50" customWidth="1"/>
    <col min="10253" max="10496" width="9.140625" style="50"/>
    <col min="10497" max="10497" width="7.5703125" style="50" customWidth="1"/>
    <col min="10498" max="10498" width="53.42578125" style="50" customWidth="1"/>
    <col min="10499" max="10501" width="14.42578125" style="50" customWidth="1"/>
    <col min="10502" max="10502" width="13.85546875" style="50" customWidth="1"/>
    <col min="10503" max="10503" width="14" style="50" customWidth="1"/>
    <col min="10504" max="10504" width="14.42578125" style="50" customWidth="1"/>
    <col min="10505" max="10505" width="14.28515625" style="50" customWidth="1"/>
    <col min="10506" max="10506" width="12.85546875" style="50" customWidth="1"/>
    <col min="10507" max="10508" width="14.42578125" style="50" customWidth="1"/>
    <col min="10509" max="10752" width="9.140625" style="50"/>
    <col min="10753" max="10753" width="7.5703125" style="50" customWidth="1"/>
    <col min="10754" max="10754" width="53.42578125" style="50" customWidth="1"/>
    <col min="10755" max="10757" width="14.42578125" style="50" customWidth="1"/>
    <col min="10758" max="10758" width="13.85546875" style="50" customWidth="1"/>
    <col min="10759" max="10759" width="14" style="50" customWidth="1"/>
    <col min="10760" max="10760" width="14.42578125" style="50" customWidth="1"/>
    <col min="10761" max="10761" width="14.28515625" style="50" customWidth="1"/>
    <col min="10762" max="10762" width="12.85546875" style="50" customWidth="1"/>
    <col min="10763" max="10764" width="14.42578125" style="50" customWidth="1"/>
    <col min="10765" max="11008" width="9.140625" style="50"/>
    <col min="11009" max="11009" width="7.5703125" style="50" customWidth="1"/>
    <col min="11010" max="11010" width="53.42578125" style="50" customWidth="1"/>
    <col min="11011" max="11013" width="14.42578125" style="50" customWidth="1"/>
    <col min="11014" max="11014" width="13.85546875" style="50" customWidth="1"/>
    <col min="11015" max="11015" width="14" style="50" customWidth="1"/>
    <col min="11016" max="11016" width="14.42578125" style="50" customWidth="1"/>
    <col min="11017" max="11017" width="14.28515625" style="50" customWidth="1"/>
    <col min="11018" max="11018" width="12.85546875" style="50" customWidth="1"/>
    <col min="11019" max="11020" width="14.42578125" style="50" customWidth="1"/>
    <col min="11021" max="11264" width="9.140625" style="50"/>
    <col min="11265" max="11265" width="7.5703125" style="50" customWidth="1"/>
    <col min="11266" max="11266" width="53.42578125" style="50" customWidth="1"/>
    <col min="11267" max="11269" width="14.42578125" style="50" customWidth="1"/>
    <col min="11270" max="11270" width="13.85546875" style="50" customWidth="1"/>
    <col min="11271" max="11271" width="14" style="50" customWidth="1"/>
    <col min="11272" max="11272" width="14.42578125" style="50" customWidth="1"/>
    <col min="11273" max="11273" width="14.28515625" style="50" customWidth="1"/>
    <col min="11274" max="11274" width="12.85546875" style="50" customWidth="1"/>
    <col min="11275" max="11276" width="14.42578125" style="50" customWidth="1"/>
    <col min="11277" max="11520" width="9.140625" style="50"/>
    <col min="11521" max="11521" width="7.5703125" style="50" customWidth="1"/>
    <col min="11522" max="11522" width="53.42578125" style="50" customWidth="1"/>
    <col min="11523" max="11525" width="14.42578125" style="50" customWidth="1"/>
    <col min="11526" max="11526" width="13.85546875" style="50" customWidth="1"/>
    <col min="11527" max="11527" width="14" style="50" customWidth="1"/>
    <col min="11528" max="11528" width="14.42578125" style="50" customWidth="1"/>
    <col min="11529" max="11529" width="14.28515625" style="50" customWidth="1"/>
    <col min="11530" max="11530" width="12.85546875" style="50" customWidth="1"/>
    <col min="11531" max="11532" width="14.42578125" style="50" customWidth="1"/>
    <col min="11533" max="11776" width="9.140625" style="50"/>
    <col min="11777" max="11777" width="7.5703125" style="50" customWidth="1"/>
    <col min="11778" max="11778" width="53.42578125" style="50" customWidth="1"/>
    <col min="11779" max="11781" width="14.42578125" style="50" customWidth="1"/>
    <col min="11782" max="11782" width="13.85546875" style="50" customWidth="1"/>
    <col min="11783" max="11783" width="14" style="50" customWidth="1"/>
    <col min="11784" max="11784" width="14.42578125" style="50" customWidth="1"/>
    <col min="11785" max="11785" width="14.28515625" style="50" customWidth="1"/>
    <col min="11786" max="11786" width="12.85546875" style="50" customWidth="1"/>
    <col min="11787" max="11788" width="14.42578125" style="50" customWidth="1"/>
    <col min="11789" max="12032" width="9.140625" style="50"/>
    <col min="12033" max="12033" width="7.5703125" style="50" customWidth="1"/>
    <col min="12034" max="12034" width="53.42578125" style="50" customWidth="1"/>
    <col min="12035" max="12037" width="14.42578125" style="50" customWidth="1"/>
    <col min="12038" max="12038" width="13.85546875" style="50" customWidth="1"/>
    <col min="12039" max="12039" width="14" style="50" customWidth="1"/>
    <col min="12040" max="12040" width="14.42578125" style="50" customWidth="1"/>
    <col min="12041" max="12041" width="14.28515625" style="50" customWidth="1"/>
    <col min="12042" max="12042" width="12.85546875" style="50" customWidth="1"/>
    <col min="12043" max="12044" width="14.42578125" style="50" customWidth="1"/>
    <col min="12045" max="12288" width="9.140625" style="50"/>
    <col min="12289" max="12289" width="7.5703125" style="50" customWidth="1"/>
    <col min="12290" max="12290" width="53.42578125" style="50" customWidth="1"/>
    <col min="12291" max="12293" width="14.42578125" style="50" customWidth="1"/>
    <col min="12294" max="12294" width="13.85546875" style="50" customWidth="1"/>
    <col min="12295" max="12295" width="14" style="50" customWidth="1"/>
    <col min="12296" max="12296" width="14.42578125" style="50" customWidth="1"/>
    <col min="12297" max="12297" width="14.28515625" style="50" customWidth="1"/>
    <col min="12298" max="12298" width="12.85546875" style="50" customWidth="1"/>
    <col min="12299" max="12300" width="14.42578125" style="50" customWidth="1"/>
    <col min="12301" max="12544" width="9.140625" style="50"/>
    <col min="12545" max="12545" width="7.5703125" style="50" customWidth="1"/>
    <col min="12546" max="12546" width="53.42578125" style="50" customWidth="1"/>
    <col min="12547" max="12549" width="14.42578125" style="50" customWidth="1"/>
    <col min="12550" max="12550" width="13.85546875" style="50" customWidth="1"/>
    <col min="12551" max="12551" width="14" style="50" customWidth="1"/>
    <col min="12552" max="12552" width="14.42578125" style="50" customWidth="1"/>
    <col min="12553" max="12553" width="14.28515625" style="50" customWidth="1"/>
    <col min="12554" max="12554" width="12.85546875" style="50" customWidth="1"/>
    <col min="12555" max="12556" width="14.42578125" style="50" customWidth="1"/>
    <col min="12557" max="12800" width="9.140625" style="50"/>
    <col min="12801" max="12801" width="7.5703125" style="50" customWidth="1"/>
    <col min="12802" max="12802" width="53.42578125" style="50" customWidth="1"/>
    <col min="12803" max="12805" width="14.42578125" style="50" customWidth="1"/>
    <col min="12806" max="12806" width="13.85546875" style="50" customWidth="1"/>
    <col min="12807" max="12807" width="14" style="50" customWidth="1"/>
    <col min="12808" max="12808" width="14.42578125" style="50" customWidth="1"/>
    <col min="12809" max="12809" width="14.28515625" style="50" customWidth="1"/>
    <col min="12810" max="12810" width="12.85546875" style="50" customWidth="1"/>
    <col min="12811" max="12812" width="14.42578125" style="50" customWidth="1"/>
    <col min="12813" max="13056" width="9.140625" style="50"/>
    <col min="13057" max="13057" width="7.5703125" style="50" customWidth="1"/>
    <col min="13058" max="13058" width="53.42578125" style="50" customWidth="1"/>
    <col min="13059" max="13061" width="14.42578125" style="50" customWidth="1"/>
    <col min="13062" max="13062" width="13.85546875" style="50" customWidth="1"/>
    <col min="13063" max="13063" width="14" style="50" customWidth="1"/>
    <col min="13064" max="13064" width="14.42578125" style="50" customWidth="1"/>
    <col min="13065" max="13065" width="14.28515625" style="50" customWidth="1"/>
    <col min="13066" max="13066" width="12.85546875" style="50" customWidth="1"/>
    <col min="13067" max="13068" width="14.42578125" style="50" customWidth="1"/>
    <col min="13069" max="13312" width="9.140625" style="50"/>
    <col min="13313" max="13313" width="7.5703125" style="50" customWidth="1"/>
    <col min="13314" max="13314" width="53.42578125" style="50" customWidth="1"/>
    <col min="13315" max="13317" width="14.42578125" style="50" customWidth="1"/>
    <col min="13318" max="13318" width="13.85546875" style="50" customWidth="1"/>
    <col min="13319" max="13319" width="14" style="50" customWidth="1"/>
    <col min="13320" max="13320" width="14.42578125" style="50" customWidth="1"/>
    <col min="13321" max="13321" width="14.28515625" style="50" customWidth="1"/>
    <col min="13322" max="13322" width="12.85546875" style="50" customWidth="1"/>
    <col min="13323" max="13324" width="14.42578125" style="50" customWidth="1"/>
    <col min="13325" max="13568" width="9.140625" style="50"/>
    <col min="13569" max="13569" width="7.5703125" style="50" customWidth="1"/>
    <col min="13570" max="13570" width="53.42578125" style="50" customWidth="1"/>
    <col min="13571" max="13573" width="14.42578125" style="50" customWidth="1"/>
    <col min="13574" max="13574" width="13.85546875" style="50" customWidth="1"/>
    <col min="13575" max="13575" width="14" style="50" customWidth="1"/>
    <col min="13576" max="13576" width="14.42578125" style="50" customWidth="1"/>
    <col min="13577" max="13577" width="14.28515625" style="50" customWidth="1"/>
    <col min="13578" max="13578" width="12.85546875" style="50" customWidth="1"/>
    <col min="13579" max="13580" width="14.42578125" style="50" customWidth="1"/>
    <col min="13581" max="13824" width="9.140625" style="50"/>
    <col min="13825" max="13825" width="7.5703125" style="50" customWidth="1"/>
    <col min="13826" max="13826" width="53.42578125" style="50" customWidth="1"/>
    <col min="13827" max="13829" width="14.42578125" style="50" customWidth="1"/>
    <col min="13830" max="13830" width="13.85546875" style="50" customWidth="1"/>
    <col min="13831" max="13831" width="14" style="50" customWidth="1"/>
    <col min="13832" max="13832" width="14.42578125" style="50" customWidth="1"/>
    <col min="13833" max="13833" width="14.28515625" style="50" customWidth="1"/>
    <col min="13834" max="13834" width="12.85546875" style="50" customWidth="1"/>
    <col min="13835" max="13836" width="14.42578125" style="50" customWidth="1"/>
    <col min="13837" max="14080" width="9.140625" style="50"/>
    <col min="14081" max="14081" width="7.5703125" style="50" customWidth="1"/>
    <col min="14082" max="14082" width="53.42578125" style="50" customWidth="1"/>
    <col min="14083" max="14085" width="14.42578125" style="50" customWidth="1"/>
    <col min="14086" max="14086" width="13.85546875" style="50" customWidth="1"/>
    <col min="14087" max="14087" width="14" style="50" customWidth="1"/>
    <col min="14088" max="14088" width="14.42578125" style="50" customWidth="1"/>
    <col min="14089" max="14089" width="14.28515625" style="50" customWidth="1"/>
    <col min="14090" max="14090" width="12.85546875" style="50" customWidth="1"/>
    <col min="14091" max="14092" width="14.42578125" style="50" customWidth="1"/>
    <col min="14093" max="14336" width="9.140625" style="50"/>
    <col min="14337" max="14337" width="7.5703125" style="50" customWidth="1"/>
    <col min="14338" max="14338" width="53.42578125" style="50" customWidth="1"/>
    <col min="14339" max="14341" width="14.42578125" style="50" customWidth="1"/>
    <col min="14342" max="14342" width="13.85546875" style="50" customWidth="1"/>
    <col min="14343" max="14343" width="14" style="50" customWidth="1"/>
    <col min="14344" max="14344" width="14.42578125" style="50" customWidth="1"/>
    <col min="14345" max="14345" width="14.28515625" style="50" customWidth="1"/>
    <col min="14346" max="14346" width="12.85546875" style="50" customWidth="1"/>
    <col min="14347" max="14348" width="14.42578125" style="50" customWidth="1"/>
    <col min="14349" max="14592" width="9.140625" style="50"/>
    <col min="14593" max="14593" width="7.5703125" style="50" customWidth="1"/>
    <col min="14594" max="14594" width="53.42578125" style="50" customWidth="1"/>
    <col min="14595" max="14597" width="14.42578125" style="50" customWidth="1"/>
    <col min="14598" max="14598" width="13.85546875" style="50" customWidth="1"/>
    <col min="14599" max="14599" width="14" style="50" customWidth="1"/>
    <col min="14600" max="14600" width="14.42578125" style="50" customWidth="1"/>
    <col min="14601" max="14601" width="14.28515625" style="50" customWidth="1"/>
    <col min="14602" max="14602" width="12.85546875" style="50" customWidth="1"/>
    <col min="14603" max="14604" width="14.42578125" style="50" customWidth="1"/>
    <col min="14605" max="14848" width="9.140625" style="50"/>
    <col min="14849" max="14849" width="7.5703125" style="50" customWidth="1"/>
    <col min="14850" max="14850" width="53.42578125" style="50" customWidth="1"/>
    <col min="14851" max="14853" width="14.42578125" style="50" customWidth="1"/>
    <col min="14854" max="14854" width="13.85546875" style="50" customWidth="1"/>
    <col min="14855" max="14855" width="14" style="50" customWidth="1"/>
    <col min="14856" max="14856" width="14.42578125" style="50" customWidth="1"/>
    <col min="14857" max="14857" width="14.28515625" style="50" customWidth="1"/>
    <col min="14858" max="14858" width="12.85546875" style="50" customWidth="1"/>
    <col min="14859" max="14860" width="14.42578125" style="50" customWidth="1"/>
    <col min="14861" max="15104" width="9.140625" style="50"/>
    <col min="15105" max="15105" width="7.5703125" style="50" customWidth="1"/>
    <col min="15106" max="15106" width="53.42578125" style="50" customWidth="1"/>
    <col min="15107" max="15109" width="14.42578125" style="50" customWidth="1"/>
    <col min="15110" max="15110" width="13.85546875" style="50" customWidth="1"/>
    <col min="15111" max="15111" width="14" style="50" customWidth="1"/>
    <col min="15112" max="15112" width="14.42578125" style="50" customWidth="1"/>
    <col min="15113" max="15113" width="14.28515625" style="50" customWidth="1"/>
    <col min="15114" max="15114" width="12.85546875" style="50" customWidth="1"/>
    <col min="15115" max="15116" width="14.42578125" style="50" customWidth="1"/>
    <col min="15117" max="15360" width="9.140625" style="50"/>
    <col min="15361" max="15361" width="7.5703125" style="50" customWidth="1"/>
    <col min="15362" max="15362" width="53.42578125" style="50" customWidth="1"/>
    <col min="15363" max="15365" width="14.42578125" style="50" customWidth="1"/>
    <col min="15366" max="15366" width="13.85546875" style="50" customWidth="1"/>
    <col min="15367" max="15367" width="14" style="50" customWidth="1"/>
    <col min="15368" max="15368" width="14.42578125" style="50" customWidth="1"/>
    <col min="15369" max="15369" width="14.28515625" style="50" customWidth="1"/>
    <col min="15370" max="15370" width="12.85546875" style="50" customWidth="1"/>
    <col min="15371" max="15372" width="14.42578125" style="50" customWidth="1"/>
    <col min="15373" max="15616" width="9.140625" style="50"/>
    <col min="15617" max="15617" width="7.5703125" style="50" customWidth="1"/>
    <col min="15618" max="15618" width="53.42578125" style="50" customWidth="1"/>
    <col min="15619" max="15621" width="14.42578125" style="50" customWidth="1"/>
    <col min="15622" max="15622" width="13.85546875" style="50" customWidth="1"/>
    <col min="15623" max="15623" width="14" style="50" customWidth="1"/>
    <col min="15624" max="15624" width="14.42578125" style="50" customWidth="1"/>
    <col min="15625" max="15625" width="14.28515625" style="50" customWidth="1"/>
    <col min="15626" max="15626" width="12.85546875" style="50" customWidth="1"/>
    <col min="15627" max="15628" width="14.42578125" style="50" customWidth="1"/>
    <col min="15629" max="15872" width="9.140625" style="50"/>
    <col min="15873" max="15873" width="7.5703125" style="50" customWidth="1"/>
    <col min="15874" max="15874" width="53.42578125" style="50" customWidth="1"/>
    <col min="15875" max="15877" width="14.42578125" style="50" customWidth="1"/>
    <col min="15878" max="15878" width="13.85546875" style="50" customWidth="1"/>
    <col min="15879" max="15879" width="14" style="50" customWidth="1"/>
    <col min="15880" max="15880" width="14.42578125" style="50" customWidth="1"/>
    <col min="15881" max="15881" width="14.28515625" style="50" customWidth="1"/>
    <col min="15882" max="15882" width="12.85546875" style="50" customWidth="1"/>
    <col min="15883" max="15884" width="14.42578125" style="50" customWidth="1"/>
    <col min="15885" max="16128" width="9.140625" style="50"/>
    <col min="16129" max="16129" width="7.5703125" style="50" customWidth="1"/>
    <col min="16130" max="16130" width="53.42578125" style="50" customWidth="1"/>
    <col min="16131" max="16133" width="14.42578125" style="50" customWidth="1"/>
    <col min="16134" max="16134" width="13.85546875" style="50" customWidth="1"/>
    <col min="16135" max="16135" width="14" style="50" customWidth="1"/>
    <col min="16136" max="16136" width="14.42578125" style="50" customWidth="1"/>
    <col min="16137" max="16137" width="14.28515625" style="50" customWidth="1"/>
    <col min="16138" max="16138" width="12.85546875" style="50" customWidth="1"/>
    <col min="16139" max="16140" width="14.42578125" style="50" customWidth="1"/>
    <col min="16141" max="16384" width="9.140625" style="50"/>
  </cols>
  <sheetData>
    <row r="1" spans="1:15" ht="25.5" customHeight="1">
      <c r="A1" s="840" t="s">
        <v>181</v>
      </c>
      <c r="B1" s="840"/>
      <c r="C1" s="840"/>
      <c r="D1" s="840"/>
      <c r="E1" s="840"/>
      <c r="F1" s="840"/>
      <c r="G1" s="840"/>
      <c r="H1" s="840"/>
      <c r="I1" s="840"/>
      <c r="J1" s="840"/>
      <c r="K1" s="840"/>
      <c r="L1" s="840"/>
    </row>
    <row r="2" spans="1:15" ht="22.5" customHeight="1">
      <c r="A2" s="840"/>
      <c r="B2" s="840"/>
      <c r="C2" s="840"/>
      <c r="D2" s="840"/>
      <c r="E2" s="840"/>
      <c r="F2" s="840"/>
      <c r="G2" s="840"/>
      <c r="H2" s="840"/>
      <c r="I2" s="840"/>
      <c r="J2" s="840"/>
      <c r="K2" s="840"/>
      <c r="L2" s="840"/>
      <c r="M2" s="380"/>
      <c r="N2" s="380"/>
      <c r="O2" s="380"/>
    </row>
    <row r="3" spans="1:15" ht="21" thickBot="1">
      <c r="A3" s="319" t="s">
        <v>156</v>
      </c>
      <c r="B3" s="380"/>
      <c r="C3" s="380"/>
      <c r="D3" s="380"/>
      <c r="E3" s="380"/>
      <c r="F3" s="380"/>
      <c r="G3" s="380"/>
      <c r="H3" s="380"/>
      <c r="I3" s="380"/>
      <c r="J3" s="380"/>
      <c r="K3" s="318" t="s">
        <v>717</v>
      </c>
      <c r="L3" s="318"/>
      <c r="M3" s="380"/>
      <c r="N3" s="380"/>
      <c r="O3" s="380"/>
    </row>
    <row r="4" spans="1:15" ht="17.25" customHeight="1">
      <c r="A4" s="841" t="s">
        <v>158</v>
      </c>
      <c r="B4" s="843" t="s">
        <v>2</v>
      </c>
      <c r="C4" s="845" t="s">
        <v>182</v>
      </c>
      <c r="D4" s="846"/>
      <c r="E4" s="846"/>
      <c r="F4" s="846"/>
      <c r="G4" s="846"/>
      <c r="H4" s="846"/>
      <c r="I4" s="846"/>
      <c r="J4" s="846"/>
      <c r="K4" s="846"/>
      <c r="L4" s="847"/>
      <c r="M4" s="380"/>
      <c r="N4" s="380"/>
      <c r="O4" s="380"/>
    </row>
    <row r="5" spans="1:15" s="51" customFormat="1" ht="95.25" thickBot="1">
      <c r="A5" s="842"/>
      <c r="B5" s="844"/>
      <c r="C5" s="59" t="s">
        <v>183</v>
      </c>
      <c r="D5" s="59" t="s">
        <v>184</v>
      </c>
      <c r="E5" s="59" t="s">
        <v>185</v>
      </c>
      <c r="F5" s="59" t="s">
        <v>779</v>
      </c>
      <c r="G5" s="59" t="s">
        <v>780</v>
      </c>
      <c r="H5" s="59" t="s">
        <v>186</v>
      </c>
      <c r="I5" s="59" t="s">
        <v>187</v>
      </c>
      <c r="J5" s="59" t="s">
        <v>188</v>
      </c>
      <c r="K5" s="59" t="s">
        <v>189</v>
      </c>
      <c r="L5" s="60" t="s">
        <v>190</v>
      </c>
      <c r="M5" s="380"/>
      <c r="N5" s="380"/>
      <c r="O5" s="380"/>
    </row>
    <row r="6" spans="1:15" s="51" customFormat="1" ht="31.5" customHeight="1" thickBot="1">
      <c r="A6" s="409">
        <v>1</v>
      </c>
      <c r="B6" s="409">
        <v>2</v>
      </c>
      <c r="C6" s="409">
        <v>3</v>
      </c>
      <c r="D6" s="409">
        <v>4</v>
      </c>
      <c r="E6" s="409">
        <v>5</v>
      </c>
      <c r="F6" s="409">
        <v>6</v>
      </c>
      <c r="G6" s="409">
        <v>7</v>
      </c>
      <c r="H6" s="409" t="s">
        <v>191</v>
      </c>
      <c r="I6" s="409">
        <v>9</v>
      </c>
      <c r="J6" s="409" t="s">
        <v>192</v>
      </c>
      <c r="K6" s="409" t="s">
        <v>193</v>
      </c>
      <c r="L6" s="409" t="s">
        <v>194</v>
      </c>
      <c r="M6" s="382"/>
      <c r="N6" s="382"/>
      <c r="O6" s="382"/>
    </row>
    <row r="7" spans="1:15" s="51" customFormat="1" ht="16.5" thickBot="1">
      <c r="A7" s="835" t="s">
        <v>195</v>
      </c>
      <c r="B7" s="837"/>
      <c r="C7" s="405"/>
      <c r="D7" s="406"/>
      <c r="E7" s="407"/>
      <c r="F7" s="407"/>
      <c r="G7" s="407"/>
      <c r="H7" s="407"/>
      <c r="I7" s="407"/>
      <c r="J7" s="407"/>
      <c r="K7" s="407"/>
      <c r="L7" s="408"/>
      <c r="M7" s="380"/>
      <c r="N7" s="380"/>
      <c r="O7" s="380"/>
    </row>
    <row r="8" spans="1:15" s="51" customFormat="1" ht="28.5" customHeight="1">
      <c r="A8" s="61">
        <v>1</v>
      </c>
      <c r="B8" s="62" t="s">
        <v>196</v>
      </c>
      <c r="C8" s="383"/>
      <c r="D8" s="383"/>
      <c r="E8" s="383"/>
      <c r="F8" s="383"/>
      <c r="G8" s="383"/>
      <c r="H8" s="63">
        <f>D8-E8+F8-G8</f>
        <v>0</v>
      </c>
      <c r="I8" s="64"/>
      <c r="J8" s="63">
        <f t="shared" ref="J8:J39" si="0">E8</f>
        <v>0</v>
      </c>
      <c r="K8" s="63">
        <f t="shared" ref="K8:K39" si="1">I8-J8</f>
        <v>0</v>
      </c>
      <c r="L8" s="63">
        <f t="shared" ref="L8:L39" si="2">C8+H8-K8</f>
        <v>0</v>
      </c>
      <c r="M8" s="380"/>
      <c r="N8" s="380"/>
      <c r="O8" s="380"/>
    </row>
    <row r="9" spans="1:15" s="51" customFormat="1" ht="28.5" customHeight="1">
      <c r="A9" s="61">
        <v>2</v>
      </c>
      <c r="B9" s="62" t="s">
        <v>32</v>
      </c>
      <c r="C9" s="383"/>
      <c r="D9" s="383"/>
      <c r="E9" s="383"/>
      <c r="F9" s="383"/>
      <c r="G9" s="383"/>
      <c r="H9" s="63">
        <f>D9-E9+F9-G9</f>
        <v>0</v>
      </c>
      <c r="I9" s="64"/>
      <c r="J9" s="63">
        <f t="shared" si="0"/>
        <v>0</v>
      </c>
      <c r="K9" s="63">
        <f t="shared" si="1"/>
        <v>0</v>
      </c>
      <c r="L9" s="63">
        <f t="shared" si="2"/>
        <v>0</v>
      </c>
      <c r="M9" s="380"/>
      <c r="N9" s="380"/>
      <c r="O9" s="380"/>
    </row>
    <row r="10" spans="1:15" s="51" customFormat="1" ht="28.5" customHeight="1">
      <c r="A10" s="61">
        <v>3</v>
      </c>
      <c r="B10" s="377" t="s">
        <v>33</v>
      </c>
      <c r="C10" s="383"/>
      <c r="D10" s="383"/>
      <c r="E10" s="383"/>
      <c r="F10" s="383"/>
      <c r="G10" s="383"/>
      <c r="H10" s="47">
        <f t="shared" ref="H10:H39" si="3">D10-E10+F10-G10</f>
        <v>0</v>
      </c>
      <c r="I10" s="383"/>
      <c r="J10" s="47">
        <f t="shared" si="0"/>
        <v>0</v>
      </c>
      <c r="K10" s="47">
        <f t="shared" si="1"/>
        <v>0</v>
      </c>
      <c r="L10" s="47">
        <f t="shared" si="2"/>
        <v>0</v>
      </c>
      <c r="M10" s="380"/>
      <c r="N10" s="380"/>
      <c r="O10" s="380"/>
    </row>
    <row r="11" spans="1:15" s="51" customFormat="1" ht="28.5" customHeight="1">
      <c r="A11" s="61">
        <v>4</v>
      </c>
      <c r="B11" s="377" t="s">
        <v>197</v>
      </c>
      <c r="C11" s="383"/>
      <c r="D11" s="383"/>
      <c r="E11" s="383"/>
      <c r="F11" s="383"/>
      <c r="G11" s="383"/>
      <c r="H11" s="47">
        <f t="shared" si="3"/>
        <v>0</v>
      </c>
      <c r="I11" s="383"/>
      <c r="J11" s="47">
        <f t="shared" si="0"/>
        <v>0</v>
      </c>
      <c r="K11" s="47">
        <f t="shared" si="1"/>
        <v>0</v>
      </c>
      <c r="L11" s="47">
        <f t="shared" si="2"/>
        <v>0</v>
      </c>
      <c r="M11" s="380"/>
      <c r="N11" s="380"/>
      <c r="O11" s="380"/>
    </row>
    <row r="12" spans="1:15" s="51" customFormat="1" ht="28.5" customHeight="1">
      <c r="A12" s="61">
        <v>5</v>
      </c>
      <c r="B12" s="377" t="s">
        <v>35</v>
      </c>
      <c r="C12" s="383"/>
      <c r="D12" s="383"/>
      <c r="E12" s="383"/>
      <c r="F12" s="383"/>
      <c r="G12" s="383"/>
      <c r="H12" s="47">
        <f t="shared" si="3"/>
        <v>0</v>
      </c>
      <c r="I12" s="383"/>
      <c r="J12" s="47">
        <f t="shared" si="0"/>
        <v>0</v>
      </c>
      <c r="K12" s="47">
        <f t="shared" si="1"/>
        <v>0</v>
      </c>
      <c r="L12" s="47">
        <f t="shared" si="2"/>
        <v>0</v>
      </c>
      <c r="M12" s="380"/>
      <c r="N12" s="380"/>
      <c r="O12" s="380"/>
    </row>
    <row r="13" spans="1:15" s="51" customFormat="1" ht="28.5" customHeight="1">
      <c r="A13" s="61">
        <v>6</v>
      </c>
      <c r="B13" s="377" t="s">
        <v>198</v>
      </c>
      <c r="C13" s="383"/>
      <c r="D13" s="383"/>
      <c r="E13" s="383"/>
      <c r="F13" s="383"/>
      <c r="G13" s="383"/>
      <c r="H13" s="47">
        <f t="shared" si="3"/>
        <v>0</v>
      </c>
      <c r="I13" s="383"/>
      <c r="J13" s="47">
        <f t="shared" si="0"/>
        <v>0</v>
      </c>
      <c r="K13" s="47">
        <f t="shared" si="1"/>
        <v>0</v>
      </c>
      <c r="L13" s="47">
        <f t="shared" si="2"/>
        <v>0</v>
      </c>
      <c r="M13" s="380"/>
      <c r="N13" s="380"/>
      <c r="O13" s="380"/>
    </row>
    <row r="14" spans="1:15" s="51" customFormat="1" ht="28.5" customHeight="1">
      <c r="A14" s="61">
        <v>7</v>
      </c>
      <c r="B14" s="377" t="s">
        <v>37</v>
      </c>
      <c r="C14" s="383"/>
      <c r="D14" s="383"/>
      <c r="E14" s="383"/>
      <c r="F14" s="383"/>
      <c r="G14" s="383"/>
      <c r="H14" s="47">
        <f t="shared" si="3"/>
        <v>0</v>
      </c>
      <c r="I14" s="383"/>
      <c r="J14" s="47">
        <f t="shared" si="0"/>
        <v>0</v>
      </c>
      <c r="K14" s="47">
        <f t="shared" si="1"/>
        <v>0</v>
      </c>
      <c r="L14" s="47">
        <f t="shared" si="2"/>
        <v>0</v>
      </c>
      <c r="M14" s="380"/>
      <c r="N14" s="380"/>
      <c r="O14" s="380"/>
    </row>
    <row r="15" spans="1:15" s="51" customFormat="1" ht="28.5" customHeight="1">
      <c r="A15" s="61">
        <v>8</v>
      </c>
      <c r="B15" s="377" t="s">
        <v>38</v>
      </c>
      <c r="C15" s="383"/>
      <c r="D15" s="383"/>
      <c r="E15" s="383"/>
      <c r="F15" s="383"/>
      <c r="G15" s="383"/>
      <c r="H15" s="47">
        <f t="shared" si="3"/>
        <v>0</v>
      </c>
      <c r="I15" s="383"/>
      <c r="J15" s="47">
        <f t="shared" si="0"/>
        <v>0</v>
      </c>
      <c r="K15" s="47">
        <f t="shared" si="1"/>
        <v>0</v>
      </c>
      <c r="L15" s="47">
        <f t="shared" si="2"/>
        <v>0</v>
      </c>
      <c r="M15" s="380"/>
      <c r="N15" s="380"/>
      <c r="O15" s="380"/>
    </row>
    <row r="16" spans="1:15" s="51" customFormat="1" ht="28.5" customHeight="1">
      <c r="A16" s="61">
        <v>9</v>
      </c>
      <c r="B16" s="377" t="s">
        <v>39</v>
      </c>
      <c r="C16" s="383"/>
      <c r="D16" s="383"/>
      <c r="E16" s="383"/>
      <c r="F16" s="383"/>
      <c r="G16" s="383"/>
      <c r="H16" s="47">
        <f t="shared" si="3"/>
        <v>0</v>
      </c>
      <c r="I16" s="383"/>
      <c r="J16" s="47">
        <f t="shared" si="0"/>
        <v>0</v>
      </c>
      <c r="K16" s="47">
        <f t="shared" si="1"/>
        <v>0</v>
      </c>
      <c r="L16" s="47">
        <f t="shared" si="2"/>
        <v>0</v>
      </c>
      <c r="M16" s="380"/>
      <c r="N16" s="380"/>
      <c r="O16" s="380"/>
    </row>
    <row r="17" spans="1:15" s="51" customFormat="1" ht="28.5" customHeight="1">
      <c r="A17" s="61">
        <v>10</v>
      </c>
      <c r="B17" s="377" t="s">
        <v>40</v>
      </c>
      <c r="C17" s="383"/>
      <c r="D17" s="383"/>
      <c r="E17" s="383"/>
      <c r="F17" s="383"/>
      <c r="G17" s="383"/>
      <c r="H17" s="47">
        <f t="shared" si="3"/>
        <v>0</v>
      </c>
      <c r="I17" s="383"/>
      <c r="J17" s="47">
        <f t="shared" si="0"/>
        <v>0</v>
      </c>
      <c r="K17" s="47">
        <f t="shared" si="1"/>
        <v>0</v>
      </c>
      <c r="L17" s="47">
        <f t="shared" si="2"/>
        <v>0</v>
      </c>
      <c r="M17" s="380"/>
      <c r="N17" s="380"/>
      <c r="O17" s="380"/>
    </row>
    <row r="18" spans="1:15" s="51" customFormat="1" ht="28.5" customHeight="1">
      <c r="A18" s="61">
        <v>11</v>
      </c>
      <c r="B18" s="377" t="s">
        <v>42</v>
      </c>
      <c r="C18" s="383"/>
      <c r="D18" s="383"/>
      <c r="E18" s="383"/>
      <c r="F18" s="383"/>
      <c r="G18" s="383"/>
      <c r="H18" s="47">
        <f t="shared" si="3"/>
        <v>0</v>
      </c>
      <c r="I18" s="383"/>
      <c r="J18" s="47">
        <f t="shared" si="0"/>
        <v>0</v>
      </c>
      <c r="K18" s="47">
        <f t="shared" si="1"/>
        <v>0</v>
      </c>
      <c r="L18" s="47">
        <f t="shared" si="2"/>
        <v>0</v>
      </c>
      <c r="M18" s="380"/>
      <c r="N18" s="380"/>
      <c r="O18" s="380"/>
    </row>
    <row r="19" spans="1:15" s="51" customFormat="1" ht="28.5" customHeight="1">
      <c r="A19" s="61">
        <v>12</v>
      </c>
      <c r="B19" s="377" t="s">
        <v>43</v>
      </c>
      <c r="C19" s="383"/>
      <c r="D19" s="383"/>
      <c r="E19" s="383"/>
      <c r="F19" s="383"/>
      <c r="G19" s="383"/>
      <c r="H19" s="47">
        <f t="shared" si="3"/>
        <v>0</v>
      </c>
      <c r="I19" s="383"/>
      <c r="J19" s="47">
        <f t="shared" si="0"/>
        <v>0</v>
      </c>
      <c r="K19" s="47">
        <f t="shared" si="1"/>
        <v>0</v>
      </c>
      <c r="L19" s="47">
        <f t="shared" si="2"/>
        <v>0</v>
      </c>
      <c r="M19" s="380"/>
      <c r="N19" s="380"/>
      <c r="O19" s="380"/>
    </row>
    <row r="20" spans="1:15">
      <c r="A20" s="61">
        <v>13</v>
      </c>
      <c r="B20" s="74" t="s">
        <v>205</v>
      </c>
      <c r="C20" s="75"/>
      <c r="D20" s="75"/>
      <c r="E20" s="76"/>
      <c r="F20" s="76"/>
      <c r="G20" s="76"/>
      <c r="H20" s="73">
        <f>D20-E20+F20-G20</f>
        <v>0</v>
      </c>
      <c r="I20" s="75"/>
      <c r="J20" s="73">
        <f>E20</f>
        <v>0</v>
      </c>
      <c r="K20" s="73">
        <f>I20-J20</f>
        <v>0</v>
      </c>
      <c r="L20" s="73">
        <f>C20+H20-K20</f>
        <v>0</v>
      </c>
    </row>
    <row r="21" spans="1:15" s="51" customFormat="1" ht="28.5" customHeight="1">
      <c r="A21" s="61">
        <v>14</v>
      </c>
      <c r="B21" s="377" t="s">
        <v>46</v>
      </c>
      <c r="C21" s="383"/>
      <c r="D21" s="383"/>
      <c r="E21" s="383"/>
      <c r="F21" s="383"/>
      <c r="G21" s="383"/>
      <c r="H21" s="47">
        <f t="shared" si="3"/>
        <v>0</v>
      </c>
      <c r="I21" s="383"/>
      <c r="J21" s="47">
        <f t="shared" si="0"/>
        <v>0</v>
      </c>
      <c r="K21" s="47">
        <f t="shared" si="1"/>
        <v>0</v>
      </c>
      <c r="L21" s="47">
        <f t="shared" si="2"/>
        <v>0</v>
      </c>
      <c r="M21" s="380"/>
      <c r="N21" s="380"/>
      <c r="O21" s="380"/>
    </row>
    <row r="22" spans="1:15" s="51" customFormat="1" ht="28.5" customHeight="1">
      <c r="A22" s="61">
        <v>15</v>
      </c>
      <c r="B22" s="377" t="s">
        <v>47</v>
      </c>
      <c r="C22" s="383"/>
      <c r="D22" s="383"/>
      <c r="E22" s="383"/>
      <c r="F22" s="383"/>
      <c r="G22" s="383"/>
      <c r="H22" s="47">
        <f t="shared" si="3"/>
        <v>0</v>
      </c>
      <c r="I22" s="383"/>
      <c r="J22" s="47">
        <f t="shared" si="0"/>
        <v>0</v>
      </c>
      <c r="K22" s="47">
        <f t="shared" si="1"/>
        <v>0</v>
      </c>
      <c r="L22" s="47">
        <f t="shared" si="2"/>
        <v>0</v>
      </c>
      <c r="M22" s="380"/>
      <c r="N22" s="380"/>
      <c r="O22" s="380"/>
    </row>
    <row r="23" spans="1:15" s="51" customFormat="1" ht="28.5" customHeight="1">
      <c r="A23" s="61">
        <v>16</v>
      </c>
      <c r="B23" s="65" t="s">
        <v>48</v>
      </c>
      <c r="C23" s="66"/>
      <c r="D23" s="66"/>
      <c r="E23" s="67"/>
      <c r="F23" s="67"/>
      <c r="G23" s="67"/>
      <c r="H23" s="68">
        <f t="shared" si="3"/>
        <v>0</v>
      </c>
      <c r="I23" s="69"/>
      <c r="J23" s="68">
        <f t="shared" si="0"/>
        <v>0</v>
      </c>
      <c r="K23" s="68">
        <f t="shared" si="1"/>
        <v>0</v>
      </c>
      <c r="L23" s="68">
        <f t="shared" si="2"/>
        <v>0</v>
      </c>
    </row>
    <row r="24" spans="1:15" s="51" customFormat="1" ht="28.5" customHeight="1">
      <c r="A24" s="61">
        <v>17</v>
      </c>
      <c r="B24" s="65" t="s">
        <v>49</v>
      </c>
      <c r="C24" s="66"/>
      <c r="D24" s="66"/>
      <c r="E24" s="67"/>
      <c r="F24" s="67"/>
      <c r="G24" s="67"/>
      <c r="H24" s="68">
        <f t="shared" si="3"/>
        <v>0</v>
      </c>
      <c r="I24" s="69"/>
      <c r="J24" s="68">
        <f t="shared" si="0"/>
        <v>0</v>
      </c>
      <c r="K24" s="68">
        <f t="shared" si="1"/>
        <v>0</v>
      </c>
      <c r="L24" s="68">
        <f t="shared" si="2"/>
        <v>0</v>
      </c>
    </row>
    <row r="25" spans="1:15" s="51" customFormat="1" ht="28.5" customHeight="1">
      <c r="A25" s="61">
        <v>18</v>
      </c>
      <c r="B25" s="65" t="s">
        <v>50</v>
      </c>
      <c r="C25" s="66"/>
      <c r="D25" s="66"/>
      <c r="E25" s="67"/>
      <c r="F25" s="67"/>
      <c r="G25" s="67"/>
      <c r="H25" s="68">
        <f t="shared" si="3"/>
        <v>0</v>
      </c>
      <c r="I25" s="69"/>
      <c r="J25" s="68">
        <f t="shared" si="0"/>
        <v>0</v>
      </c>
      <c r="K25" s="68">
        <f t="shared" si="1"/>
        <v>0</v>
      </c>
      <c r="L25" s="68">
        <f t="shared" si="2"/>
        <v>0</v>
      </c>
    </row>
    <row r="26" spans="1:15" s="51" customFormat="1" ht="28.5" customHeight="1">
      <c r="A26" s="61">
        <v>19</v>
      </c>
      <c r="B26" s="65" t="s">
        <v>51</v>
      </c>
      <c r="C26" s="66"/>
      <c r="D26" s="66"/>
      <c r="E26" s="67"/>
      <c r="F26" s="67"/>
      <c r="G26" s="67"/>
      <c r="H26" s="68">
        <f t="shared" si="3"/>
        <v>0</v>
      </c>
      <c r="I26" s="69"/>
      <c r="J26" s="68">
        <f t="shared" si="0"/>
        <v>0</v>
      </c>
      <c r="K26" s="68">
        <f t="shared" si="1"/>
        <v>0</v>
      </c>
      <c r="L26" s="68">
        <f t="shared" si="2"/>
        <v>0</v>
      </c>
    </row>
    <row r="27" spans="1:15" s="51" customFormat="1" ht="28.5" customHeight="1">
      <c r="A27" s="61">
        <v>20</v>
      </c>
      <c r="B27" s="65" t="s">
        <v>52</v>
      </c>
      <c r="C27" s="66"/>
      <c r="D27" s="66"/>
      <c r="E27" s="67"/>
      <c r="F27" s="67"/>
      <c r="G27" s="67"/>
      <c r="H27" s="68">
        <f t="shared" si="3"/>
        <v>0</v>
      </c>
      <c r="I27" s="69"/>
      <c r="J27" s="68">
        <f t="shared" si="0"/>
        <v>0</v>
      </c>
      <c r="K27" s="68">
        <f t="shared" si="1"/>
        <v>0</v>
      </c>
      <c r="L27" s="68">
        <f t="shared" si="2"/>
        <v>0</v>
      </c>
    </row>
    <row r="28" spans="1:15" s="51" customFormat="1" ht="28.5" customHeight="1">
      <c r="A28" s="61">
        <v>21</v>
      </c>
      <c r="B28" s="65" t="s">
        <v>53</v>
      </c>
      <c r="C28" s="66"/>
      <c r="D28" s="66"/>
      <c r="E28" s="67"/>
      <c r="F28" s="67"/>
      <c r="G28" s="67"/>
      <c r="H28" s="68">
        <f t="shared" si="3"/>
        <v>0</v>
      </c>
      <c r="I28" s="69"/>
      <c r="J28" s="68">
        <f t="shared" si="0"/>
        <v>0</v>
      </c>
      <c r="K28" s="68">
        <f t="shared" si="1"/>
        <v>0</v>
      </c>
      <c r="L28" s="68">
        <f t="shared" si="2"/>
        <v>0</v>
      </c>
    </row>
    <row r="29" spans="1:15" s="51" customFormat="1" ht="28.5" customHeight="1">
      <c r="A29" s="61">
        <v>22</v>
      </c>
      <c r="B29" s="65" t="s">
        <v>54</v>
      </c>
      <c r="C29" s="67"/>
      <c r="D29" s="67"/>
      <c r="E29" s="67"/>
      <c r="F29" s="67"/>
      <c r="G29" s="67"/>
      <c r="H29" s="68">
        <f t="shared" si="3"/>
        <v>0</v>
      </c>
      <c r="I29" s="69"/>
      <c r="J29" s="68">
        <f t="shared" si="0"/>
        <v>0</v>
      </c>
      <c r="K29" s="68">
        <f t="shared" si="1"/>
        <v>0</v>
      </c>
      <c r="L29" s="68">
        <f t="shared" si="2"/>
        <v>0</v>
      </c>
    </row>
    <row r="30" spans="1:15" ht="28.5" customHeight="1">
      <c r="A30" s="61">
        <v>23</v>
      </c>
      <c r="B30" s="65" t="s">
        <v>55</v>
      </c>
      <c r="C30" s="69"/>
      <c r="D30" s="69"/>
      <c r="E30" s="69"/>
      <c r="F30" s="69"/>
      <c r="G30" s="69"/>
      <c r="H30" s="68">
        <f t="shared" si="3"/>
        <v>0</v>
      </c>
      <c r="I30" s="69"/>
      <c r="J30" s="68">
        <f t="shared" si="0"/>
        <v>0</v>
      </c>
      <c r="K30" s="68">
        <f t="shared" si="1"/>
        <v>0</v>
      </c>
      <c r="L30" s="68">
        <f t="shared" si="2"/>
        <v>0</v>
      </c>
    </row>
    <row r="31" spans="1:15" ht="28.5" customHeight="1">
      <c r="A31" s="61">
        <v>24</v>
      </c>
      <c r="B31" s="65" t="s">
        <v>56</v>
      </c>
      <c r="C31" s="69"/>
      <c r="D31" s="69"/>
      <c r="E31" s="69"/>
      <c r="F31" s="69"/>
      <c r="G31" s="69"/>
      <c r="H31" s="68">
        <f t="shared" si="3"/>
        <v>0</v>
      </c>
      <c r="I31" s="69"/>
      <c r="J31" s="68">
        <f t="shared" si="0"/>
        <v>0</v>
      </c>
      <c r="K31" s="68">
        <f t="shared" si="1"/>
        <v>0</v>
      </c>
      <c r="L31" s="68">
        <f t="shared" si="2"/>
        <v>0</v>
      </c>
    </row>
    <row r="32" spans="1:15" ht="28.5" customHeight="1">
      <c r="A32" s="61">
        <v>25</v>
      </c>
      <c r="B32" s="65" t="s">
        <v>57</v>
      </c>
      <c r="C32" s="69"/>
      <c r="D32" s="69"/>
      <c r="E32" s="69"/>
      <c r="F32" s="69"/>
      <c r="G32" s="69"/>
      <c r="H32" s="68">
        <f t="shared" si="3"/>
        <v>0</v>
      </c>
      <c r="I32" s="69"/>
      <c r="J32" s="68">
        <f t="shared" si="0"/>
        <v>0</v>
      </c>
      <c r="K32" s="68">
        <f t="shared" si="1"/>
        <v>0</v>
      </c>
      <c r="L32" s="68">
        <f t="shared" si="2"/>
        <v>0</v>
      </c>
    </row>
    <row r="33" spans="1:12" ht="28.5" customHeight="1">
      <c r="A33" s="61">
        <v>26</v>
      </c>
      <c r="B33" s="65" t="s">
        <v>199</v>
      </c>
      <c r="C33" s="69"/>
      <c r="D33" s="69"/>
      <c r="E33" s="69"/>
      <c r="F33" s="69"/>
      <c r="G33" s="69"/>
      <c r="H33" s="68">
        <f t="shared" si="3"/>
        <v>0</v>
      </c>
      <c r="I33" s="69"/>
      <c r="J33" s="68">
        <f t="shared" si="0"/>
        <v>0</v>
      </c>
      <c r="K33" s="68">
        <f t="shared" si="1"/>
        <v>0</v>
      </c>
      <c r="L33" s="68">
        <f t="shared" si="2"/>
        <v>0</v>
      </c>
    </row>
    <row r="34" spans="1:12" ht="28.5" customHeight="1">
      <c r="A34" s="61">
        <v>27</v>
      </c>
      <c r="B34" s="65" t="s">
        <v>200</v>
      </c>
      <c r="C34" s="69"/>
      <c r="D34" s="69"/>
      <c r="E34" s="69"/>
      <c r="F34" s="69"/>
      <c r="G34" s="69"/>
      <c r="H34" s="68">
        <f t="shared" si="3"/>
        <v>0</v>
      </c>
      <c r="I34" s="69"/>
      <c r="J34" s="68">
        <f t="shared" si="0"/>
        <v>0</v>
      </c>
      <c r="K34" s="68">
        <f t="shared" si="1"/>
        <v>0</v>
      </c>
      <c r="L34" s="68">
        <f t="shared" si="2"/>
        <v>0</v>
      </c>
    </row>
    <row r="35" spans="1:12" ht="28.5" customHeight="1">
      <c r="A35" s="61">
        <v>28</v>
      </c>
      <c r="B35" s="65" t="s">
        <v>201</v>
      </c>
      <c r="C35" s="69"/>
      <c r="D35" s="69"/>
      <c r="E35" s="69"/>
      <c r="F35" s="69"/>
      <c r="G35" s="69"/>
      <c r="H35" s="68">
        <f t="shared" si="3"/>
        <v>0</v>
      </c>
      <c r="I35" s="69"/>
      <c r="J35" s="68">
        <f t="shared" si="0"/>
        <v>0</v>
      </c>
      <c r="K35" s="68">
        <f t="shared" si="1"/>
        <v>0</v>
      </c>
      <c r="L35" s="68">
        <f t="shared" si="2"/>
        <v>0</v>
      </c>
    </row>
    <row r="36" spans="1:12" ht="28.5" customHeight="1">
      <c r="A36" s="61">
        <v>29</v>
      </c>
      <c r="B36" s="65" t="s">
        <v>202</v>
      </c>
      <c r="C36" s="69"/>
      <c r="D36" s="69"/>
      <c r="E36" s="69"/>
      <c r="F36" s="69"/>
      <c r="G36" s="69"/>
      <c r="H36" s="68">
        <f t="shared" si="3"/>
        <v>0</v>
      </c>
      <c r="I36" s="69"/>
      <c r="J36" s="68">
        <f t="shared" si="0"/>
        <v>0</v>
      </c>
      <c r="K36" s="68">
        <f t="shared" si="1"/>
        <v>0</v>
      </c>
      <c r="L36" s="68">
        <f t="shared" si="2"/>
        <v>0</v>
      </c>
    </row>
    <row r="37" spans="1:12" ht="28.5" customHeight="1">
      <c r="A37" s="61">
        <v>30</v>
      </c>
      <c r="B37" s="65" t="s">
        <v>203</v>
      </c>
      <c r="C37" s="69"/>
      <c r="D37" s="69"/>
      <c r="E37" s="69"/>
      <c r="F37" s="69"/>
      <c r="G37" s="69"/>
      <c r="H37" s="68">
        <f t="shared" si="3"/>
        <v>0</v>
      </c>
      <c r="I37" s="69"/>
      <c r="J37" s="68">
        <f t="shared" si="0"/>
        <v>0</v>
      </c>
      <c r="K37" s="68">
        <f t="shared" si="1"/>
        <v>0</v>
      </c>
      <c r="L37" s="68">
        <f t="shared" si="2"/>
        <v>0</v>
      </c>
    </row>
    <row r="38" spans="1:12" ht="28.5" customHeight="1">
      <c r="A38" s="61">
        <v>31</v>
      </c>
      <c r="B38" s="65" t="s">
        <v>204</v>
      </c>
      <c r="C38" s="69"/>
      <c r="D38" s="69"/>
      <c r="E38" s="69"/>
      <c r="F38" s="69"/>
      <c r="G38" s="69"/>
      <c r="H38" s="68">
        <f t="shared" si="3"/>
        <v>0</v>
      </c>
      <c r="I38" s="69"/>
      <c r="J38" s="68">
        <f t="shared" si="0"/>
        <v>0</v>
      </c>
      <c r="K38" s="68">
        <f t="shared" si="1"/>
        <v>0</v>
      </c>
      <c r="L38" s="68">
        <f t="shared" si="2"/>
        <v>0</v>
      </c>
    </row>
    <row r="39" spans="1:12" ht="28.5" customHeight="1">
      <c r="A39" s="61">
        <v>32</v>
      </c>
      <c r="B39" s="65" t="s">
        <v>64</v>
      </c>
      <c r="C39" s="69"/>
      <c r="D39" s="69"/>
      <c r="E39" s="70"/>
      <c r="F39" s="70"/>
      <c r="G39" s="70"/>
      <c r="H39" s="68">
        <f t="shared" si="3"/>
        <v>0</v>
      </c>
      <c r="I39" s="69"/>
      <c r="J39" s="68">
        <f t="shared" si="0"/>
        <v>0</v>
      </c>
      <c r="K39" s="68">
        <f t="shared" si="1"/>
        <v>0</v>
      </c>
      <c r="L39" s="68">
        <f t="shared" si="2"/>
        <v>0</v>
      </c>
    </row>
    <row r="40" spans="1:12" ht="28.5" customHeight="1">
      <c r="A40" s="61">
        <v>33</v>
      </c>
      <c r="B40" s="65" t="s">
        <v>65</v>
      </c>
      <c r="C40" s="69"/>
      <c r="D40" s="69"/>
      <c r="E40" s="70"/>
      <c r="F40" s="70"/>
      <c r="G40" s="70"/>
      <c r="H40" s="68">
        <f t="shared" ref="H40:H41" si="4">D40-E40+F40-G40</f>
        <v>0</v>
      </c>
      <c r="I40" s="69"/>
      <c r="J40" s="68">
        <f t="shared" ref="J40:J41" si="5">E40</f>
        <v>0</v>
      </c>
      <c r="K40" s="68">
        <f t="shared" ref="K40:K41" si="6">I40-J40</f>
        <v>0</v>
      </c>
      <c r="L40" s="68">
        <f t="shared" ref="L40:L41" si="7">C40+H40-K40</f>
        <v>0</v>
      </c>
    </row>
    <row r="41" spans="1:12" ht="41.25" customHeight="1" thickBot="1">
      <c r="A41" s="61">
        <v>34</v>
      </c>
      <c r="B41" s="65" t="s">
        <v>739</v>
      </c>
      <c r="C41" s="69"/>
      <c r="D41" s="69"/>
      <c r="E41" s="70"/>
      <c r="F41" s="70"/>
      <c r="G41" s="70"/>
      <c r="H41" s="68">
        <f t="shared" si="4"/>
        <v>0</v>
      </c>
      <c r="I41" s="69"/>
      <c r="J41" s="68">
        <f t="shared" si="5"/>
        <v>0</v>
      </c>
      <c r="K41" s="68">
        <f t="shared" si="6"/>
        <v>0</v>
      </c>
      <c r="L41" s="68">
        <f t="shared" si="7"/>
        <v>0</v>
      </c>
    </row>
    <row r="42" spans="1:12" ht="16.5" thickBot="1">
      <c r="A42" s="835" t="s">
        <v>206</v>
      </c>
      <c r="B42" s="836"/>
      <c r="C42" s="77">
        <f t="shared" ref="C42:L42" si="8">SUM(C29:C41)</f>
        <v>0</v>
      </c>
      <c r="D42" s="77">
        <f t="shared" si="8"/>
        <v>0</v>
      </c>
      <c r="E42" s="77">
        <f t="shared" si="8"/>
        <v>0</v>
      </c>
      <c r="F42" s="77">
        <f t="shared" si="8"/>
        <v>0</v>
      </c>
      <c r="G42" s="77">
        <f t="shared" si="8"/>
        <v>0</v>
      </c>
      <c r="H42" s="77">
        <f t="shared" si="8"/>
        <v>0</v>
      </c>
      <c r="I42" s="77">
        <f t="shared" si="8"/>
        <v>0</v>
      </c>
      <c r="J42" s="77">
        <f t="shared" si="8"/>
        <v>0</v>
      </c>
      <c r="K42" s="77">
        <f t="shared" si="8"/>
        <v>0</v>
      </c>
      <c r="L42" s="77">
        <f t="shared" si="8"/>
        <v>0</v>
      </c>
    </row>
    <row r="43" spans="1:12" ht="16.5" thickBot="1">
      <c r="A43" s="835" t="s">
        <v>207</v>
      </c>
      <c r="B43" s="837"/>
      <c r="C43" s="405"/>
      <c r="D43" s="406"/>
      <c r="E43" s="79"/>
      <c r="F43" s="79"/>
      <c r="G43" s="79"/>
      <c r="H43" s="79"/>
      <c r="I43" s="79"/>
      <c r="J43" s="79"/>
      <c r="K43" s="77"/>
      <c r="L43" s="78"/>
    </row>
    <row r="44" spans="1:12">
      <c r="A44" s="80">
        <v>1</v>
      </c>
      <c r="B44" s="81" t="s">
        <v>141</v>
      </c>
      <c r="C44" s="82"/>
      <c r="D44" s="82"/>
      <c r="E44" s="83"/>
      <c r="F44" s="83"/>
      <c r="G44" s="83"/>
      <c r="H44" s="84">
        <f t="shared" ref="H44:H53" si="9">D44-E44+F44-G44</f>
        <v>0</v>
      </c>
      <c r="I44" s="83"/>
      <c r="J44" s="84">
        <f t="shared" ref="J44:J53" si="10">E44</f>
        <v>0</v>
      </c>
      <c r="K44" s="84">
        <f t="shared" ref="K44:K53" si="11">I44-J44</f>
        <v>0</v>
      </c>
      <c r="L44" s="84">
        <f t="shared" ref="L44:L53" si="12">C44+H44-K44</f>
        <v>0</v>
      </c>
    </row>
    <row r="45" spans="1:12">
      <c r="A45" s="85">
        <v>2</v>
      </c>
      <c r="B45" s="65" t="s">
        <v>142</v>
      </c>
      <c r="C45" s="66"/>
      <c r="D45" s="66"/>
      <c r="E45" s="70"/>
      <c r="F45" s="70"/>
      <c r="G45" s="70"/>
      <c r="H45" s="68">
        <f t="shared" si="9"/>
        <v>0</v>
      </c>
      <c r="I45" s="70"/>
      <c r="J45" s="68">
        <f t="shared" si="10"/>
        <v>0</v>
      </c>
      <c r="K45" s="68">
        <f t="shared" si="11"/>
        <v>0</v>
      </c>
      <c r="L45" s="68">
        <f t="shared" si="12"/>
        <v>0</v>
      </c>
    </row>
    <row r="46" spans="1:12">
      <c r="A46" s="85">
        <v>3</v>
      </c>
      <c r="B46" s="65" t="s">
        <v>69</v>
      </c>
      <c r="C46" s="66"/>
      <c r="D46" s="66"/>
      <c r="E46" s="70"/>
      <c r="F46" s="70"/>
      <c r="G46" s="70"/>
      <c r="H46" s="68">
        <f t="shared" si="9"/>
        <v>0</v>
      </c>
      <c r="I46" s="70"/>
      <c r="J46" s="68">
        <f t="shared" si="10"/>
        <v>0</v>
      </c>
      <c r="K46" s="68">
        <f t="shared" si="11"/>
        <v>0</v>
      </c>
      <c r="L46" s="68">
        <f t="shared" si="12"/>
        <v>0</v>
      </c>
    </row>
    <row r="47" spans="1:12">
      <c r="A47" s="85">
        <v>4</v>
      </c>
      <c r="B47" s="65" t="s">
        <v>70</v>
      </c>
      <c r="C47" s="66"/>
      <c r="D47" s="66"/>
      <c r="E47" s="70"/>
      <c r="F47" s="70"/>
      <c r="G47" s="70"/>
      <c r="H47" s="68">
        <f t="shared" si="9"/>
        <v>0</v>
      </c>
      <c r="I47" s="70"/>
      <c r="J47" s="68">
        <f t="shared" si="10"/>
        <v>0</v>
      </c>
      <c r="K47" s="68">
        <f t="shared" si="11"/>
        <v>0</v>
      </c>
      <c r="L47" s="68">
        <f t="shared" si="12"/>
        <v>0</v>
      </c>
    </row>
    <row r="48" spans="1:12">
      <c r="A48" s="85">
        <v>5</v>
      </c>
      <c r="B48" s="65" t="s">
        <v>71</v>
      </c>
      <c r="C48" s="66"/>
      <c r="D48" s="66"/>
      <c r="E48" s="70"/>
      <c r="F48" s="70"/>
      <c r="G48" s="70"/>
      <c r="H48" s="68">
        <f t="shared" si="9"/>
        <v>0</v>
      </c>
      <c r="I48" s="70"/>
      <c r="J48" s="68">
        <f t="shared" si="10"/>
        <v>0</v>
      </c>
      <c r="K48" s="68">
        <f t="shared" si="11"/>
        <v>0</v>
      </c>
      <c r="L48" s="68">
        <f t="shared" si="12"/>
        <v>0</v>
      </c>
    </row>
    <row r="49" spans="1:12">
      <c r="A49" s="85">
        <v>6</v>
      </c>
      <c r="B49" s="65" t="s">
        <v>72</v>
      </c>
      <c r="C49" s="66"/>
      <c r="D49" s="66"/>
      <c r="E49" s="70"/>
      <c r="F49" s="70"/>
      <c r="G49" s="70"/>
      <c r="H49" s="68">
        <f t="shared" si="9"/>
        <v>0</v>
      </c>
      <c r="I49" s="70"/>
      <c r="J49" s="68">
        <f t="shared" si="10"/>
        <v>0</v>
      </c>
      <c r="K49" s="68">
        <f t="shared" si="11"/>
        <v>0</v>
      </c>
      <c r="L49" s="68">
        <f t="shared" si="12"/>
        <v>0</v>
      </c>
    </row>
    <row r="50" spans="1:12">
      <c r="A50" s="85">
        <v>7</v>
      </c>
      <c r="B50" s="65" t="s">
        <v>73</v>
      </c>
      <c r="C50" s="66"/>
      <c r="D50" s="66"/>
      <c r="E50" s="70"/>
      <c r="F50" s="70"/>
      <c r="G50" s="70"/>
      <c r="H50" s="68">
        <f t="shared" si="9"/>
        <v>0</v>
      </c>
      <c r="I50" s="70"/>
      <c r="J50" s="68">
        <f t="shared" si="10"/>
        <v>0</v>
      </c>
      <c r="K50" s="68">
        <f t="shared" si="11"/>
        <v>0</v>
      </c>
      <c r="L50" s="68">
        <f t="shared" si="12"/>
        <v>0</v>
      </c>
    </row>
    <row r="51" spans="1:12">
      <c r="A51" s="85">
        <v>8</v>
      </c>
      <c r="B51" s="65" t="s">
        <v>74</v>
      </c>
      <c r="C51" s="66"/>
      <c r="D51" s="66"/>
      <c r="E51" s="70"/>
      <c r="F51" s="70"/>
      <c r="G51" s="70"/>
      <c r="H51" s="68">
        <f t="shared" si="9"/>
        <v>0</v>
      </c>
      <c r="I51" s="70"/>
      <c r="J51" s="68">
        <f t="shared" si="10"/>
        <v>0</v>
      </c>
      <c r="K51" s="68">
        <f t="shared" si="11"/>
        <v>0</v>
      </c>
      <c r="L51" s="68">
        <f t="shared" si="12"/>
        <v>0</v>
      </c>
    </row>
    <row r="52" spans="1:12">
      <c r="A52" s="85">
        <v>9</v>
      </c>
      <c r="B52" s="65" t="s">
        <v>75</v>
      </c>
      <c r="C52" s="69"/>
      <c r="D52" s="69"/>
      <c r="E52" s="70"/>
      <c r="F52" s="70"/>
      <c r="G52" s="70"/>
      <c r="H52" s="68">
        <f t="shared" si="9"/>
        <v>0</v>
      </c>
      <c r="I52" s="70"/>
      <c r="J52" s="68">
        <f t="shared" si="10"/>
        <v>0</v>
      </c>
      <c r="K52" s="68">
        <f t="shared" si="11"/>
        <v>0</v>
      </c>
      <c r="L52" s="68">
        <f t="shared" si="12"/>
        <v>0</v>
      </c>
    </row>
    <row r="53" spans="1:12" ht="16.5" thickBot="1">
      <c r="A53" s="86">
        <v>10</v>
      </c>
      <c r="B53" s="87" t="s">
        <v>76</v>
      </c>
      <c r="C53" s="71"/>
      <c r="D53" s="71"/>
      <c r="E53" s="88"/>
      <c r="F53" s="88"/>
      <c r="G53" s="88"/>
      <c r="H53" s="73">
        <f t="shared" si="9"/>
        <v>0</v>
      </c>
      <c r="I53" s="72"/>
      <c r="J53" s="73">
        <f t="shared" si="10"/>
        <v>0</v>
      </c>
      <c r="K53" s="73">
        <f t="shared" si="11"/>
        <v>0</v>
      </c>
      <c r="L53" s="73">
        <f t="shared" si="12"/>
        <v>0</v>
      </c>
    </row>
    <row r="54" spans="1:12" ht="16.5" thickBot="1">
      <c r="A54" s="838" t="s">
        <v>208</v>
      </c>
      <c r="B54" s="839"/>
      <c r="C54" s="77">
        <f>SUM(C44:C53)</f>
        <v>0</v>
      </c>
      <c r="D54" s="77">
        <f t="shared" ref="D54:L54" si="13">SUM(D44:D53)</f>
        <v>0</v>
      </c>
      <c r="E54" s="77">
        <f t="shared" si="13"/>
        <v>0</v>
      </c>
      <c r="F54" s="77">
        <f>SUM(F44:F53)</f>
        <v>0</v>
      </c>
      <c r="G54" s="77">
        <f>SUM(G44:G53)</f>
        <v>0</v>
      </c>
      <c r="H54" s="77">
        <f>SUM(H44:H53)</f>
        <v>0</v>
      </c>
      <c r="I54" s="77">
        <f t="shared" si="13"/>
        <v>0</v>
      </c>
      <c r="J54" s="77">
        <f t="shared" si="13"/>
        <v>0</v>
      </c>
      <c r="K54" s="77">
        <f t="shared" si="13"/>
        <v>0</v>
      </c>
      <c r="L54" s="78">
        <f t="shared" si="13"/>
        <v>0</v>
      </c>
    </row>
    <row r="55" spans="1:12" ht="16.5" thickBot="1">
      <c r="A55" s="838" t="s">
        <v>209</v>
      </c>
      <c r="B55" s="839"/>
      <c r="C55" s="77">
        <f>C54+C42</f>
        <v>0</v>
      </c>
      <c r="D55" s="77">
        <f t="shared" ref="D55:L55" si="14">D54+D42</f>
        <v>0</v>
      </c>
      <c r="E55" s="77">
        <f t="shared" si="14"/>
        <v>0</v>
      </c>
      <c r="F55" s="77">
        <f>F54+F42</f>
        <v>0</v>
      </c>
      <c r="G55" s="77">
        <f>G54+G42</f>
        <v>0</v>
      </c>
      <c r="H55" s="77">
        <f>H54+H42</f>
        <v>0</v>
      </c>
      <c r="I55" s="77">
        <f t="shared" si="14"/>
        <v>0</v>
      </c>
      <c r="J55" s="77">
        <f t="shared" si="14"/>
        <v>0</v>
      </c>
      <c r="K55" s="77">
        <f t="shared" si="14"/>
        <v>0</v>
      </c>
      <c r="L55" s="78">
        <f t="shared" si="14"/>
        <v>0</v>
      </c>
    </row>
    <row r="56" spans="1:12">
      <c r="D56" s="89"/>
      <c r="E56" s="89"/>
      <c r="F56" s="89"/>
      <c r="G56" s="89"/>
      <c r="H56" s="89"/>
    </row>
    <row r="57" spans="1:12">
      <c r="B57" s="90" t="s">
        <v>147</v>
      </c>
      <c r="C57" s="830" t="s">
        <v>210</v>
      </c>
      <c r="D57" s="830"/>
      <c r="E57" s="830"/>
      <c r="F57" s="830"/>
      <c r="G57" s="830"/>
      <c r="H57" s="830"/>
      <c r="I57" s="830"/>
      <c r="J57" s="830"/>
      <c r="K57" s="830"/>
      <c r="L57" s="830"/>
    </row>
    <row r="58" spans="1:12">
      <c r="C58" s="830" t="s">
        <v>211</v>
      </c>
      <c r="D58" s="830"/>
      <c r="E58" s="830"/>
      <c r="F58" s="830"/>
      <c r="G58" s="830"/>
      <c r="H58" s="830"/>
      <c r="I58" s="830"/>
      <c r="J58" s="830"/>
      <c r="K58" s="830"/>
      <c r="L58" s="830"/>
    </row>
    <row r="59" spans="1:12">
      <c r="C59" s="830" t="s">
        <v>212</v>
      </c>
      <c r="D59" s="830"/>
      <c r="E59" s="830"/>
      <c r="F59" s="830"/>
      <c r="G59" s="830"/>
      <c r="H59" s="830"/>
      <c r="I59" s="830"/>
      <c r="J59" s="830"/>
      <c r="K59" s="830"/>
      <c r="L59" s="830"/>
    </row>
    <row r="60" spans="1:12">
      <c r="C60" s="830" t="s">
        <v>213</v>
      </c>
      <c r="D60" s="830"/>
      <c r="E60" s="830"/>
      <c r="F60" s="830"/>
      <c r="G60" s="830"/>
      <c r="H60" s="830"/>
      <c r="I60" s="830"/>
      <c r="J60" s="830"/>
      <c r="K60" s="830"/>
      <c r="L60" s="830"/>
    </row>
  </sheetData>
  <sheetProtection formatCells="0" formatColumns="0" formatRows="0" sort="0" autoFilter="0" pivotTables="0"/>
  <mergeCells count="14">
    <mergeCell ref="A7:B7"/>
    <mergeCell ref="A1:L1"/>
    <mergeCell ref="A2:L2"/>
    <mergeCell ref="A4:A5"/>
    <mergeCell ref="B4:B5"/>
    <mergeCell ref="C4:L4"/>
    <mergeCell ref="C59:L59"/>
    <mergeCell ref="C60:L60"/>
    <mergeCell ref="A42:B42"/>
    <mergeCell ref="A43:B43"/>
    <mergeCell ref="A54:B54"/>
    <mergeCell ref="A55:B55"/>
    <mergeCell ref="C57:L57"/>
    <mergeCell ref="C58:L58"/>
  </mergeCells>
  <printOptions horizontalCentered="1"/>
  <pageMargins left="0.39370078740157483" right="0.19685039370078741" top="0.19685039370078741" bottom="0.19685039370078741" header="0.31496062992125984" footer="0.31496062992125984"/>
  <pageSetup paperSize="5"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22"/>
  <sheetViews>
    <sheetView zoomScaleNormal="100" workbookViewId="0">
      <selection activeCell="H18" sqref="H18"/>
    </sheetView>
  </sheetViews>
  <sheetFormatPr defaultRowHeight="15.75"/>
  <cols>
    <col min="1" max="1" width="7" style="92" customWidth="1"/>
    <col min="2" max="2" width="21.7109375" style="92" customWidth="1"/>
    <col min="3" max="3" width="16.42578125" style="92" customWidth="1"/>
    <col min="4" max="4" width="18.7109375" style="92" customWidth="1"/>
    <col min="5" max="5" width="12.28515625" style="92" customWidth="1"/>
    <col min="6" max="7" width="13.85546875" style="92" customWidth="1"/>
    <col min="8" max="8" width="22.42578125" style="92" bestFit="1" customWidth="1"/>
    <col min="9" max="9" width="14.7109375" style="92" customWidth="1"/>
    <col min="10" max="10" width="12.85546875" style="92" customWidth="1"/>
    <col min="11" max="256" width="9.140625" style="92"/>
    <col min="257" max="257" width="7" style="92" customWidth="1"/>
    <col min="258" max="258" width="22.5703125" style="92" customWidth="1"/>
    <col min="259" max="259" width="14" style="92" customWidth="1"/>
    <col min="260" max="260" width="12" style="92" customWidth="1"/>
    <col min="261" max="261" width="11.140625" style="92" customWidth="1"/>
    <col min="262" max="262" width="12.140625" style="92" customWidth="1"/>
    <col min="263" max="263" width="11.42578125" style="92" customWidth="1"/>
    <col min="264" max="264" width="23.42578125" style="92" customWidth="1"/>
    <col min="265" max="265" width="12.7109375" style="92" customWidth="1"/>
    <col min="266" max="512" width="9.140625" style="92"/>
    <col min="513" max="513" width="7" style="92" customWidth="1"/>
    <col min="514" max="514" width="22.5703125" style="92" customWidth="1"/>
    <col min="515" max="515" width="14" style="92" customWidth="1"/>
    <col min="516" max="516" width="12" style="92" customWidth="1"/>
    <col min="517" max="517" width="11.140625" style="92" customWidth="1"/>
    <col min="518" max="518" width="12.140625" style="92" customWidth="1"/>
    <col min="519" max="519" width="11.42578125" style="92" customWidth="1"/>
    <col min="520" max="520" width="23.42578125" style="92" customWidth="1"/>
    <col min="521" max="521" width="12.7109375" style="92" customWidth="1"/>
    <col min="522" max="768" width="9.140625" style="92"/>
    <col min="769" max="769" width="7" style="92" customWidth="1"/>
    <col min="770" max="770" width="22.5703125" style="92" customWidth="1"/>
    <col min="771" max="771" width="14" style="92" customWidth="1"/>
    <col min="772" max="772" width="12" style="92" customWidth="1"/>
    <col min="773" max="773" width="11.140625" style="92" customWidth="1"/>
    <col min="774" max="774" width="12.140625" style="92" customWidth="1"/>
    <col min="775" max="775" width="11.42578125" style="92" customWidth="1"/>
    <col min="776" max="776" width="23.42578125" style="92" customWidth="1"/>
    <col min="777" max="777" width="12.7109375" style="92" customWidth="1"/>
    <col min="778" max="1024" width="9.140625" style="92"/>
    <col min="1025" max="1025" width="7" style="92" customWidth="1"/>
    <col min="1026" max="1026" width="22.5703125" style="92" customWidth="1"/>
    <col min="1027" max="1027" width="14" style="92" customWidth="1"/>
    <col min="1028" max="1028" width="12" style="92" customWidth="1"/>
    <col min="1029" max="1029" width="11.140625" style="92" customWidth="1"/>
    <col min="1030" max="1030" width="12.140625" style="92" customWidth="1"/>
    <col min="1031" max="1031" width="11.42578125" style="92" customWidth="1"/>
    <col min="1032" max="1032" width="23.42578125" style="92" customWidth="1"/>
    <col min="1033" max="1033" width="12.7109375" style="92" customWidth="1"/>
    <col min="1034" max="1280" width="9.140625" style="92"/>
    <col min="1281" max="1281" width="7" style="92" customWidth="1"/>
    <col min="1282" max="1282" width="22.5703125" style="92" customWidth="1"/>
    <col min="1283" max="1283" width="14" style="92" customWidth="1"/>
    <col min="1284" max="1284" width="12" style="92" customWidth="1"/>
    <col min="1285" max="1285" width="11.140625" style="92" customWidth="1"/>
    <col min="1286" max="1286" width="12.140625" style="92" customWidth="1"/>
    <col min="1287" max="1287" width="11.42578125" style="92" customWidth="1"/>
    <col min="1288" max="1288" width="23.42578125" style="92" customWidth="1"/>
    <col min="1289" max="1289" width="12.7109375" style="92" customWidth="1"/>
    <col min="1290" max="1536" width="9.140625" style="92"/>
    <col min="1537" max="1537" width="7" style="92" customWidth="1"/>
    <col min="1538" max="1538" width="22.5703125" style="92" customWidth="1"/>
    <col min="1539" max="1539" width="14" style="92" customWidth="1"/>
    <col min="1540" max="1540" width="12" style="92" customWidth="1"/>
    <col min="1541" max="1541" width="11.140625" style="92" customWidth="1"/>
    <col min="1542" max="1542" width="12.140625" style="92" customWidth="1"/>
    <col min="1543" max="1543" width="11.42578125" style="92" customWidth="1"/>
    <col min="1544" max="1544" width="23.42578125" style="92" customWidth="1"/>
    <col min="1545" max="1545" width="12.7109375" style="92" customWidth="1"/>
    <col min="1546" max="1792" width="9.140625" style="92"/>
    <col min="1793" max="1793" width="7" style="92" customWidth="1"/>
    <col min="1794" max="1794" width="22.5703125" style="92" customWidth="1"/>
    <col min="1795" max="1795" width="14" style="92" customWidth="1"/>
    <col min="1796" max="1796" width="12" style="92" customWidth="1"/>
    <col min="1797" max="1797" width="11.140625" style="92" customWidth="1"/>
    <col min="1798" max="1798" width="12.140625" style="92" customWidth="1"/>
    <col min="1799" max="1799" width="11.42578125" style="92" customWidth="1"/>
    <col min="1800" max="1800" width="23.42578125" style="92" customWidth="1"/>
    <col min="1801" max="1801" width="12.7109375" style="92" customWidth="1"/>
    <col min="1802" max="2048" width="9.140625" style="92"/>
    <col min="2049" max="2049" width="7" style="92" customWidth="1"/>
    <col min="2050" max="2050" width="22.5703125" style="92" customWidth="1"/>
    <col min="2051" max="2051" width="14" style="92" customWidth="1"/>
    <col min="2052" max="2052" width="12" style="92" customWidth="1"/>
    <col min="2053" max="2053" width="11.140625" style="92" customWidth="1"/>
    <col min="2054" max="2054" width="12.140625" style="92" customWidth="1"/>
    <col min="2055" max="2055" width="11.42578125" style="92" customWidth="1"/>
    <col min="2056" max="2056" width="23.42578125" style="92" customWidth="1"/>
    <col min="2057" max="2057" width="12.7109375" style="92" customWidth="1"/>
    <col min="2058" max="2304" width="9.140625" style="92"/>
    <col min="2305" max="2305" width="7" style="92" customWidth="1"/>
    <col min="2306" max="2306" width="22.5703125" style="92" customWidth="1"/>
    <col min="2307" max="2307" width="14" style="92" customWidth="1"/>
    <col min="2308" max="2308" width="12" style="92" customWidth="1"/>
    <col min="2309" max="2309" width="11.140625" style="92" customWidth="1"/>
    <col min="2310" max="2310" width="12.140625" style="92" customWidth="1"/>
    <col min="2311" max="2311" width="11.42578125" style="92" customWidth="1"/>
    <col min="2312" max="2312" width="23.42578125" style="92" customWidth="1"/>
    <col min="2313" max="2313" width="12.7109375" style="92" customWidth="1"/>
    <col min="2314" max="2560" width="9.140625" style="92"/>
    <col min="2561" max="2561" width="7" style="92" customWidth="1"/>
    <col min="2562" max="2562" width="22.5703125" style="92" customWidth="1"/>
    <col min="2563" max="2563" width="14" style="92" customWidth="1"/>
    <col min="2564" max="2564" width="12" style="92" customWidth="1"/>
    <col min="2565" max="2565" width="11.140625" style="92" customWidth="1"/>
    <col min="2566" max="2566" width="12.140625" style="92" customWidth="1"/>
    <col min="2567" max="2567" width="11.42578125" style="92" customWidth="1"/>
    <col min="2568" max="2568" width="23.42578125" style="92" customWidth="1"/>
    <col min="2569" max="2569" width="12.7109375" style="92" customWidth="1"/>
    <col min="2570" max="2816" width="9.140625" style="92"/>
    <col min="2817" max="2817" width="7" style="92" customWidth="1"/>
    <col min="2818" max="2818" width="22.5703125" style="92" customWidth="1"/>
    <col min="2819" max="2819" width="14" style="92" customWidth="1"/>
    <col min="2820" max="2820" width="12" style="92" customWidth="1"/>
    <col min="2821" max="2821" width="11.140625" style="92" customWidth="1"/>
    <col min="2822" max="2822" width="12.140625" style="92" customWidth="1"/>
    <col min="2823" max="2823" width="11.42578125" style="92" customWidth="1"/>
    <col min="2824" max="2824" width="23.42578125" style="92" customWidth="1"/>
    <col min="2825" max="2825" width="12.7109375" style="92" customWidth="1"/>
    <col min="2826" max="3072" width="9.140625" style="92"/>
    <col min="3073" max="3073" width="7" style="92" customWidth="1"/>
    <col min="3074" max="3074" width="22.5703125" style="92" customWidth="1"/>
    <col min="3075" max="3075" width="14" style="92" customWidth="1"/>
    <col min="3076" max="3076" width="12" style="92" customWidth="1"/>
    <col min="3077" max="3077" width="11.140625" style="92" customWidth="1"/>
    <col min="3078" max="3078" width="12.140625" style="92" customWidth="1"/>
    <col min="3079" max="3079" width="11.42578125" style="92" customWidth="1"/>
    <col min="3080" max="3080" width="23.42578125" style="92" customWidth="1"/>
    <col min="3081" max="3081" width="12.7109375" style="92" customWidth="1"/>
    <col min="3082" max="3328" width="9.140625" style="92"/>
    <col min="3329" max="3329" width="7" style="92" customWidth="1"/>
    <col min="3330" max="3330" width="22.5703125" style="92" customWidth="1"/>
    <col min="3331" max="3331" width="14" style="92" customWidth="1"/>
    <col min="3332" max="3332" width="12" style="92" customWidth="1"/>
    <col min="3333" max="3333" width="11.140625" style="92" customWidth="1"/>
    <col min="3334" max="3334" width="12.140625" style="92" customWidth="1"/>
    <col min="3335" max="3335" width="11.42578125" style="92" customWidth="1"/>
    <col min="3336" max="3336" width="23.42578125" style="92" customWidth="1"/>
    <col min="3337" max="3337" width="12.7109375" style="92" customWidth="1"/>
    <col min="3338" max="3584" width="9.140625" style="92"/>
    <col min="3585" max="3585" width="7" style="92" customWidth="1"/>
    <col min="3586" max="3586" width="22.5703125" style="92" customWidth="1"/>
    <col min="3587" max="3587" width="14" style="92" customWidth="1"/>
    <col min="3588" max="3588" width="12" style="92" customWidth="1"/>
    <col min="3589" max="3589" width="11.140625" style="92" customWidth="1"/>
    <col min="3590" max="3590" width="12.140625" style="92" customWidth="1"/>
    <col min="3591" max="3591" width="11.42578125" style="92" customWidth="1"/>
    <col min="3592" max="3592" width="23.42578125" style="92" customWidth="1"/>
    <col min="3593" max="3593" width="12.7109375" style="92" customWidth="1"/>
    <col min="3594" max="3840" width="9.140625" style="92"/>
    <col min="3841" max="3841" width="7" style="92" customWidth="1"/>
    <col min="3842" max="3842" width="22.5703125" style="92" customWidth="1"/>
    <col min="3843" max="3843" width="14" style="92" customWidth="1"/>
    <col min="3844" max="3844" width="12" style="92" customWidth="1"/>
    <col min="3845" max="3845" width="11.140625" style="92" customWidth="1"/>
    <col min="3846" max="3846" width="12.140625" style="92" customWidth="1"/>
    <col min="3847" max="3847" width="11.42578125" style="92" customWidth="1"/>
    <col min="3848" max="3848" width="23.42578125" style="92" customWidth="1"/>
    <col min="3849" max="3849" width="12.7109375" style="92" customWidth="1"/>
    <col min="3850" max="4096" width="9.140625" style="92"/>
    <col min="4097" max="4097" width="7" style="92" customWidth="1"/>
    <col min="4098" max="4098" width="22.5703125" style="92" customWidth="1"/>
    <col min="4099" max="4099" width="14" style="92" customWidth="1"/>
    <col min="4100" max="4100" width="12" style="92" customWidth="1"/>
    <col min="4101" max="4101" width="11.140625" style="92" customWidth="1"/>
    <col min="4102" max="4102" width="12.140625" style="92" customWidth="1"/>
    <col min="4103" max="4103" width="11.42578125" style="92" customWidth="1"/>
    <col min="4104" max="4104" width="23.42578125" style="92" customWidth="1"/>
    <col min="4105" max="4105" width="12.7109375" style="92" customWidth="1"/>
    <col min="4106" max="4352" width="9.140625" style="92"/>
    <col min="4353" max="4353" width="7" style="92" customWidth="1"/>
    <col min="4354" max="4354" width="22.5703125" style="92" customWidth="1"/>
    <col min="4355" max="4355" width="14" style="92" customWidth="1"/>
    <col min="4356" max="4356" width="12" style="92" customWidth="1"/>
    <col min="4357" max="4357" width="11.140625" style="92" customWidth="1"/>
    <col min="4358" max="4358" width="12.140625" style="92" customWidth="1"/>
    <col min="4359" max="4359" width="11.42578125" style="92" customWidth="1"/>
    <col min="4360" max="4360" width="23.42578125" style="92" customWidth="1"/>
    <col min="4361" max="4361" width="12.7109375" style="92" customWidth="1"/>
    <col min="4362" max="4608" width="9.140625" style="92"/>
    <col min="4609" max="4609" width="7" style="92" customWidth="1"/>
    <col min="4610" max="4610" width="22.5703125" style="92" customWidth="1"/>
    <col min="4611" max="4611" width="14" style="92" customWidth="1"/>
    <col min="4612" max="4612" width="12" style="92" customWidth="1"/>
    <col min="4613" max="4613" width="11.140625" style="92" customWidth="1"/>
    <col min="4614" max="4614" width="12.140625" style="92" customWidth="1"/>
    <col min="4615" max="4615" width="11.42578125" style="92" customWidth="1"/>
    <col min="4616" max="4616" width="23.42578125" style="92" customWidth="1"/>
    <col min="4617" max="4617" width="12.7109375" style="92" customWidth="1"/>
    <col min="4618" max="4864" width="9.140625" style="92"/>
    <col min="4865" max="4865" width="7" style="92" customWidth="1"/>
    <col min="4866" max="4866" width="22.5703125" style="92" customWidth="1"/>
    <col min="4867" max="4867" width="14" style="92" customWidth="1"/>
    <col min="4868" max="4868" width="12" style="92" customWidth="1"/>
    <col min="4869" max="4869" width="11.140625" style="92" customWidth="1"/>
    <col min="4870" max="4870" width="12.140625" style="92" customWidth="1"/>
    <col min="4871" max="4871" width="11.42578125" style="92" customWidth="1"/>
    <col min="4872" max="4872" width="23.42578125" style="92" customWidth="1"/>
    <col min="4873" max="4873" width="12.7109375" style="92" customWidth="1"/>
    <col min="4874" max="5120" width="9.140625" style="92"/>
    <col min="5121" max="5121" width="7" style="92" customWidth="1"/>
    <col min="5122" max="5122" width="22.5703125" style="92" customWidth="1"/>
    <col min="5123" max="5123" width="14" style="92" customWidth="1"/>
    <col min="5124" max="5124" width="12" style="92" customWidth="1"/>
    <col min="5125" max="5125" width="11.140625" style="92" customWidth="1"/>
    <col min="5126" max="5126" width="12.140625" style="92" customWidth="1"/>
    <col min="5127" max="5127" width="11.42578125" style="92" customWidth="1"/>
    <col min="5128" max="5128" width="23.42578125" style="92" customWidth="1"/>
    <col min="5129" max="5129" width="12.7109375" style="92" customWidth="1"/>
    <col min="5130" max="5376" width="9.140625" style="92"/>
    <col min="5377" max="5377" width="7" style="92" customWidth="1"/>
    <col min="5378" max="5378" width="22.5703125" style="92" customWidth="1"/>
    <col min="5379" max="5379" width="14" style="92" customWidth="1"/>
    <col min="5380" max="5380" width="12" style="92" customWidth="1"/>
    <col min="5381" max="5381" width="11.140625" style="92" customWidth="1"/>
    <col min="5382" max="5382" width="12.140625" style="92" customWidth="1"/>
    <col min="5383" max="5383" width="11.42578125" style="92" customWidth="1"/>
    <col min="5384" max="5384" width="23.42578125" style="92" customWidth="1"/>
    <col min="5385" max="5385" width="12.7109375" style="92" customWidth="1"/>
    <col min="5386" max="5632" width="9.140625" style="92"/>
    <col min="5633" max="5633" width="7" style="92" customWidth="1"/>
    <col min="5634" max="5634" width="22.5703125" style="92" customWidth="1"/>
    <col min="5635" max="5635" width="14" style="92" customWidth="1"/>
    <col min="5636" max="5636" width="12" style="92" customWidth="1"/>
    <col min="5637" max="5637" width="11.140625" style="92" customWidth="1"/>
    <col min="5638" max="5638" width="12.140625" style="92" customWidth="1"/>
    <col min="5639" max="5639" width="11.42578125" style="92" customWidth="1"/>
    <col min="5640" max="5640" width="23.42578125" style="92" customWidth="1"/>
    <col min="5641" max="5641" width="12.7109375" style="92" customWidth="1"/>
    <col min="5642" max="5888" width="9.140625" style="92"/>
    <col min="5889" max="5889" width="7" style="92" customWidth="1"/>
    <col min="5890" max="5890" width="22.5703125" style="92" customWidth="1"/>
    <col min="5891" max="5891" width="14" style="92" customWidth="1"/>
    <col min="5892" max="5892" width="12" style="92" customWidth="1"/>
    <col min="5893" max="5893" width="11.140625" style="92" customWidth="1"/>
    <col min="5894" max="5894" width="12.140625" style="92" customWidth="1"/>
    <col min="5895" max="5895" width="11.42578125" style="92" customWidth="1"/>
    <col min="5896" max="5896" width="23.42578125" style="92" customWidth="1"/>
    <col min="5897" max="5897" width="12.7109375" style="92" customWidth="1"/>
    <col min="5898" max="6144" width="9.140625" style="92"/>
    <col min="6145" max="6145" width="7" style="92" customWidth="1"/>
    <col min="6146" max="6146" width="22.5703125" style="92" customWidth="1"/>
    <col min="6147" max="6147" width="14" style="92" customWidth="1"/>
    <col min="6148" max="6148" width="12" style="92" customWidth="1"/>
    <col min="6149" max="6149" width="11.140625" style="92" customWidth="1"/>
    <col min="6150" max="6150" width="12.140625" style="92" customWidth="1"/>
    <col min="6151" max="6151" width="11.42578125" style="92" customWidth="1"/>
    <col min="6152" max="6152" width="23.42578125" style="92" customWidth="1"/>
    <col min="6153" max="6153" width="12.7109375" style="92" customWidth="1"/>
    <col min="6154" max="6400" width="9.140625" style="92"/>
    <col min="6401" max="6401" width="7" style="92" customWidth="1"/>
    <col min="6402" max="6402" width="22.5703125" style="92" customWidth="1"/>
    <col min="6403" max="6403" width="14" style="92" customWidth="1"/>
    <col min="6404" max="6404" width="12" style="92" customWidth="1"/>
    <col min="6405" max="6405" width="11.140625" style="92" customWidth="1"/>
    <col min="6406" max="6406" width="12.140625" style="92" customWidth="1"/>
    <col min="6407" max="6407" width="11.42578125" style="92" customWidth="1"/>
    <col min="6408" max="6408" width="23.42578125" style="92" customWidth="1"/>
    <col min="6409" max="6409" width="12.7109375" style="92" customWidth="1"/>
    <col min="6410" max="6656" width="9.140625" style="92"/>
    <col min="6657" max="6657" width="7" style="92" customWidth="1"/>
    <col min="6658" max="6658" width="22.5703125" style="92" customWidth="1"/>
    <col min="6659" max="6659" width="14" style="92" customWidth="1"/>
    <col min="6660" max="6660" width="12" style="92" customWidth="1"/>
    <col min="6661" max="6661" width="11.140625" style="92" customWidth="1"/>
    <col min="6662" max="6662" width="12.140625" style="92" customWidth="1"/>
    <col min="6663" max="6663" width="11.42578125" style="92" customWidth="1"/>
    <col min="6664" max="6664" width="23.42578125" style="92" customWidth="1"/>
    <col min="6665" max="6665" width="12.7109375" style="92" customWidth="1"/>
    <col min="6666" max="6912" width="9.140625" style="92"/>
    <col min="6913" max="6913" width="7" style="92" customWidth="1"/>
    <col min="6914" max="6914" width="22.5703125" style="92" customWidth="1"/>
    <col min="6915" max="6915" width="14" style="92" customWidth="1"/>
    <col min="6916" max="6916" width="12" style="92" customWidth="1"/>
    <col min="6917" max="6917" width="11.140625" style="92" customWidth="1"/>
    <col min="6918" max="6918" width="12.140625" style="92" customWidth="1"/>
    <col min="6919" max="6919" width="11.42578125" style="92" customWidth="1"/>
    <col min="6920" max="6920" width="23.42578125" style="92" customWidth="1"/>
    <col min="6921" max="6921" width="12.7109375" style="92" customWidth="1"/>
    <col min="6922" max="7168" width="9.140625" style="92"/>
    <col min="7169" max="7169" width="7" style="92" customWidth="1"/>
    <col min="7170" max="7170" width="22.5703125" style="92" customWidth="1"/>
    <col min="7171" max="7171" width="14" style="92" customWidth="1"/>
    <col min="7172" max="7172" width="12" style="92" customWidth="1"/>
    <col min="7173" max="7173" width="11.140625" style="92" customWidth="1"/>
    <col min="7174" max="7174" width="12.140625" style="92" customWidth="1"/>
    <col min="7175" max="7175" width="11.42578125" style="92" customWidth="1"/>
    <col min="7176" max="7176" width="23.42578125" style="92" customWidth="1"/>
    <col min="7177" max="7177" width="12.7109375" style="92" customWidth="1"/>
    <col min="7178" max="7424" width="9.140625" style="92"/>
    <col min="7425" max="7425" width="7" style="92" customWidth="1"/>
    <col min="7426" max="7426" width="22.5703125" style="92" customWidth="1"/>
    <col min="7427" max="7427" width="14" style="92" customWidth="1"/>
    <col min="7428" max="7428" width="12" style="92" customWidth="1"/>
    <col min="7429" max="7429" width="11.140625" style="92" customWidth="1"/>
    <col min="7430" max="7430" width="12.140625" style="92" customWidth="1"/>
    <col min="7431" max="7431" width="11.42578125" style="92" customWidth="1"/>
    <col min="7432" max="7432" width="23.42578125" style="92" customWidth="1"/>
    <col min="7433" max="7433" width="12.7109375" style="92" customWidth="1"/>
    <col min="7434" max="7680" width="9.140625" style="92"/>
    <col min="7681" max="7681" width="7" style="92" customWidth="1"/>
    <col min="7682" max="7682" width="22.5703125" style="92" customWidth="1"/>
    <col min="7683" max="7683" width="14" style="92" customWidth="1"/>
    <col min="7684" max="7684" width="12" style="92" customWidth="1"/>
    <col min="7685" max="7685" width="11.140625" style="92" customWidth="1"/>
    <col min="7686" max="7686" width="12.140625" style="92" customWidth="1"/>
    <col min="7687" max="7687" width="11.42578125" style="92" customWidth="1"/>
    <col min="7688" max="7688" width="23.42578125" style="92" customWidth="1"/>
    <col min="7689" max="7689" width="12.7109375" style="92" customWidth="1"/>
    <col min="7690" max="7936" width="9.140625" style="92"/>
    <col min="7937" max="7937" width="7" style="92" customWidth="1"/>
    <col min="7938" max="7938" width="22.5703125" style="92" customWidth="1"/>
    <col min="7939" max="7939" width="14" style="92" customWidth="1"/>
    <col min="7940" max="7940" width="12" style="92" customWidth="1"/>
    <col min="7941" max="7941" width="11.140625" style="92" customWidth="1"/>
    <col min="7942" max="7942" width="12.140625" style="92" customWidth="1"/>
    <col min="7943" max="7943" width="11.42578125" style="92" customWidth="1"/>
    <col min="7944" max="7944" width="23.42578125" style="92" customWidth="1"/>
    <col min="7945" max="7945" width="12.7109375" style="92" customWidth="1"/>
    <col min="7946" max="8192" width="9.140625" style="92"/>
    <col min="8193" max="8193" width="7" style="92" customWidth="1"/>
    <col min="8194" max="8194" width="22.5703125" style="92" customWidth="1"/>
    <col min="8195" max="8195" width="14" style="92" customWidth="1"/>
    <col min="8196" max="8196" width="12" style="92" customWidth="1"/>
    <col min="8197" max="8197" width="11.140625" style="92" customWidth="1"/>
    <col min="8198" max="8198" width="12.140625" style="92" customWidth="1"/>
    <col min="8199" max="8199" width="11.42578125" style="92" customWidth="1"/>
    <col min="8200" max="8200" width="23.42578125" style="92" customWidth="1"/>
    <col min="8201" max="8201" width="12.7109375" style="92" customWidth="1"/>
    <col min="8202" max="8448" width="9.140625" style="92"/>
    <col min="8449" max="8449" width="7" style="92" customWidth="1"/>
    <col min="8450" max="8450" width="22.5703125" style="92" customWidth="1"/>
    <col min="8451" max="8451" width="14" style="92" customWidth="1"/>
    <col min="8452" max="8452" width="12" style="92" customWidth="1"/>
    <col min="8453" max="8453" width="11.140625" style="92" customWidth="1"/>
    <col min="8454" max="8454" width="12.140625" style="92" customWidth="1"/>
    <col min="8455" max="8455" width="11.42578125" style="92" customWidth="1"/>
    <col min="8456" max="8456" width="23.42578125" style="92" customWidth="1"/>
    <col min="8457" max="8457" width="12.7109375" style="92" customWidth="1"/>
    <col min="8458" max="8704" width="9.140625" style="92"/>
    <col min="8705" max="8705" width="7" style="92" customWidth="1"/>
    <col min="8706" max="8706" width="22.5703125" style="92" customWidth="1"/>
    <col min="8707" max="8707" width="14" style="92" customWidth="1"/>
    <col min="8708" max="8708" width="12" style="92" customWidth="1"/>
    <col min="8709" max="8709" width="11.140625" style="92" customWidth="1"/>
    <col min="8710" max="8710" width="12.140625" style="92" customWidth="1"/>
    <col min="8711" max="8711" width="11.42578125" style="92" customWidth="1"/>
    <col min="8712" max="8712" width="23.42578125" style="92" customWidth="1"/>
    <col min="8713" max="8713" width="12.7109375" style="92" customWidth="1"/>
    <col min="8714" max="8960" width="9.140625" style="92"/>
    <col min="8961" max="8961" width="7" style="92" customWidth="1"/>
    <col min="8962" max="8962" width="22.5703125" style="92" customWidth="1"/>
    <col min="8963" max="8963" width="14" style="92" customWidth="1"/>
    <col min="8964" max="8964" width="12" style="92" customWidth="1"/>
    <col min="8965" max="8965" width="11.140625" style="92" customWidth="1"/>
    <col min="8966" max="8966" width="12.140625" style="92" customWidth="1"/>
    <col min="8967" max="8967" width="11.42578125" style="92" customWidth="1"/>
    <col min="8968" max="8968" width="23.42578125" style="92" customWidth="1"/>
    <col min="8969" max="8969" width="12.7109375" style="92" customWidth="1"/>
    <col min="8970" max="9216" width="9.140625" style="92"/>
    <col min="9217" max="9217" width="7" style="92" customWidth="1"/>
    <col min="9218" max="9218" width="22.5703125" style="92" customWidth="1"/>
    <col min="9219" max="9219" width="14" style="92" customWidth="1"/>
    <col min="9220" max="9220" width="12" style="92" customWidth="1"/>
    <col min="9221" max="9221" width="11.140625" style="92" customWidth="1"/>
    <col min="9222" max="9222" width="12.140625" style="92" customWidth="1"/>
    <col min="9223" max="9223" width="11.42578125" style="92" customWidth="1"/>
    <col min="9224" max="9224" width="23.42578125" style="92" customWidth="1"/>
    <col min="9225" max="9225" width="12.7109375" style="92" customWidth="1"/>
    <col min="9226" max="9472" width="9.140625" style="92"/>
    <col min="9473" max="9473" width="7" style="92" customWidth="1"/>
    <col min="9474" max="9474" width="22.5703125" style="92" customWidth="1"/>
    <col min="9475" max="9475" width="14" style="92" customWidth="1"/>
    <col min="9476" max="9476" width="12" style="92" customWidth="1"/>
    <col min="9477" max="9477" width="11.140625" style="92" customWidth="1"/>
    <col min="9478" max="9478" width="12.140625" style="92" customWidth="1"/>
    <col min="9479" max="9479" width="11.42578125" style="92" customWidth="1"/>
    <col min="9480" max="9480" width="23.42578125" style="92" customWidth="1"/>
    <col min="9481" max="9481" width="12.7109375" style="92" customWidth="1"/>
    <col min="9482" max="9728" width="9.140625" style="92"/>
    <col min="9729" max="9729" width="7" style="92" customWidth="1"/>
    <col min="9730" max="9730" width="22.5703125" style="92" customWidth="1"/>
    <col min="9731" max="9731" width="14" style="92" customWidth="1"/>
    <col min="9732" max="9732" width="12" style="92" customWidth="1"/>
    <col min="9733" max="9733" width="11.140625" style="92" customWidth="1"/>
    <col min="9734" max="9734" width="12.140625" style="92" customWidth="1"/>
    <col min="9735" max="9735" width="11.42578125" style="92" customWidth="1"/>
    <col min="9736" max="9736" width="23.42578125" style="92" customWidth="1"/>
    <col min="9737" max="9737" width="12.7109375" style="92" customWidth="1"/>
    <col min="9738" max="9984" width="9.140625" style="92"/>
    <col min="9985" max="9985" width="7" style="92" customWidth="1"/>
    <col min="9986" max="9986" width="22.5703125" style="92" customWidth="1"/>
    <col min="9987" max="9987" width="14" style="92" customWidth="1"/>
    <col min="9988" max="9988" width="12" style="92" customWidth="1"/>
    <col min="9989" max="9989" width="11.140625" style="92" customWidth="1"/>
    <col min="9990" max="9990" width="12.140625" style="92" customWidth="1"/>
    <col min="9991" max="9991" width="11.42578125" style="92" customWidth="1"/>
    <col min="9992" max="9992" width="23.42578125" style="92" customWidth="1"/>
    <col min="9993" max="9993" width="12.7109375" style="92" customWidth="1"/>
    <col min="9994" max="10240" width="9.140625" style="92"/>
    <col min="10241" max="10241" width="7" style="92" customWidth="1"/>
    <col min="10242" max="10242" width="22.5703125" style="92" customWidth="1"/>
    <col min="10243" max="10243" width="14" style="92" customWidth="1"/>
    <col min="10244" max="10244" width="12" style="92" customWidth="1"/>
    <col min="10245" max="10245" width="11.140625" style="92" customWidth="1"/>
    <col min="10246" max="10246" width="12.140625" style="92" customWidth="1"/>
    <col min="10247" max="10247" width="11.42578125" style="92" customWidth="1"/>
    <col min="10248" max="10248" width="23.42578125" style="92" customWidth="1"/>
    <col min="10249" max="10249" width="12.7109375" style="92" customWidth="1"/>
    <col min="10250" max="10496" width="9.140625" style="92"/>
    <col min="10497" max="10497" width="7" style="92" customWidth="1"/>
    <col min="10498" max="10498" width="22.5703125" style="92" customWidth="1"/>
    <col min="10499" max="10499" width="14" style="92" customWidth="1"/>
    <col min="10500" max="10500" width="12" style="92" customWidth="1"/>
    <col min="10501" max="10501" width="11.140625" style="92" customWidth="1"/>
    <col min="10502" max="10502" width="12.140625" style="92" customWidth="1"/>
    <col min="10503" max="10503" width="11.42578125" style="92" customWidth="1"/>
    <col min="10504" max="10504" width="23.42578125" style="92" customWidth="1"/>
    <col min="10505" max="10505" width="12.7109375" style="92" customWidth="1"/>
    <col min="10506" max="10752" width="9.140625" style="92"/>
    <col min="10753" max="10753" width="7" style="92" customWidth="1"/>
    <col min="10754" max="10754" width="22.5703125" style="92" customWidth="1"/>
    <col min="10755" max="10755" width="14" style="92" customWidth="1"/>
    <col min="10756" max="10756" width="12" style="92" customWidth="1"/>
    <col min="10757" max="10757" width="11.140625" style="92" customWidth="1"/>
    <col min="10758" max="10758" width="12.140625" style="92" customWidth="1"/>
    <col min="10759" max="10759" width="11.42578125" style="92" customWidth="1"/>
    <col min="10760" max="10760" width="23.42578125" style="92" customWidth="1"/>
    <col min="10761" max="10761" width="12.7109375" style="92" customWidth="1"/>
    <col min="10762" max="11008" width="9.140625" style="92"/>
    <col min="11009" max="11009" width="7" style="92" customWidth="1"/>
    <col min="11010" max="11010" width="22.5703125" style="92" customWidth="1"/>
    <col min="11011" max="11011" width="14" style="92" customWidth="1"/>
    <col min="11012" max="11012" width="12" style="92" customWidth="1"/>
    <col min="11013" max="11013" width="11.140625" style="92" customWidth="1"/>
    <col min="11014" max="11014" width="12.140625" style="92" customWidth="1"/>
    <col min="11015" max="11015" width="11.42578125" style="92" customWidth="1"/>
    <col min="11016" max="11016" width="23.42578125" style="92" customWidth="1"/>
    <col min="11017" max="11017" width="12.7109375" style="92" customWidth="1"/>
    <col min="11018" max="11264" width="9.140625" style="92"/>
    <col min="11265" max="11265" width="7" style="92" customWidth="1"/>
    <col min="11266" max="11266" width="22.5703125" style="92" customWidth="1"/>
    <col min="11267" max="11267" width="14" style="92" customWidth="1"/>
    <col min="11268" max="11268" width="12" style="92" customWidth="1"/>
    <col min="11269" max="11269" width="11.140625" style="92" customWidth="1"/>
    <col min="11270" max="11270" width="12.140625" style="92" customWidth="1"/>
    <col min="11271" max="11271" width="11.42578125" style="92" customWidth="1"/>
    <col min="11272" max="11272" width="23.42578125" style="92" customWidth="1"/>
    <col min="11273" max="11273" width="12.7109375" style="92" customWidth="1"/>
    <col min="11274" max="11520" width="9.140625" style="92"/>
    <col min="11521" max="11521" width="7" style="92" customWidth="1"/>
    <col min="11522" max="11522" width="22.5703125" style="92" customWidth="1"/>
    <col min="11523" max="11523" width="14" style="92" customWidth="1"/>
    <col min="11524" max="11524" width="12" style="92" customWidth="1"/>
    <col min="11525" max="11525" width="11.140625" style="92" customWidth="1"/>
    <col min="11526" max="11526" width="12.140625" style="92" customWidth="1"/>
    <col min="11527" max="11527" width="11.42578125" style="92" customWidth="1"/>
    <col min="11528" max="11528" width="23.42578125" style="92" customWidth="1"/>
    <col min="11529" max="11529" width="12.7109375" style="92" customWidth="1"/>
    <col min="11530" max="11776" width="9.140625" style="92"/>
    <col min="11777" max="11777" width="7" style="92" customWidth="1"/>
    <col min="11778" max="11778" width="22.5703125" style="92" customWidth="1"/>
    <col min="11779" max="11779" width="14" style="92" customWidth="1"/>
    <col min="11780" max="11780" width="12" style="92" customWidth="1"/>
    <col min="11781" max="11781" width="11.140625" style="92" customWidth="1"/>
    <col min="11782" max="11782" width="12.140625" style="92" customWidth="1"/>
    <col min="11783" max="11783" width="11.42578125" style="92" customWidth="1"/>
    <col min="11784" max="11784" width="23.42578125" style="92" customWidth="1"/>
    <col min="11785" max="11785" width="12.7109375" style="92" customWidth="1"/>
    <col min="11786" max="12032" width="9.140625" style="92"/>
    <col min="12033" max="12033" width="7" style="92" customWidth="1"/>
    <col min="12034" max="12034" width="22.5703125" style="92" customWidth="1"/>
    <col min="12035" max="12035" width="14" style="92" customWidth="1"/>
    <col min="12036" max="12036" width="12" style="92" customWidth="1"/>
    <col min="12037" max="12037" width="11.140625" style="92" customWidth="1"/>
    <col min="12038" max="12038" width="12.140625" style="92" customWidth="1"/>
    <col min="12039" max="12039" width="11.42578125" style="92" customWidth="1"/>
    <col min="12040" max="12040" width="23.42578125" style="92" customWidth="1"/>
    <col min="12041" max="12041" width="12.7109375" style="92" customWidth="1"/>
    <col min="12042" max="12288" width="9.140625" style="92"/>
    <col min="12289" max="12289" width="7" style="92" customWidth="1"/>
    <col min="12290" max="12290" width="22.5703125" style="92" customWidth="1"/>
    <col min="12291" max="12291" width="14" style="92" customWidth="1"/>
    <col min="12292" max="12292" width="12" style="92" customWidth="1"/>
    <col min="12293" max="12293" width="11.140625" style="92" customWidth="1"/>
    <col min="12294" max="12294" width="12.140625" style="92" customWidth="1"/>
    <col min="12295" max="12295" width="11.42578125" style="92" customWidth="1"/>
    <col min="12296" max="12296" width="23.42578125" style="92" customWidth="1"/>
    <col min="12297" max="12297" width="12.7109375" style="92" customWidth="1"/>
    <col min="12298" max="12544" width="9.140625" style="92"/>
    <col min="12545" max="12545" width="7" style="92" customWidth="1"/>
    <col min="12546" max="12546" width="22.5703125" style="92" customWidth="1"/>
    <col min="12547" max="12547" width="14" style="92" customWidth="1"/>
    <col min="12548" max="12548" width="12" style="92" customWidth="1"/>
    <col min="12549" max="12549" width="11.140625" style="92" customWidth="1"/>
    <col min="12550" max="12550" width="12.140625" style="92" customWidth="1"/>
    <col min="12551" max="12551" width="11.42578125" style="92" customWidth="1"/>
    <col min="12552" max="12552" width="23.42578125" style="92" customWidth="1"/>
    <col min="12553" max="12553" width="12.7109375" style="92" customWidth="1"/>
    <col min="12554" max="12800" width="9.140625" style="92"/>
    <col min="12801" max="12801" width="7" style="92" customWidth="1"/>
    <col min="12802" max="12802" width="22.5703125" style="92" customWidth="1"/>
    <col min="12803" max="12803" width="14" style="92" customWidth="1"/>
    <col min="12804" max="12804" width="12" style="92" customWidth="1"/>
    <col min="12805" max="12805" width="11.140625" style="92" customWidth="1"/>
    <col min="12806" max="12806" width="12.140625" style="92" customWidth="1"/>
    <col min="12807" max="12807" width="11.42578125" style="92" customWidth="1"/>
    <col min="12808" max="12808" width="23.42578125" style="92" customWidth="1"/>
    <col min="12809" max="12809" width="12.7109375" style="92" customWidth="1"/>
    <col min="12810" max="13056" width="9.140625" style="92"/>
    <col min="13057" max="13057" width="7" style="92" customWidth="1"/>
    <col min="13058" max="13058" width="22.5703125" style="92" customWidth="1"/>
    <col min="13059" max="13059" width="14" style="92" customWidth="1"/>
    <col min="13060" max="13060" width="12" style="92" customWidth="1"/>
    <col min="13061" max="13061" width="11.140625" style="92" customWidth="1"/>
    <col min="13062" max="13062" width="12.140625" style="92" customWidth="1"/>
    <col min="13063" max="13063" width="11.42578125" style="92" customWidth="1"/>
    <col min="13064" max="13064" width="23.42578125" style="92" customWidth="1"/>
    <col min="13065" max="13065" width="12.7109375" style="92" customWidth="1"/>
    <col min="13066" max="13312" width="9.140625" style="92"/>
    <col min="13313" max="13313" width="7" style="92" customWidth="1"/>
    <col min="13314" max="13314" width="22.5703125" style="92" customWidth="1"/>
    <col min="13315" max="13315" width="14" style="92" customWidth="1"/>
    <col min="13316" max="13316" width="12" style="92" customWidth="1"/>
    <col min="13317" max="13317" width="11.140625" style="92" customWidth="1"/>
    <col min="13318" max="13318" width="12.140625" style="92" customWidth="1"/>
    <col min="13319" max="13319" width="11.42578125" style="92" customWidth="1"/>
    <col min="13320" max="13320" width="23.42578125" style="92" customWidth="1"/>
    <col min="13321" max="13321" width="12.7109375" style="92" customWidth="1"/>
    <col min="13322" max="13568" width="9.140625" style="92"/>
    <col min="13569" max="13569" width="7" style="92" customWidth="1"/>
    <col min="13570" max="13570" width="22.5703125" style="92" customWidth="1"/>
    <col min="13571" max="13571" width="14" style="92" customWidth="1"/>
    <col min="13572" max="13572" width="12" style="92" customWidth="1"/>
    <col min="13573" max="13573" width="11.140625" style="92" customWidth="1"/>
    <col min="13574" max="13574" width="12.140625" style="92" customWidth="1"/>
    <col min="13575" max="13575" width="11.42578125" style="92" customWidth="1"/>
    <col min="13576" max="13576" width="23.42578125" style="92" customWidth="1"/>
    <col min="13577" max="13577" width="12.7109375" style="92" customWidth="1"/>
    <col min="13578" max="13824" width="9.140625" style="92"/>
    <col min="13825" max="13825" width="7" style="92" customWidth="1"/>
    <col min="13826" max="13826" width="22.5703125" style="92" customWidth="1"/>
    <col min="13827" max="13827" width="14" style="92" customWidth="1"/>
    <col min="13828" max="13828" width="12" style="92" customWidth="1"/>
    <col min="13829" max="13829" width="11.140625" style="92" customWidth="1"/>
    <col min="13830" max="13830" width="12.140625" style="92" customWidth="1"/>
    <col min="13831" max="13831" width="11.42578125" style="92" customWidth="1"/>
    <col min="13832" max="13832" width="23.42578125" style="92" customWidth="1"/>
    <col min="13833" max="13833" width="12.7109375" style="92" customWidth="1"/>
    <col min="13834" max="14080" width="9.140625" style="92"/>
    <col min="14081" max="14081" width="7" style="92" customWidth="1"/>
    <col min="14082" max="14082" width="22.5703125" style="92" customWidth="1"/>
    <col min="14083" max="14083" width="14" style="92" customWidth="1"/>
    <col min="14084" max="14084" width="12" style="92" customWidth="1"/>
    <col min="14085" max="14085" width="11.140625" style="92" customWidth="1"/>
    <col min="14086" max="14086" width="12.140625" style="92" customWidth="1"/>
    <col min="14087" max="14087" width="11.42578125" style="92" customWidth="1"/>
    <col min="14088" max="14088" width="23.42578125" style="92" customWidth="1"/>
    <col min="14089" max="14089" width="12.7109375" style="92" customWidth="1"/>
    <col min="14090" max="14336" width="9.140625" style="92"/>
    <col min="14337" max="14337" width="7" style="92" customWidth="1"/>
    <col min="14338" max="14338" width="22.5703125" style="92" customWidth="1"/>
    <col min="14339" max="14339" width="14" style="92" customWidth="1"/>
    <col min="14340" max="14340" width="12" style="92" customWidth="1"/>
    <col min="14341" max="14341" width="11.140625" style="92" customWidth="1"/>
    <col min="14342" max="14342" width="12.140625" style="92" customWidth="1"/>
    <col min="14343" max="14343" width="11.42578125" style="92" customWidth="1"/>
    <col min="14344" max="14344" width="23.42578125" style="92" customWidth="1"/>
    <col min="14345" max="14345" width="12.7109375" style="92" customWidth="1"/>
    <col min="14346" max="14592" width="9.140625" style="92"/>
    <col min="14593" max="14593" width="7" style="92" customWidth="1"/>
    <col min="14594" max="14594" width="22.5703125" style="92" customWidth="1"/>
    <col min="14595" max="14595" width="14" style="92" customWidth="1"/>
    <col min="14596" max="14596" width="12" style="92" customWidth="1"/>
    <col min="14597" max="14597" width="11.140625" style="92" customWidth="1"/>
    <col min="14598" max="14598" width="12.140625" style="92" customWidth="1"/>
    <col min="14599" max="14599" width="11.42578125" style="92" customWidth="1"/>
    <col min="14600" max="14600" width="23.42578125" style="92" customWidth="1"/>
    <col min="14601" max="14601" width="12.7109375" style="92" customWidth="1"/>
    <col min="14602" max="14848" width="9.140625" style="92"/>
    <col min="14849" max="14849" width="7" style="92" customWidth="1"/>
    <col min="14850" max="14850" width="22.5703125" style="92" customWidth="1"/>
    <col min="14851" max="14851" width="14" style="92" customWidth="1"/>
    <col min="14852" max="14852" width="12" style="92" customWidth="1"/>
    <col min="14853" max="14853" width="11.140625" style="92" customWidth="1"/>
    <col min="14854" max="14854" width="12.140625" style="92" customWidth="1"/>
    <col min="14855" max="14855" width="11.42578125" style="92" customWidth="1"/>
    <col min="14856" max="14856" width="23.42578125" style="92" customWidth="1"/>
    <col min="14857" max="14857" width="12.7109375" style="92" customWidth="1"/>
    <col min="14858" max="15104" width="9.140625" style="92"/>
    <col min="15105" max="15105" width="7" style="92" customWidth="1"/>
    <col min="15106" max="15106" width="22.5703125" style="92" customWidth="1"/>
    <col min="15107" max="15107" width="14" style="92" customWidth="1"/>
    <col min="15108" max="15108" width="12" style="92" customWidth="1"/>
    <col min="15109" max="15109" width="11.140625" style="92" customWidth="1"/>
    <col min="15110" max="15110" width="12.140625" style="92" customWidth="1"/>
    <col min="15111" max="15111" width="11.42578125" style="92" customWidth="1"/>
    <col min="15112" max="15112" width="23.42578125" style="92" customWidth="1"/>
    <col min="15113" max="15113" width="12.7109375" style="92" customWidth="1"/>
    <col min="15114" max="15360" width="9.140625" style="92"/>
    <col min="15361" max="15361" width="7" style="92" customWidth="1"/>
    <col min="15362" max="15362" width="22.5703125" style="92" customWidth="1"/>
    <col min="15363" max="15363" width="14" style="92" customWidth="1"/>
    <col min="15364" max="15364" width="12" style="92" customWidth="1"/>
    <col min="15365" max="15365" width="11.140625" style="92" customWidth="1"/>
    <col min="15366" max="15366" width="12.140625" style="92" customWidth="1"/>
    <col min="15367" max="15367" width="11.42578125" style="92" customWidth="1"/>
    <col min="15368" max="15368" width="23.42578125" style="92" customWidth="1"/>
    <col min="15369" max="15369" width="12.7109375" style="92" customWidth="1"/>
    <col min="15370" max="15616" width="9.140625" style="92"/>
    <col min="15617" max="15617" width="7" style="92" customWidth="1"/>
    <col min="15618" max="15618" width="22.5703125" style="92" customWidth="1"/>
    <col min="15619" max="15619" width="14" style="92" customWidth="1"/>
    <col min="15620" max="15620" width="12" style="92" customWidth="1"/>
    <col min="15621" max="15621" width="11.140625" style="92" customWidth="1"/>
    <col min="15622" max="15622" width="12.140625" style="92" customWidth="1"/>
    <col min="15623" max="15623" width="11.42578125" style="92" customWidth="1"/>
    <col min="15624" max="15624" width="23.42578125" style="92" customWidth="1"/>
    <col min="15625" max="15625" width="12.7109375" style="92" customWidth="1"/>
    <col min="15626" max="15872" width="9.140625" style="92"/>
    <col min="15873" max="15873" width="7" style="92" customWidth="1"/>
    <col min="15874" max="15874" width="22.5703125" style="92" customWidth="1"/>
    <col min="15875" max="15875" width="14" style="92" customWidth="1"/>
    <col min="15876" max="15876" width="12" style="92" customWidth="1"/>
    <col min="15877" max="15877" width="11.140625" style="92" customWidth="1"/>
    <col min="15878" max="15878" width="12.140625" style="92" customWidth="1"/>
    <col min="15879" max="15879" width="11.42578125" style="92" customWidth="1"/>
    <col min="15880" max="15880" width="23.42578125" style="92" customWidth="1"/>
    <col min="15881" max="15881" width="12.7109375" style="92" customWidth="1"/>
    <col min="15882" max="16128" width="9.140625" style="92"/>
    <col min="16129" max="16129" width="7" style="92" customWidth="1"/>
    <col min="16130" max="16130" width="22.5703125" style="92" customWidth="1"/>
    <col min="16131" max="16131" width="14" style="92" customWidth="1"/>
    <col min="16132" max="16132" width="12" style="92" customWidth="1"/>
    <col min="16133" max="16133" width="11.140625" style="92" customWidth="1"/>
    <col min="16134" max="16134" width="12.140625" style="92" customWidth="1"/>
    <col min="16135" max="16135" width="11.42578125" style="92" customWidth="1"/>
    <col min="16136" max="16136" width="23.42578125" style="92" customWidth="1"/>
    <col min="16137" max="16137" width="12.7109375" style="92" customWidth="1"/>
    <col min="16138" max="16384" width="9.140625" style="92"/>
  </cols>
  <sheetData>
    <row r="1" spans="1:15" s="91" customFormat="1">
      <c r="A1" s="840" t="s">
        <v>181</v>
      </c>
      <c r="B1" s="840"/>
      <c r="C1" s="840"/>
      <c r="D1" s="840"/>
      <c r="E1" s="840"/>
      <c r="F1" s="840"/>
      <c r="G1" s="840"/>
      <c r="H1" s="840"/>
      <c r="I1" s="840"/>
      <c r="J1" s="840"/>
    </row>
    <row r="2" spans="1:15" s="91" customFormat="1">
      <c r="A2" s="840" t="s">
        <v>781</v>
      </c>
      <c r="B2" s="840"/>
      <c r="C2" s="840"/>
      <c r="D2" s="840"/>
      <c r="E2" s="840"/>
      <c r="F2" s="840"/>
      <c r="G2" s="840"/>
      <c r="H2" s="840"/>
      <c r="I2" s="840"/>
      <c r="J2" s="840"/>
      <c r="K2" s="380"/>
      <c r="L2" s="380"/>
      <c r="M2" s="380"/>
      <c r="N2" s="380"/>
      <c r="O2" s="380"/>
    </row>
    <row r="3" spans="1:15" ht="18">
      <c r="A3" s="379"/>
      <c r="B3" s="379"/>
      <c r="C3" s="379"/>
      <c r="D3" s="379"/>
      <c r="E3" s="379"/>
      <c r="F3" s="379"/>
      <c r="G3" s="379"/>
      <c r="H3" s="379"/>
      <c r="I3" s="318" t="s">
        <v>718</v>
      </c>
      <c r="J3" s="318"/>
      <c r="K3" s="379"/>
      <c r="L3" s="379"/>
      <c r="M3" s="379"/>
      <c r="N3" s="379"/>
      <c r="O3" s="379"/>
    </row>
    <row r="4" spans="1:15">
      <c r="A4" s="379"/>
      <c r="B4" s="379"/>
      <c r="C4" s="379"/>
      <c r="D4" s="379"/>
      <c r="E4" s="379"/>
      <c r="F4" s="379"/>
      <c r="G4" s="379"/>
      <c r="H4" s="379"/>
      <c r="I4" s="830" t="s">
        <v>1</v>
      </c>
      <c r="J4" s="830"/>
      <c r="K4" s="379"/>
      <c r="L4" s="379"/>
      <c r="M4" s="379"/>
      <c r="N4" s="379"/>
      <c r="O4" s="379"/>
    </row>
    <row r="5" spans="1:15" s="91" customFormat="1" ht="30.75" customHeight="1">
      <c r="A5" s="849" t="s">
        <v>115</v>
      </c>
      <c r="B5" s="851" t="s">
        <v>782</v>
      </c>
      <c r="C5" s="852"/>
      <c r="D5" s="849" t="s">
        <v>783</v>
      </c>
      <c r="E5" s="849" t="s">
        <v>111</v>
      </c>
      <c r="F5" s="826" t="s">
        <v>214</v>
      </c>
      <c r="G5" s="826" t="s">
        <v>215</v>
      </c>
      <c r="H5" s="853" t="s">
        <v>216</v>
      </c>
      <c r="I5" s="854"/>
      <c r="J5" s="855" t="s">
        <v>217</v>
      </c>
      <c r="K5" s="380"/>
      <c r="L5" s="380"/>
      <c r="M5" s="380"/>
      <c r="N5" s="380"/>
      <c r="O5" s="380"/>
    </row>
    <row r="6" spans="1:15" s="91" customFormat="1" ht="31.5">
      <c r="A6" s="850"/>
      <c r="B6" s="93" t="s">
        <v>218</v>
      </c>
      <c r="C6" s="378" t="s">
        <v>219</v>
      </c>
      <c r="D6" s="850"/>
      <c r="E6" s="850"/>
      <c r="F6" s="826"/>
      <c r="G6" s="826"/>
      <c r="H6" s="378" t="s">
        <v>218</v>
      </c>
      <c r="I6" s="378" t="s">
        <v>219</v>
      </c>
      <c r="J6" s="856"/>
      <c r="K6" s="380"/>
      <c r="L6" s="380"/>
      <c r="M6" s="380"/>
      <c r="N6" s="380"/>
      <c r="O6" s="380"/>
    </row>
    <row r="7" spans="1:15" s="94" customFormat="1">
      <c r="A7" s="39">
        <v>1</v>
      </c>
      <c r="B7" s="39">
        <v>2</v>
      </c>
      <c r="C7" s="39">
        <v>3</v>
      </c>
      <c r="D7" s="39">
        <v>4</v>
      </c>
      <c r="E7" s="39">
        <v>5</v>
      </c>
      <c r="F7" s="39">
        <v>6</v>
      </c>
      <c r="G7" s="39">
        <v>7</v>
      </c>
      <c r="H7" s="39">
        <v>8</v>
      </c>
      <c r="I7" s="39">
        <v>9</v>
      </c>
      <c r="J7" s="39">
        <v>10</v>
      </c>
      <c r="K7" s="386"/>
      <c r="L7" s="386"/>
      <c r="M7" s="386"/>
      <c r="N7" s="386"/>
      <c r="O7" s="386"/>
    </row>
    <row r="8" spans="1:15" s="94" customFormat="1">
      <c r="A8" s="6">
        <v>1</v>
      </c>
      <c r="B8" s="95" t="s">
        <v>784</v>
      </c>
      <c r="C8" s="96"/>
      <c r="D8" s="96"/>
      <c r="E8" s="43">
        <f>SUM(C8:D8)</f>
        <v>0</v>
      </c>
      <c r="F8" s="96"/>
      <c r="G8" s="96"/>
      <c r="H8" s="95" t="s">
        <v>784</v>
      </c>
      <c r="I8" s="43">
        <f>+E8-F8-G8</f>
        <v>0</v>
      </c>
      <c r="J8" s="96"/>
      <c r="K8" s="386"/>
      <c r="L8" s="386"/>
      <c r="M8" s="386"/>
      <c r="N8" s="386"/>
      <c r="O8" s="386"/>
    </row>
    <row r="9" spans="1:15">
      <c r="A9" s="41">
        <v>2</v>
      </c>
      <c r="B9" s="416" t="s">
        <v>220</v>
      </c>
      <c r="C9" s="385"/>
      <c r="D9" s="385"/>
      <c r="E9" s="43">
        <f>SUM(C9:D9)</f>
        <v>0</v>
      </c>
      <c r="F9" s="385"/>
      <c r="G9" s="385"/>
      <c r="H9" s="416" t="s">
        <v>220</v>
      </c>
      <c r="I9" s="43">
        <f>+E9-F9-G9</f>
        <v>0</v>
      </c>
      <c r="J9" s="385"/>
      <c r="K9" s="379"/>
      <c r="L9" s="379"/>
      <c r="M9" s="379"/>
      <c r="N9" s="379"/>
      <c r="O9" s="379"/>
    </row>
    <row r="10" spans="1:15">
      <c r="A10" s="41">
        <v>3</v>
      </c>
      <c r="B10" s="416" t="s">
        <v>221</v>
      </c>
      <c r="C10" s="385"/>
      <c r="D10" s="385"/>
      <c r="E10" s="43">
        <f>SUM(C10:D10)</f>
        <v>0</v>
      </c>
      <c r="F10" s="385"/>
      <c r="G10" s="385"/>
      <c r="H10" s="416" t="s">
        <v>221</v>
      </c>
      <c r="I10" s="43">
        <f>+E10-F10</f>
        <v>0</v>
      </c>
      <c r="J10" s="385"/>
      <c r="K10" s="379"/>
      <c r="L10" s="379"/>
      <c r="M10" s="379"/>
      <c r="N10" s="379"/>
      <c r="O10" s="379"/>
    </row>
    <row r="11" spans="1:15">
      <c r="A11" s="41">
        <v>4</v>
      </c>
      <c r="B11" s="412" t="s">
        <v>476</v>
      </c>
      <c r="C11" s="385"/>
      <c r="D11" s="385"/>
      <c r="E11" s="43">
        <f>SUM(C11:D11)</f>
        <v>0</v>
      </c>
      <c r="F11" s="385"/>
      <c r="G11" s="385"/>
      <c r="H11" s="412" t="s">
        <v>476</v>
      </c>
      <c r="I11" s="43">
        <f>+E11-F11</f>
        <v>0</v>
      </c>
      <c r="J11" s="385"/>
      <c r="K11" s="379"/>
      <c r="L11" s="379"/>
      <c r="M11" s="379"/>
      <c r="N11" s="379"/>
      <c r="O11" s="379"/>
    </row>
    <row r="12" spans="1:15">
      <c r="A12" s="41">
        <v>5</v>
      </c>
      <c r="B12" s="412" t="s">
        <v>785</v>
      </c>
      <c r="C12" s="385"/>
      <c r="D12" s="385"/>
      <c r="E12" s="43">
        <f>SUM(C12:D12)</f>
        <v>0</v>
      </c>
      <c r="F12" s="385"/>
      <c r="G12" s="385"/>
      <c r="H12" s="412" t="s">
        <v>785</v>
      </c>
      <c r="I12" s="43">
        <f>+E12-F12</f>
        <v>0</v>
      </c>
      <c r="J12" s="385"/>
      <c r="K12" s="379"/>
      <c r="L12" s="379"/>
      <c r="M12" s="379"/>
      <c r="N12" s="379"/>
      <c r="O12" s="379"/>
    </row>
    <row r="13" spans="1:15" s="91" customFormat="1">
      <c r="A13" s="824" t="s">
        <v>111</v>
      </c>
      <c r="B13" s="824"/>
      <c r="C13" s="47">
        <f>SUM(C8:C12)</f>
        <v>0</v>
      </c>
      <c r="D13" s="47">
        <f t="shared" ref="D13:J13" si="0">SUM(D8:D12)</f>
        <v>0</v>
      </c>
      <c r="E13" s="47">
        <f t="shared" si="0"/>
        <v>0</v>
      </c>
      <c r="F13" s="47">
        <f t="shared" si="0"/>
        <v>0</v>
      </c>
      <c r="G13" s="47">
        <f t="shared" si="0"/>
        <v>0</v>
      </c>
      <c r="H13" s="97"/>
      <c r="I13" s="47">
        <f>SUM(I8:I12)</f>
        <v>0</v>
      </c>
      <c r="J13" s="47">
        <f t="shared" si="0"/>
        <v>0</v>
      </c>
      <c r="K13" s="380"/>
      <c r="L13" s="380"/>
      <c r="M13" s="380"/>
      <c r="N13" s="380"/>
      <c r="O13" s="380"/>
    </row>
    <row r="14" spans="1:15" s="91" customFormat="1">
      <c r="A14" s="848" t="s">
        <v>222</v>
      </c>
      <c r="B14" s="848"/>
      <c r="C14" s="383"/>
      <c r="D14" s="383"/>
      <c r="E14" s="383"/>
      <c r="F14" s="383"/>
      <c r="G14" s="383"/>
      <c r="H14" s="383"/>
      <c r="I14" s="383"/>
      <c r="J14" s="383"/>
      <c r="K14" s="380"/>
      <c r="L14" s="380"/>
      <c r="M14" s="380"/>
      <c r="N14" s="380"/>
      <c r="O14" s="380"/>
    </row>
    <row r="15" spans="1:15" s="91" customFormat="1">
      <c r="A15" s="848" t="s">
        <v>223</v>
      </c>
      <c r="B15" s="848"/>
      <c r="C15" s="383"/>
      <c r="D15" s="383"/>
      <c r="E15" s="383"/>
      <c r="F15" s="47">
        <f>'[6]Annx 13a'!L69</f>
        <v>0</v>
      </c>
      <c r="G15" s="383"/>
      <c r="H15" s="383"/>
      <c r="I15" s="383"/>
      <c r="J15" s="383"/>
      <c r="K15" s="380"/>
      <c r="L15" s="380"/>
      <c r="M15" s="380"/>
      <c r="N15" s="380"/>
      <c r="O15" s="380"/>
    </row>
    <row r="16" spans="1:15" s="91" customFormat="1">
      <c r="A16" s="848" t="s">
        <v>146</v>
      </c>
      <c r="B16" s="848"/>
      <c r="C16" s="47">
        <f>C13-C14</f>
        <v>0</v>
      </c>
      <c r="D16" s="383"/>
      <c r="E16" s="383"/>
      <c r="F16" s="47">
        <f>F13-F15</f>
        <v>0</v>
      </c>
      <c r="G16" s="383"/>
      <c r="H16" s="383"/>
      <c r="I16" s="47">
        <f>I13-I14</f>
        <v>0</v>
      </c>
      <c r="J16" s="383"/>
      <c r="K16" s="380"/>
      <c r="L16" s="380"/>
      <c r="M16" s="380"/>
      <c r="N16" s="380"/>
      <c r="O16" s="380"/>
    </row>
    <row r="17" spans="1:15">
      <c r="A17" s="379"/>
      <c r="B17" s="379"/>
      <c r="C17" s="379"/>
      <c r="D17" s="379"/>
      <c r="E17" s="379"/>
      <c r="F17" s="379"/>
      <c r="G17" s="379"/>
      <c r="H17" s="379"/>
      <c r="I17" s="379"/>
      <c r="J17" s="379"/>
      <c r="K17" s="379"/>
      <c r="L17" s="379"/>
      <c r="M17" s="379"/>
      <c r="N17" s="379"/>
      <c r="O17" s="379"/>
    </row>
    <row r="18" spans="1:15">
      <c r="A18" s="379"/>
      <c r="B18" s="379"/>
      <c r="C18" s="379"/>
      <c r="D18" s="379"/>
      <c r="E18" s="379"/>
      <c r="F18" s="379"/>
      <c r="G18" s="379"/>
      <c r="H18" s="379"/>
      <c r="I18" s="379"/>
      <c r="J18" s="379"/>
      <c r="K18" s="379"/>
      <c r="L18" s="379"/>
      <c r="M18" s="379"/>
      <c r="N18" s="379"/>
      <c r="O18" s="379"/>
    </row>
    <row r="19" spans="1:15">
      <c r="A19" s="379"/>
      <c r="B19" s="379"/>
      <c r="C19" s="379"/>
      <c r="D19" s="379"/>
      <c r="E19" s="379"/>
      <c r="F19" s="379"/>
      <c r="G19" s="379"/>
      <c r="H19" s="379"/>
      <c r="I19" s="379"/>
      <c r="J19" s="379"/>
      <c r="K19" s="379"/>
      <c r="L19" s="379"/>
      <c r="M19" s="379"/>
      <c r="N19" s="379"/>
      <c r="O19" s="379"/>
    </row>
    <row r="20" spans="1:15">
      <c r="A20" s="379"/>
      <c r="B20" s="379"/>
      <c r="C20" s="379"/>
      <c r="D20" s="379"/>
      <c r="E20" s="379"/>
      <c r="F20" s="379"/>
      <c r="G20" s="379"/>
      <c r="H20" s="379"/>
      <c r="I20" s="379"/>
      <c r="J20" s="379"/>
      <c r="K20" s="379"/>
      <c r="L20" s="379"/>
      <c r="M20" s="379"/>
      <c r="N20" s="379"/>
      <c r="O20" s="379"/>
    </row>
    <row r="21" spans="1:15">
      <c r="A21" s="379"/>
      <c r="B21" s="379"/>
      <c r="C21" s="379"/>
      <c r="D21" s="379"/>
      <c r="E21" s="379"/>
      <c r="F21" s="379"/>
      <c r="G21" s="379"/>
      <c r="H21" s="379"/>
      <c r="I21" s="379"/>
      <c r="J21" s="379"/>
      <c r="K21" s="379"/>
      <c r="L21" s="379"/>
      <c r="M21" s="379"/>
      <c r="N21" s="379"/>
      <c r="O21" s="379"/>
    </row>
    <row r="22" spans="1:15">
      <c r="A22" s="379"/>
      <c r="B22" s="379"/>
      <c r="C22" s="379"/>
      <c r="D22" s="379"/>
      <c r="E22" s="379"/>
      <c r="F22" s="379"/>
      <c r="G22" s="379"/>
      <c r="H22" s="379"/>
      <c r="I22" s="379"/>
      <c r="J22" s="379"/>
      <c r="K22" s="379"/>
      <c r="L22" s="379"/>
      <c r="M22" s="379"/>
      <c r="N22" s="379"/>
      <c r="O22" s="379"/>
    </row>
  </sheetData>
  <sheetProtection formatCells="0" formatColumns="0" formatRows="0" sort="0" autoFilter="0" pivotTables="0"/>
  <mergeCells count="15">
    <mergeCell ref="A13:B13"/>
    <mergeCell ref="A14:B14"/>
    <mergeCell ref="A15:B15"/>
    <mergeCell ref="A16:B16"/>
    <mergeCell ref="A1:J1"/>
    <mergeCell ref="A2:J2"/>
    <mergeCell ref="A5:A6"/>
    <mergeCell ref="B5:C5"/>
    <mergeCell ref="D5:D6"/>
    <mergeCell ref="E5:E6"/>
    <mergeCell ref="F5:F6"/>
    <mergeCell ref="G5:G6"/>
    <mergeCell ref="H5:I5"/>
    <mergeCell ref="J5:J6"/>
    <mergeCell ref="I4:J4"/>
  </mergeCells>
  <printOptions horizontalCentered="1"/>
  <pageMargins left="0.39370078740157483" right="0.19685039370078741" top="0.19685039370078741" bottom="0.19685039370078741" header="0.31496062992125984" footer="0.31496062992125984"/>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35"/>
  <sheetViews>
    <sheetView view="pageBreakPreview" zoomScale="70" zoomScaleNormal="70" zoomScaleSheetLayoutView="70" workbookViewId="0">
      <selection activeCell="A4" sqref="A4"/>
    </sheetView>
  </sheetViews>
  <sheetFormatPr defaultRowHeight="15.75"/>
  <cols>
    <col min="1" max="1" width="11.42578125" style="23" customWidth="1"/>
    <col min="2" max="2" width="32.28515625" style="23" customWidth="1"/>
    <col min="3" max="3" width="27.42578125" style="23" customWidth="1"/>
    <col min="4" max="4" width="34.7109375" style="23" customWidth="1"/>
    <col min="5" max="5" width="34.85546875" style="23" customWidth="1"/>
    <col min="6" max="6" width="45.42578125" style="23" bestFit="1" customWidth="1"/>
    <col min="7" max="7" width="22" style="23" customWidth="1"/>
    <col min="8" max="8" width="30" style="23" customWidth="1"/>
    <col min="9" max="9" width="28.42578125" style="23" customWidth="1"/>
    <col min="10" max="256" width="9.140625" style="23"/>
    <col min="257" max="257" width="11.42578125" style="23" customWidth="1"/>
    <col min="258" max="258" width="32.28515625" style="23" customWidth="1"/>
    <col min="259" max="259" width="27.42578125" style="23" customWidth="1"/>
    <col min="260" max="260" width="30" style="23" customWidth="1"/>
    <col min="261" max="261" width="38.7109375" style="23" customWidth="1"/>
    <col min="262" max="262" width="28" style="23" customWidth="1"/>
    <col min="263" max="263" width="18.5703125" style="23" customWidth="1"/>
    <col min="264" max="264" width="17.140625" style="23" customWidth="1"/>
    <col min="265" max="265" width="24.5703125" style="23" customWidth="1"/>
    <col min="266" max="512" width="9.140625" style="23"/>
    <col min="513" max="513" width="11.42578125" style="23" customWidth="1"/>
    <col min="514" max="514" width="32.28515625" style="23" customWidth="1"/>
    <col min="515" max="515" width="27.42578125" style="23" customWidth="1"/>
    <col min="516" max="516" width="30" style="23" customWidth="1"/>
    <col min="517" max="517" width="38.7109375" style="23" customWidth="1"/>
    <col min="518" max="518" width="28" style="23" customWidth="1"/>
    <col min="519" max="519" width="18.5703125" style="23" customWidth="1"/>
    <col min="520" max="520" width="17.140625" style="23" customWidth="1"/>
    <col min="521" max="521" width="24.5703125" style="23" customWidth="1"/>
    <col min="522" max="768" width="9.140625" style="23"/>
    <col min="769" max="769" width="11.42578125" style="23" customWidth="1"/>
    <col min="770" max="770" width="32.28515625" style="23" customWidth="1"/>
    <col min="771" max="771" width="27.42578125" style="23" customWidth="1"/>
    <col min="772" max="772" width="30" style="23" customWidth="1"/>
    <col min="773" max="773" width="38.7109375" style="23" customWidth="1"/>
    <col min="774" max="774" width="28" style="23" customWidth="1"/>
    <col min="775" max="775" width="18.5703125" style="23" customWidth="1"/>
    <col min="776" max="776" width="17.140625" style="23" customWidth="1"/>
    <col min="777" max="777" width="24.5703125" style="23" customWidth="1"/>
    <col min="778" max="1024" width="9.140625" style="23"/>
    <col min="1025" max="1025" width="11.42578125" style="23" customWidth="1"/>
    <col min="1026" max="1026" width="32.28515625" style="23" customWidth="1"/>
    <col min="1027" max="1027" width="27.42578125" style="23" customWidth="1"/>
    <col min="1028" max="1028" width="30" style="23" customWidth="1"/>
    <col min="1029" max="1029" width="38.7109375" style="23" customWidth="1"/>
    <col min="1030" max="1030" width="28" style="23" customWidth="1"/>
    <col min="1031" max="1031" width="18.5703125" style="23" customWidth="1"/>
    <col min="1032" max="1032" width="17.140625" style="23" customWidth="1"/>
    <col min="1033" max="1033" width="24.5703125" style="23" customWidth="1"/>
    <col min="1034" max="1280" width="9.140625" style="23"/>
    <col min="1281" max="1281" width="11.42578125" style="23" customWidth="1"/>
    <col min="1282" max="1282" width="32.28515625" style="23" customWidth="1"/>
    <col min="1283" max="1283" width="27.42578125" style="23" customWidth="1"/>
    <col min="1284" max="1284" width="30" style="23" customWidth="1"/>
    <col min="1285" max="1285" width="38.7109375" style="23" customWidth="1"/>
    <col min="1286" max="1286" width="28" style="23" customWidth="1"/>
    <col min="1287" max="1287" width="18.5703125" style="23" customWidth="1"/>
    <col min="1288" max="1288" width="17.140625" style="23" customWidth="1"/>
    <col min="1289" max="1289" width="24.5703125" style="23" customWidth="1"/>
    <col min="1290" max="1536" width="9.140625" style="23"/>
    <col min="1537" max="1537" width="11.42578125" style="23" customWidth="1"/>
    <col min="1538" max="1538" width="32.28515625" style="23" customWidth="1"/>
    <col min="1539" max="1539" width="27.42578125" style="23" customWidth="1"/>
    <col min="1540" max="1540" width="30" style="23" customWidth="1"/>
    <col min="1541" max="1541" width="38.7109375" style="23" customWidth="1"/>
    <col min="1542" max="1542" width="28" style="23" customWidth="1"/>
    <col min="1543" max="1543" width="18.5703125" style="23" customWidth="1"/>
    <col min="1544" max="1544" width="17.140625" style="23" customWidth="1"/>
    <col min="1545" max="1545" width="24.5703125" style="23" customWidth="1"/>
    <col min="1546" max="1792" width="9.140625" style="23"/>
    <col min="1793" max="1793" width="11.42578125" style="23" customWidth="1"/>
    <col min="1794" max="1794" width="32.28515625" style="23" customWidth="1"/>
    <col min="1795" max="1795" width="27.42578125" style="23" customWidth="1"/>
    <col min="1796" max="1796" width="30" style="23" customWidth="1"/>
    <col min="1797" max="1797" width="38.7109375" style="23" customWidth="1"/>
    <col min="1798" max="1798" width="28" style="23" customWidth="1"/>
    <col min="1799" max="1799" width="18.5703125" style="23" customWidth="1"/>
    <col min="1800" max="1800" width="17.140625" style="23" customWidth="1"/>
    <col min="1801" max="1801" width="24.5703125" style="23" customWidth="1"/>
    <col min="1802" max="2048" width="9.140625" style="23"/>
    <col min="2049" max="2049" width="11.42578125" style="23" customWidth="1"/>
    <col min="2050" max="2050" width="32.28515625" style="23" customWidth="1"/>
    <col min="2051" max="2051" width="27.42578125" style="23" customWidth="1"/>
    <col min="2052" max="2052" width="30" style="23" customWidth="1"/>
    <col min="2053" max="2053" width="38.7109375" style="23" customWidth="1"/>
    <col min="2054" max="2054" width="28" style="23" customWidth="1"/>
    <col min="2055" max="2055" width="18.5703125" style="23" customWidth="1"/>
    <col min="2056" max="2056" width="17.140625" style="23" customWidth="1"/>
    <col min="2057" max="2057" width="24.5703125" style="23" customWidth="1"/>
    <col min="2058" max="2304" width="9.140625" style="23"/>
    <col min="2305" max="2305" width="11.42578125" style="23" customWidth="1"/>
    <col min="2306" max="2306" width="32.28515625" style="23" customWidth="1"/>
    <col min="2307" max="2307" width="27.42578125" style="23" customWidth="1"/>
    <col min="2308" max="2308" width="30" style="23" customWidth="1"/>
    <col min="2309" max="2309" width="38.7109375" style="23" customWidth="1"/>
    <col min="2310" max="2310" width="28" style="23" customWidth="1"/>
    <col min="2311" max="2311" width="18.5703125" style="23" customWidth="1"/>
    <col min="2312" max="2312" width="17.140625" style="23" customWidth="1"/>
    <col min="2313" max="2313" width="24.5703125" style="23" customWidth="1"/>
    <col min="2314" max="2560" width="9.140625" style="23"/>
    <col min="2561" max="2561" width="11.42578125" style="23" customWidth="1"/>
    <col min="2562" max="2562" width="32.28515625" style="23" customWidth="1"/>
    <col min="2563" max="2563" width="27.42578125" style="23" customWidth="1"/>
    <col min="2564" max="2564" width="30" style="23" customWidth="1"/>
    <col min="2565" max="2565" width="38.7109375" style="23" customWidth="1"/>
    <col min="2566" max="2566" width="28" style="23" customWidth="1"/>
    <col min="2567" max="2567" width="18.5703125" style="23" customWidth="1"/>
    <col min="2568" max="2568" width="17.140625" style="23" customWidth="1"/>
    <col min="2569" max="2569" width="24.5703125" style="23" customWidth="1"/>
    <col min="2570" max="2816" width="9.140625" style="23"/>
    <col min="2817" max="2817" width="11.42578125" style="23" customWidth="1"/>
    <col min="2818" max="2818" width="32.28515625" style="23" customWidth="1"/>
    <col min="2819" max="2819" width="27.42578125" style="23" customWidth="1"/>
    <col min="2820" max="2820" width="30" style="23" customWidth="1"/>
    <col min="2821" max="2821" width="38.7109375" style="23" customWidth="1"/>
    <col min="2822" max="2822" width="28" style="23" customWidth="1"/>
    <col min="2823" max="2823" width="18.5703125" style="23" customWidth="1"/>
    <col min="2824" max="2824" width="17.140625" style="23" customWidth="1"/>
    <col min="2825" max="2825" width="24.5703125" style="23" customWidth="1"/>
    <col min="2826" max="3072" width="9.140625" style="23"/>
    <col min="3073" max="3073" width="11.42578125" style="23" customWidth="1"/>
    <col min="3074" max="3074" width="32.28515625" style="23" customWidth="1"/>
    <col min="3075" max="3075" width="27.42578125" style="23" customWidth="1"/>
    <col min="3076" max="3076" width="30" style="23" customWidth="1"/>
    <col min="3077" max="3077" width="38.7109375" style="23" customWidth="1"/>
    <col min="3078" max="3078" width="28" style="23" customWidth="1"/>
    <col min="3079" max="3079" width="18.5703125" style="23" customWidth="1"/>
    <col min="3080" max="3080" width="17.140625" style="23" customWidth="1"/>
    <col min="3081" max="3081" width="24.5703125" style="23" customWidth="1"/>
    <col min="3082" max="3328" width="9.140625" style="23"/>
    <col min="3329" max="3329" width="11.42578125" style="23" customWidth="1"/>
    <col min="3330" max="3330" width="32.28515625" style="23" customWidth="1"/>
    <col min="3331" max="3331" width="27.42578125" style="23" customWidth="1"/>
    <col min="3332" max="3332" width="30" style="23" customWidth="1"/>
    <col min="3333" max="3333" width="38.7109375" style="23" customWidth="1"/>
    <col min="3334" max="3334" width="28" style="23" customWidth="1"/>
    <col min="3335" max="3335" width="18.5703125" style="23" customWidth="1"/>
    <col min="3336" max="3336" width="17.140625" style="23" customWidth="1"/>
    <col min="3337" max="3337" width="24.5703125" style="23" customWidth="1"/>
    <col min="3338" max="3584" width="9.140625" style="23"/>
    <col min="3585" max="3585" width="11.42578125" style="23" customWidth="1"/>
    <col min="3586" max="3586" width="32.28515625" style="23" customWidth="1"/>
    <col min="3587" max="3587" width="27.42578125" style="23" customWidth="1"/>
    <col min="3588" max="3588" width="30" style="23" customWidth="1"/>
    <col min="3589" max="3589" width="38.7109375" style="23" customWidth="1"/>
    <col min="3590" max="3590" width="28" style="23" customWidth="1"/>
    <col min="3591" max="3591" width="18.5703125" style="23" customWidth="1"/>
    <col min="3592" max="3592" width="17.140625" style="23" customWidth="1"/>
    <col min="3593" max="3593" width="24.5703125" style="23" customWidth="1"/>
    <col min="3594" max="3840" width="9.140625" style="23"/>
    <col min="3841" max="3841" width="11.42578125" style="23" customWidth="1"/>
    <col min="3842" max="3842" width="32.28515625" style="23" customWidth="1"/>
    <col min="3843" max="3843" width="27.42578125" style="23" customWidth="1"/>
    <col min="3844" max="3844" width="30" style="23" customWidth="1"/>
    <col min="3845" max="3845" width="38.7109375" style="23" customWidth="1"/>
    <col min="3846" max="3846" width="28" style="23" customWidth="1"/>
    <col min="3847" max="3847" width="18.5703125" style="23" customWidth="1"/>
    <col min="3848" max="3848" width="17.140625" style="23" customWidth="1"/>
    <col min="3849" max="3849" width="24.5703125" style="23" customWidth="1"/>
    <col min="3850" max="4096" width="9.140625" style="23"/>
    <col min="4097" max="4097" width="11.42578125" style="23" customWidth="1"/>
    <col min="4098" max="4098" width="32.28515625" style="23" customWidth="1"/>
    <col min="4099" max="4099" width="27.42578125" style="23" customWidth="1"/>
    <col min="4100" max="4100" width="30" style="23" customWidth="1"/>
    <col min="4101" max="4101" width="38.7109375" style="23" customWidth="1"/>
    <col min="4102" max="4102" width="28" style="23" customWidth="1"/>
    <col min="4103" max="4103" width="18.5703125" style="23" customWidth="1"/>
    <col min="4104" max="4104" width="17.140625" style="23" customWidth="1"/>
    <col min="4105" max="4105" width="24.5703125" style="23" customWidth="1"/>
    <col min="4106" max="4352" width="9.140625" style="23"/>
    <col min="4353" max="4353" width="11.42578125" style="23" customWidth="1"/>
    <col min="4354" max="4354" width="32.28515625" style="23" customWidth="1"/>
    <col min="4355" max="4355" width="27.42578125" style="23" customWidth="1"/>
    <col min="4356" max="4356" width="30" style="23" customWidth="1"/>
    <col min="4357" max="4357" width="38.7109375" style="23" customWidth="1"/>
    <col min="4358" max="4358" width="28" style="23" customWidth="1"/>
    <col min="4359" max="4359" width="18.5703125" style="23" customWidth="1"/>
    <col min="4360" max="4360" width="17.140625" style="23" customWidth="1"/>
    <col min="4361" max="4361" width="24.5703125" style="23" customWidth="1"/>
    <col min="4362" max="4608" width="9.140625" style="23"/>
    <col min="4609" max="4609" width="11.42578125" style="23" customWidth="1"/>
    <col min="4610" max="4610" width="32.28515625" style="23" customWidth="1"/>
    <col min="4611" max="4611" width="27.42578125" style="23" customWidth="1"/>
    <col min="4612" max="4612" width="30" style="23" customWidth="1"/>
    <col min="4613" max="4613" width="38.7109375" style="23" customWidth="1"/>
    <col min="4614" max="4614" width="28" style="23" customWidth="1"/>
    <col min="4615" max="4615" width="18.5703125" style="23" customWidth="1"/>
    <col min="4616" max="4616" width="17.140625" style="23" customWidth="1"/>
    <col min="4617" max="4617" width="24.5703125" style="23" customWidth="1"/>
    <col min="4618" max="4864" width="9.140625" style="23"/>
    <col min="4865" max="4865" width="11.42578125" style="23" customWidth="1"/>
    <col min="4866" max="4866" width="32.28515625" style="23" customWidth="1"/>
    <col min="4867" max="4867" width="27.42578125" style="23" customWidth="1"/>
    <col min="4868" max="4868" width="30" style="23" customWidth="1"/>
    <col min="4869" max="4869" width="38.7109375" style="23" customWidth="1"/>
    <col min="4870" max="4870" width="28" style="23" customWidth="1"/>
    <col min="4871" max="4871" width="18.5703125" style="23" customWidth="1"/>
    <col min="4872" max="4872" width="17.140625" style="23" customWidth="1"/>
    <col min="4873" max="4873" width="24.5703125" style="23" customWidth="1"/>
    <col min="4874" max="5120" width="9.140625" style="23"/>
    <col min="5121" max="5121" width="11.42578125" style="23" customWidth="1"/>
    <col min="5122" max="5122" width="32.28515625" style="23" customWidth="1"/>
    <col min="5123" max="5123" width="27.42578125" style="23" customWidth="1"/>
    <col min="5124" max="5124" width="30" style="23" customWidth="1"/>
    <col min="5125" max="5125" width="38.7109375" style="23" customWidth="1"/>
    <col min="5126" max="5126" width="28" style="23" customWidth="1"/>
    <col min="5127" max="5127" width="18.5703125" style="23" customWidth="1"/>
    <col min="5128" max="5128" width="17.140625" style="23" customWidth="1"/>
    <col min="5129" max="5129" width="24.5703125" style="23" customWidth="1"/>
    <col min="5130" max="5376" width="9.140625" style="23"/>
    <col min="5377" max="5377" width="11.42578125" style="23" customWidth="1"/>
    <col min="5378" max="5378" width="32.28515625" style="23" customWidth="1"/>
    <col min="5379" max="5379" width="27.42578125" style="23" customWidth="1"/>
    <col min="5380" max="5380" width="30" style="23" customWidth="1"/>
    <col min="5381" max="5381" width="38.7109375" style="23" customWidth="1"/>
    <col min="5382" max="5382" width="28" style="23" customWidth="1"/>
    <col min="5383" max="5383" width="18.5703125" style="23" customWidth="1"/>
    <col min="5384" max="5384" width="17.140625" style="23" customWidth="1"/>
    <col min="5385" max="5385" width="24.5703125" style="23" customWidth="1"/>
    <col min="5386" max="5632" width="9.140625" style="23"/>
    <col min="5633" max="5633" width="11.42578125" style="23" customWidth="1"/>
    <col min="5634" max="5634" width="32.28515625" style="23" customWidth="1"/>
    <col min="5635" max="5635" width="27.42578125" style="23" customWidth="1"/>
    <col min="5636" max="5636" width="30" style="23" customWidth="1"/>
    <col min="5637" max="5637" width="38.7109375" style="23" customWidth="1"/>
    <col min="5638" max="5638" width="28" style="23" customWidth="1"/>
    <col min="5639" max="5639" width="18.5703125" style="23" customWidth="1"/>
    <col min="5640" max="5640" width="17.140625" style="23" customWidth="1"/>
    <col min="5641" max="5641" width="24.5703125" style="23" customWidth="1"/>
    <col min="5642" max="5888" width="9.140625" style="23"/>
    <col min="5889" max="5889" width="11.42578125" style="23" customWidth="1"/>
    <col min="5890" max="5890" width="32.28515625" style="23" customWidth="1"/>
    <col min="5891" max="5891" width="27.42578125" style="23" customWidth="1"/>
    <col min="5892" max="5892" width="30" style="23" customWidth="1"/>
    <col min="5893" max="5893" width="38.7109375" style="23" customWidth="1"/>
    <col min="5894" max="5894" width="28" style="23" customWidth="1"/>
    <col min="5895" max="5895" width="18.5703125" style="23" customWidth="1"/>
    <col min="5896" max="5896" width="17.140625" style="23" customWidth="1"/>
    <col min="5897" max="5897" width="24.5703125" style="23" customWidth="1"/>
    <col min="5898" max="6144" width="9.140625" style="23"/>
    <col min="6145" max="6145" width="11.42578125" style="23" customWidth="1"/>
    <col min="6146" max="6146" width="32.28515625" style="23" customWidth="1"/>
    <col min="6147" max="6147" width="27.42578125" style="23" customWidth="1"/>
    <col min="6148" max="6148" width="30" style="23" customWidth="1"/>
    <col min="6149" max="6149" width="38.7109375" style="23" customWidth="1"/>
    <col min="6150" max="6150" width="28" style="23" customWidth="1"/>
    <col min="6151" max="6151" width="18.5703125" style="23" customWidth="1"/>
    <col min="6152" max="6152" width="17.140625" style="23" customWidth="1"/>
    <col min="6153" max="6153" width="24.5703125" style="23" customWidth="1"/>
    <col min="6154" max="6400" width="9.140625" style="23"/>
    <col min="6401" max="6401" width="11.42578125" style="23" customWidth="1"/>
    <col min="6402" max="6402" width="32.28515625" style="23" customWidth="1"/>
    <col min="6403" max="6403" width="27.42578125" style="23" customWidth="1"/>
    <col min="6404" max="6404" width="30" style="23" customWidth="1"/>
    <col min="6405" max="6405" width="38.7109375" style="23" customWidth="1"/>
    <col min="6406" max="6406" width="28" style="23" customWidth="1"/>
    <col min="6407" max="6407" width="18.5703125" style="23" customWidth="1"/>
    <col min="6408" max="6408" width="17.140625" style="23" customWidth="1"/>
    <col min="6409" max="6409" width="24.5703125" style="23" customWidth="1"/>
    <col min="6410" max="6656" width="9.140625" style="23"/>
    <col min="6657" max="6657" width="11.42578125" style="23" customWidth="1"/>
    <col min="6658" max="6658" width="32.28515625" style="23" customWidth="1"/>
    <col min="6659" max="6659" width="27.42578125" style="23" customWidth="1"/>
    <col min="6660" max="6660" width="30" style="23" customWidth="1"/>
    <col min="6661" max="6661" width="38.7109375" style="23" customWidth="1"/>
    <col min="6662" max="6662" width="28" style="23" customWidth="1"/>
    <col min="6663" max="6663" width="18.5703125" style="23" customWidth="1"/>
    <col min="6664" max="6664" width="17.140625" style="23" customWidth="1"/>
    <col min="6665" max="6665" width="24.5703125" style="23" customWidth="1"/>
    <col min="6666" max="6912" width="9.140625" style="23"/>
    <col min="6913" max="6913" width="11.42578125" style="23" customWidth="1"/>
    <col min="6914" max="6914" width="32.28515625" style="23" customWidth="1"/>
    <col min="6915" max="6915" width="27.42578125" style="23" customWidth="1"/>
    <col min="6916" max="6916" width="30" style="23" customWidth="1"/>
    <col min="6917" max="6917" width="38.7109375" style="23" customWidth="1"/>
    <col min="6918" max="6918" width="28" style="23" customWidth="1"/>
    <col min="6919" max="6919" width="18.5703125" style="23" customWidth="1"/>
    <col min="6920" max="6920" width="17.140625" style="23" customWidth="1"/>
    <col min="6921" max="6921" width="24.5703125" style="23" customWidth="1"/>
    <col min="6922" max="7168" width="9.140625" style="23"/>
    <col min="7169" max="7169" width="11.42578125" style="23" customWidth="1"/>
    <col min="7170" max="7170" width="32.28515625" style="23" customWidth="1"/>
    <col min="7171" max="7171" width="27.42578125" style="23" customWidth="1"/>
    <col min="7172" max="7172" width="30" style="23" customWidth="1"/>
    <col min="7173" max="7173" width="38.7109375" style="23" customWidth="1"/>
    <col min="7174" max="7174" width="28" style="23" customWidth="1"/>
    <col min="7175" max="7175" width="18.5703125" style="23" customWidth="1"/>
    <col min="7176" max="7176" width="17.140625" style="23" customWidth="1"/>
    <col min="7177" max="7177" width="24.5703125" style="23" customWidth="1"/>
    <col min="7178" max="7424" width="9.140625" style="23"/>
    <col min="7425" max="7425" width="11.42578125" style="23" customWidth="1"/>
    <col min="7426" max="7426" width="32.28515625" style="23" customWidth="1"/>
    <col min="7427" max="7427" width="27.42578125" style="23" customWidth="1"/>
    <col min="7428" max="7428" width="30" style="23" customWidth="1"/>
    <col min="7429" max="7429" width="38.7109375" style="23" customWidth="1"/>
    <col min="7430" max="7430" width="28" style="23" customWidth="1"/>
    <col min="7431" max="7431" width="18.5703125" style="23" customWidth="1"/>
    <col min="7432" max="7432" width="17.140625" style="23" customWidth="1"/>
    <col min="7433" max="7433" width="24.5703125" style="23" customWidth="1"/>
    <col min="7434" max="7680" width="9.140625" style="23"/>
    <col min="7681" max="7681" width="11.42578125" style="23" customWidth="1"/>
    <col min="7682" max="7682" width="32.28515625" style="23" customWidth="1"/>
    <col min="7683" max="7683" width="27.42578125" style="23" customWidth="1"/>
    <col min="7684" max="7684" width="30" style="23" customWidth="1"/>
    <col min="7685" max="7685" width="38.7109375" style="23" customWidth="1"/>
    <col min="7686" max="7686" width="28" style="23" customWidth="1"/>
    <col min="7687" max="7687" width="18.5703125" style="23" customWidth="1"/>
    <col min="7688" max="7688" width="17.140625" style="23" customWidth="1"/>
    <col min="7689" max="7689" width="24.5703125" style="23" customWidth="1"/>
    <col min="7690" max="7936" width="9.140625" style="23"/>
    <col min="7937" max="7937" width="11.42578125" style="23" customWidth="1"/>
    <col min="7938" max="7938" width="32.28515625" style="23" customWidth="1"/>
    <col min="7939" max="7939" width="27.42578125" style="23" customWidth="1"/>
    <col min="7940" max="7940" width="30" style="23" customWidth="1"/>
    <col min="7941" max="7941" width="38.7109375" style="23" customWidth="1"/>
    <col min="7942" max="7942" width="28" style="23" customWidth="1"/>
    <col min="7943" max="7943" width="18.5703125" style="23" customWidth="1"/>
    <col min="7944" max="7944" width="17.140625" style="23" customWidth="1"/>
    <col min="7945" max="7945" width="24.5703125" style="23" customWidth="1"/>
    <col min="7946" max="8192" width="9.140625" style="23"/>
    <col min="8193" max="8193" width="11.42578125" style="23" customWidth="1"/>
    <col min="8194" max="8194" width="32.28515625" style="23" customWidth="1"/>
    <col min="8195" max="8195" width="27.42578125" style="23" customWidth="1"/>
    <col min="8196" max="8196" width="30" style="23" customWidth="1"/>
    <col min="8197" max="8197" width="38.7109375" style="23" customWidth="1"/>
    <col min="8198" max="8198" width="28" style="23" customWidth="1"/>
    <col min="8199" max="8199" width="18.5703125" style="23" customWidth="1"/>
    <col min="8200" max="8200" width="17.140625" style="23" customWidth="1"/>
    <col min="8201" max="8201" width="24.5703125" style="23" customWidth="1"/>
    <col min="8202" max="8448" width="9.140625" style="23"/>
    <col min="8449" max="8449" width="11.42578125" style="23" customWidth="1"/>
    <col min="8450" max="8450" width="32.28515625" style="23" customWidth="1"/>
    <col min="8451" max="8451" width="27.42578125" style="23" customWidth="1"/>
    <col min="8452" max="8452" width="30" style="23" customWidth="1"/>
    <col min="8453" max="8453" width="38.7109375" style="23" customWidth="1"/>
    <col min="8454" max="8454" width="28" style="23" customWidth="1"/>
    <col min="8455" max="8455" width="18.5703125" style="23" customWidth="1"/>
    <col min="8456" max="8456" width="17.140625" style="23" customWidth="1"/>
    <col min="8457" max="8457" width="24.5703125" style="23" customWidth="1"/>
    <col min="8458" max="8704" width="9.140625" style="23"/>
    <col min="8705" max="8705" width="11.42578125" style="23" customWidth="1"/>
    <col min="8706" max="8706" width="32.28515625" style="23" customWidth="1"/>
    <col min="8707" max="8707" width="27.42578125" style="23" customWidth="1"/>
    <col min="8708" max="8708" width="30" style="23" customWidth="1"/>
    <col min="8709" max="8709" width="38.7109375" style="23" customWidth="1"/>
    <col min="8710" max="8710" width="28" style="23" customWidth="1"/>
    <col min="8711" max="8711" width="18.5703125" style="23" customWidth="1"/>
    <col min="8712" max="8712" width="17.140625" style="23" customWidth="1"/>
    <col min="8713" max="8713" width="24.5703125" style="23" customWidth="1"/>
    <col min="8714" max="8960" width="9.140625" style="23"/>
    <col min="8961" max="8961" width="11.42578125" style="23" customWidth="1"/>
    <col min="8962" max="8962" width="32.28515625" style="23" customWidth="1"/>
    <col min="8963" max="8963" width="27.42578125" style="23" customWidth="1"/>
    <col min="8964" max="8964" width="30" style="23" customWidth="1"/>
    <col min="8965" max="8965" width="38.7109375" style="23" customWidth="1"/>
    <col min="8966" max="8966" width="28" style="23" customWidth="1"/>
    <col min="8967" max="8967" width="18.5703125" style="23" customWidth="1"/>
    <col min="8968" max="8968" width="17.140625" style="23" customWidth="1"/>
    <col min="8969" max="8969" width="24.5703125" style="23" customWidth="1"/>
    <col min="8970" max="9216" width="9.140625" style="23"/>
    <col min="9217" max="9217" width="11.42578125" style="23" customWidth="1"/>
    <col min="9218" max="9218" width="32.28515625" style="23" customWidth="1"/>
    <col min="9219" max="9219" width="27.42578125" style="23" customWidth="1"/>
    <col min="9220" max="9220" width="30" style="23" customWidth="1"/>
    <col min="9221" max="9221" width="38.7109375" style="23" customWidth="1"/>
    <col min="9222" max="9222" width="28" style="23" customWidth="1"/>
    <col min="9223" max="9223" width="18.5703125" style="23" customWidth="1"/>
    <col min="9224" max="9224" width="17.140625" style="23" customWidth="1"/>
    <col min="9225" max="9225" width="24.5703125" style="23" customWidth="1"/>
    <col min="9226" max="9472" width="9.140625" style="23"/>
    <col min="9473" max="9473" width="11.42578125" style="23" customWidth="1"/>
    <col min="9474" max="9474" width="32.28515625" style="23" customWidth="1"/>
    <col min="9475" max="9475" width="27.42578125" style="23" customWidth="1"/>
    <col min="9476" max="9476" width="30" style="23" customWidth="1"/>
    <col min="9477" max="9477" width="38.7109375" style="23" customWidth="1"/>
    <col min="9478" max="9478" width="28" style="23" customWidth="1"/>
    <col min="9479" max="9479" width="18.5703125" style="23" customWidth="1"/>
    <col min="9480" max="9480" width="17.140625" style="23" customWidth="1"/>
    <col min="9481" max="9481" width="24.5703125" style="23" customWidth="1"/>
    <col min="9482" max="9728" width="9.140625" style="23"/>
    <col min="9729" max="9729" width="11.42578125" style="23" customWidth="1"/>
    <col min="9730" max="9730" width="32.28515625" style="23" customWidth="1"/>
    <col min="9731" max="9731" width="27.42578125" style="23" customWidth="1"/>
    <col min="9732" max="9732" width="30" style="23" customWidth="1"/>
    <col min="9733" max="9733" width="38.7109375" style="23" customWidth="1"/>
    <col min="9734" max="9734" width="28" style="23" customWidth="1"/>
    <col min="9735" max="9735" width="18.5703125" style="23" customWidth="1"/>
    <col min="9736" max="9736" width="17.140625" style="23" customWidth="1"/>
    <col min="9737" max="9737" width="24.5703125" style="23" customWidth="1"/>
    <col min="9738" max="9984" width="9.140625" style="23"/>
    <col min="9985" max="9985" width="11.42578125" style="23" customWidth="1"/>
    <col min="9986" max="9986" width="32.28515625" style="23" customWidth="1"/>
    <col min="9987" max="9987" width="27.42578125" style="23" customWidth="1"/>
    <col min="9988" max="9988" width="30" style="23" customWidth="1"/>
    <col min="9989" max="9989" width="38.7109375" style="23" customWidth="1"/>
    <col min="9990" max="9990" width="28" style="23" customWidth="1"/>
    <col min="9991" max="9991" width="18.5703125" style="23" customWidth="1"/>
    <col min="9992" max="9992" width="17.140625" style="23" customWidth="1"/>
    <col min="9993" max="9993" width="24.5703125" style="23" customWidth="1"/>
    <col min="9994" max="10240" width="9.140625" style="23"/>
    <col min="10241" max="10241" width="11.42578125" style="23" customWidth="1"/>
    <col min="10242" max="10242" width="32.28515625" style="23" customWidth="1"/>
    <col min="10243" max="10243" width="27.42578125" style="23" customWidth="1"/>
    <col min="10244" max="10244" width="30" style="23" customWidth="1"/>
    <col min="10245" max="10245" width="38.7109375" style="23" customWidth="1"/>
    <col min="10246" max="10246" width="28" style="23" customWidth="1"/>
    <col min="10247" max="10247" width="18.5703125" style="23" customWidth="1"/>
    <col min="10248" max="10248" width="17.140625" style="23" customWidth="1"/>
    <col min="10249" max="10249" width="24.5703125" style="23" customWidth="1"/>
    <col min="10250" max="10496" width="9.140625" style="23"/>
    <col min="10497" max="10497" width="11.42578125" style="23" customWidth="1"/>
    <col min="10498" max="10498" width="32.28515625" style="23" customWidth="1"/>
    <col min="10499" max="10499" width="27.42578125" style="23" customWidth="1"/>
    <col min="10500" max="10500" width="30" style="23" customWidth="1"/>
    <col min="10501" max="10501" width="38.7109375" style="23" customWidth="1"/>
    <col min="10502" max="10502" width="28" style="23" customWidth="1"/>
    <col min="10503" max="10503" width="18.5703125" style="23" customWidth="1"/>
    <col min="10504" max="10504" width="17.140625" style="23" customWidth="1"/>
    <col min="10505" max="10505" width="24.5703125" style="23" customWidth="1"/>
    <col min="10506" max="10752" width="9.140625" style="23"/>
    <col min="10753" max="10753" width="11.42578125" style="23" customWidth="1"/>
    <col min="10754" max="10754" width="32.28515625" style="23" customWidth="1"/>
    <col min="10755" max="10755" width="27.42578125" style="23" customWidth="1"/>
    <col min="10756" max="10756" width="30" style="23" customWidth="1"/>
    <col min="10757" max="10757" width="38.7109375" style="23" customWidth="1"/>
    <col min="10758" max="10758" width="28" style="23" customWidth="1"/>
    <col min="10759" max="10759" width="18.5703125" style="23" customWidth="1"/>
    <col min="10760" max="10760" width="17.140625" style="23" customWidth="1"/>
    <col min="10761" max="10761" width="24.5703125" style="23" customWidth="1"/>
    <col min="10762" max="11008" width="9.140625" style="23"/>
    <col min="11009" max="11009" width="11.42578125" style="23" customWidth="1"/>
    <col min="11010" max="11010" width="32.28515625" style="23" customWidth="1"/>
    <col min="11011" max="11011" width="27.42578125" style="23" customWidth="1"/>
    <col min="11012" max="11012" width="30" style="23" customWidth="1"/>
    <col min="11013" max="11013" width="38.7109375" style="23" customWidth="1"/>
    <col min="11014" max="11014" width="28" style="23" customWidth="1"/>
    <col min="11015" max="11015" width="18.5703125" style="23" customWidth="1"/>
    <col min="11016" max="11016" width="17.140625" style="23" customWidth="1"/>
    <col min="11017" max="11017" width="24.5703125" style="23" customWidth="1"/>
    <col min="11018" max="11264" width="9.140625" style="23"/>
    <col min="11265" max="11265" width="11.42578125" style="23" customWidth="1"/>
    <col min="11266" max="11266" width="32.28515625" style="23" customWidth="1"/>
    <col min="11267" max="11267" width="27.42578125" style="23" customWidth="1"/>
    <col min="11268" max="11268" width="30" style="23" customWidth="1"/>
    <col min="11269" max="11269" width="38.7109375" style="23" customWidth="1"/>
    <col min="11270" max="11270" width="28" style="23" customWidth="1"/>
    <col min="11271" max="11271" width="18.5703125" style="23" customWidth="1"/>
    <col min="11272" max="11272" width="17.140625" style="23" customWidth="1"/>
    <col min="11273" max="11273" width="24.5703125" style="23" customWidth="1"/>
    <col min="11274" max="11520" width="9.140625" style="23"/>
    <col min="11521" max="11521" width="11.42578125" style="23" customWidth="1"/>
    <col min="11522" max="11522" width="32.28515625" style="23" customWidth="1"/>
    <col min="11523" max="11523" width="27.42578125" style="23" customWidth="1"/>
    <col min="11524" max="11524" width="30" style="23" customWidth="1"/>
    <col min="11525" max="11525" width="38.7109375" style="23" customWidth="1"/>
    <col min="11526" max="11526" width="28" style="23" customWidth="1"/>
    <col min="11527" max="11527" width="18.5703125" style="23" customWidth="1"/>
    <col min="11528" max="11528" width="17.140625" style="23" customWidth="1"/>
    <col min="11529" max="11529" width="24.5703125" style="23" customWidth="1"/>
    <col min="11530" max="11776" width="9.140625" style="23"/>
    <col min="11777" max="11777" width="11.42578125" style="23" customWidth="1"/>
    <col min="11778" max="11778" width="32.28515625" style="23" customWidth="1"/>
    <col min="11779" max="11779" width="27.42578125" style="23" customWidth="1"/>
    <col min="11780" max="11780" width="30" style="23" customWidth="1"/>
    <col min="11781" max="11781" width="38.7109375" style="23" customWidth="1"/>
    <col min="11782" max="11782" width="28" style="23" customWidth="1"/>
    <col min="11783" max="11783" width="18.5703125" style="23" customWidth="1"/>
    <col min="11784" max="11784" width="17.140625" style="23" customWidth="1"/>
    <col min="11785" max="11785" width="24.5703125" style="23" customWidth="1"/>
    <col min="11786" max="12032" width="9.140625" style="23"/>
    <col min="12033" max="12033" width="11.42578125" style="23" customWidth="1"/>
    <col min="12034" max="12034" width="32.28515625" style="23" customWidth="1"/>
    <col min="12035" max="12035" width="27.42578125" style="23" customWidth="1"/>
    <col min="12036" max="12036" width="30" style="23" customWidth="1"/>
    <col min="12037" max="12037" width="38.7109375" style="23" customWidth="1"/>
    <col min="12038" max="12038" width="28" style="23" customWidth="1"/>
    <col min="12039" max="12039" width="18.5703125" style="23" customWidth="1"/>
    <col min="12040" max="12040" width="17.140625" style="23" customWidth="1"/>
    <col min="12041" max="12041" width="24.5703125" style="23" customWidth="1"/>
    <col min="12042" max="12288" width="9.140625" style="23"/>
    <col min="12289" max="12289" width="11.42578125" style="23" customWidth="1"/>
    <col min="12290" max="12290" width="32.28515625" style="23" customWidth="1"/>
    <col min="12291" max="12291" width="27.42578125" style="23" customWidth="1"/>
    <col min="12292" max="12292" width="30" style="23" customWidth="1"/>
    <col min="12293" max="12293" width="38.7109375" style="23" customWidth="1"/>
    <col min="12294" max="12294" width="28" style="23" customWidth="1"/>
    <col min="12295" max="12295" width="18.5703125" style="23" customWidth="1"/>
    <col min="12296" max="12296" width="17.140625" style="23" customWidth="1"/>
    <col min="12297" max="12297" width="24.5703125" style="23" customWidth="1"/>
    <col min="12298" max="12544" width="9.140625" style="23"/>
    <col min="12545" max="12545" width="11.42578125" style="23" customWidth="1"/>
    <col min="12546" max="12546" width="32.28515625" style="23" customWidth="1"/>
    <col min="12547" max="12547" width="27.42578125" style="23" customWidth="1"/>
    <col min="12548" max="12548" width="30" style="23" customWidth="1"/>
    <col min="12549" max="12549" width="38.7109375" style="23" customWidth="1"/>
    <col min="12550" max="12550" width="28" style="23" customWidth="1"/>
    <col min="12551" max="12551" width="18.5703125" style="23" customWidth="1"/>
    <col min="12552" max="12552" width="17.140625" style="23" customWidth="1"/>
    <col min="12553" max="12553" width="24.5703125" style="23" customWidth="1"/>
    <col min="12554" max="12800" width="9.140625" style="23"/>
    <col min="12801" max="12801" width="11.42578125" style="23" customWidth="1"/>
    <col min="12802" max="12802" width="32.28515625" style="23" customWidth="1"/>
    <col min="12803" max="12803" width="27.42578125" style="23" customWidth="1"/>
    <col min="12804" max="12804" width="30" style="23" customWidth="1"/>
    <col min="12805" max="12805" width="38.7109375" style="23" customWidth="1"/>
    <col min="12806" max="12806" width="28" style="23" customWidth="1"/>
    <col min="12807" max="12807" width="18.5703125" style="23" customWidth="1"/>
    <col min="12808" max="12808" width="17.140625" style="23" customWidth="1"/>
    <col min="12809" max="12809" width="24.5703125" style="23" customWidth="1"/>
    <col min="12810" max="13056" width="9.140625" style="23"/>
    <col min="13057" max="13057" width="11.42578125" style="23" customWidth="1"/>
    <col min="13058" max="13058" width="32.28515625" style="23" customWidth="1"/>
    <col min="13059" max="13059" width="27.42578125" style="23" customWidth="1"/>
    <col min="13060" max="13060" width="30" style="23" customWidth="1"/>
    <col min="13061" max="13061" width="38.7109375" style="23" customWidth="1"/>
    <col min="13062" max="13062" width="28" style="23" customWidth="1"/>
    <col min="13063" max="13063" width="18.5703125" style="23" customWidth="1"/>
    <col min="13064" max="13064" width="17.140625" style="23" customWidth="1"/>
    <col min="13065" max="13065" width="24.5703125" style="23" customWidth="1"/>
    <col min="13066" max="13312" width="9.140625" style="23"/>
    <col min="13313" max="13313" width="11.42578125" style="23" customWidth="1"/>
    <col min="13314" max="13314" width="32.28515625" style="23" customWidth="1"/>
    <col min="13315" max="13315" width="27.42578125" style="23" customWidth="1"/>
    <col min="13316" max="13316" width="30" style="23" customWidth="1"/>
    <col min="13317" max="13317" width="38.7109375" style="23" customWidth="1"/>
    <col min="13318" max="13318" width="28" style="23" customWidth="1"/>
    <col min="13319" max="13319" width="18.5703125" style="23" customWidth="1"/>
    <col min="13320" max="13320" width="17.140625" style="23" customWidth="1"/>
    <col min="13321" max="13321" width="24.5703125" style="23" customWidth="1"/>
    <col min="13322" max="13568" width="9.140625" style="23"/>
    <col min="13569" max="13569" width="11.42578125" style="23" customWidth="1"/>
    <col min="13570" max="13570" width="32.28515625" style="23" customWidth="1"/>
    <col min="13571" max="13571" width="27.42578125" style="23" customWidth="1"/>
    <col min="13572" max="13572" width="30" style="23" customWidth="1"/>
    <col min="13573" max="13573" width="38.7109375" style="23" customWidth="1"/>
    <col min="13574" max="13574" width="28" style="23" customWidth="1"/>
    <col min="13575" max="13575" width="18.5703125" style="23" customWidth="1"/>
    <col min="13576" max="13576" width="17.140625" style="23" customWidth="1"/>
    <col min="13577" max="13577" width="24.5703125" style="23" customWidth="1"/>
    <col min="13578" max="13824" width="9.140625" style="23"/>
    <col min="13825" max="13825" width="11.42578125" style="23" customWidth="1"/>
    <col min="13826" max="13826" width="32.28515625" style="23" customWidth="1"/>
    <col min="13827" max="13827" width="27.42578125" style="23" customWidth="1"/>
    <col min="13828" max="13828" width="30" style="23" customWidth="1"/>
    <col min="13829" max="13829" width="38.7109375" style="23" customWidth="1"/>
    <col min="13830" max="13830" width="28" style="23" customWidth="1"/>
    <col min="13831" max="13831" width="18.5703125" style="23" customWidth="1"/>
    <col min="13832" max="13832" width="17.140625" style="23" customWidth="1"/>
    <col min="13833" max="13833" width="24.5703125" style="23" customWidth="1"/>
    <col min="13834" max="14080" width="9.140625" style="23"/>
    <col min="14081" max="14081" width="11.42578125" style="23" customWidth="1"/>
    <col min="14082" max="14082" width="32.28515625" style="23" customWidth="1"/>
    <col min="14083" max="14083" width="27.42578125" style="23" customWidth="1"/>
    <col min="14084" max="14084" width="30" style="23" customWidth="1"/>
    <col min="14085" max="14085" width="38.7109375" style="23" customWidth="1"/>
    <col min="14086" max="14086" width="28" style="23" customWidth="1"/>
    <col min="14087" max="14087" width="18.5703125" style="23" customWidth="1"/>
    <col min="14088" max="14088" width="17.140625" style="23" customWidth="1"/>
    <col min="14089" max="14089" width="24.5703125" style="23" customWidth="1"/>
    <col min="14090" max="14336" width="9.140625" style="23"/>
    <col min="14337" max="14337" width="11.42578125" style="23" customWidth="1"/>
    <col min="14338" max="14338" width="32.28515625" style="23" customWidth="1"/>
    <col min="14339" max="14339" width="27.42578125" style="23" customWidth="1"/>
    <col min="14340" max="14340" width="30" style="23" customWidth="1"/>
    <col min="14341" max="14341" width="38.7109375" style="23" customWidth="1"/>
    <col min="14342" max="14342" width="28" style="23" customWidth="1"/>
    <col min="14343" max="14343" width="18.5703125" style="23" customWidth="1"/>
    <col min="14344" max="14344" width="17.140625" style="23" customWidth="1"/>
    <col min="14345" max="14345" width="24.5703125" style="23" customWidth="1"/>
    <col min="14346" max="14592" width="9.140625" style="23"/>
    <col min="14593" max="14593" width="11.42578125" style="23" customWidth="1"/>
    <col min="14594" max="14594" width="32.28515625" style="23" customWidth="1"/>
    <col min="14595" max="14595" width="27.42578125" style="23" customWidth="1"/>
    <col min="14596" max="14596" width="30" style="23" customWidth="1"/>
    <col min="14597" max="14597" width="38.7109375" style="23" customWidth="1"/>
    <col min="14598" max="14598" width="28" style="23" customWidth="1"/>
    <col min="14599" max="14599" width="18.5703125" style="23" customWidth="1"/>
    <col min="14600" max="14600" width="17.140625" style="23" customWidth="1"/>
    <col min="14601" max="14601" width="24.5703125" style="23" customWidth="1"/>
    <col min="14602" max="14848" width="9.140625" style="23"/>
    <col min="14849" max="14849" width="11.42578125" style="23" customWidth="1"/>
    <col min="14850" max="14850" width="32.28515625" style="23" customWidth="1"/>
    <col min="14851" max="14851" width="27.42578125" style="23" customWidth="1"/>
    <col min="14852" max="14852" width="30" style="23" customWidth="1"/>
    <col min="14853" max="14853" width="38.7109375" style="23" customWidth="1"/>
    <col min="14854" max="14854" width="28" style="23" customWidth="1"/>
    <col min="14855" max="14855" width="18.5703125" style="23" customWidth="1"/>
    <col min="14856" max="14856" width="17.140625" style="23" customWidth="1"/>
    <col min="14857" max="14857" width="24.5703125" style="23" customWidth="1"/>
    <col min="14858" max="15104" width="9.140625" style="23"/>
    <col min="15105" max="15105" width="11.42578125" style="23" customWidth="1"/>
    <col min="15106" max="15106" width="32.28515625" style="23" customWidth="1"/>
    <col min="15107" max="15107" width="27.42578125" style="23" customWidth="1"/>
    <col min="15108" max="15108" width="30" style="23" customWidth="1"/>
    <col min="15109" max="15109" width="38.7109375" style="23" customWidth="1"/>
    <col min="15110" max="15110" width="28" style="23" customWidth="1"/>
    <col min="15111" max="15111" width="18.5703125" style="23" customWidth="1"/>
    <col min="15112" max="15112" width="17.140625" style="23" customWidth="1"/>
    <col min="15113" max="15113" width="24.5703125" style="23" customWidth="1"/>
    <col min="15114" max="15360" width="9.140625" style="23"/>
    <col min="15361" max="15361" width="11.42578125" style="23" customWidth="1"/>
    <col min="15362" max="15362" width="32.28515625" style="23" customWidth="1"/>
    <col min="15363" max="15363" width="27.42578125" style="23" customWidth="1"/>
    <col min="15364" max="15364" width="30" style="23" customWidth="1"/>
    <col min="15365" max="15365" width="38.7109375" style="23" customWidth="1"/>
    <col min="15366" max="15366" width="28" style="23" customWidth="1"/>
    <col min="15367" max="15367" width="18.5703125" style="23" customWidth="1"/>
    <col min="15368" max="15368" width="17.140625" style="23" customWidth="1"/>
    <col min="15369" max="15369" width="24.5703125" style="23" customWidth="1"/>
    <col min="15370" max="15616" width="9.140625" style="23"/>
    <col min="15617" max="15617" width="11.42578125" style="23" customWidth="1"/>
    <col min="15618" max="15618" width="32.28515625" style="23" customWidth="1"/>
    <col min="15619" max="15619" width="27.42578125" style="23" customWidth="1"/>
    <col min="15620" max="15620" width="30" style="23" customWidth="1"/>
    <col min="15621" max="15621" width="38.7109375" style="23" customWidth="1"/>
    <col min="15622" max="15622" width="28" style="23" customWidth="1"/>
    <col min="15623" max="15623" width="18.5703125" style="23" customWidth="1"/>
    <col min="15624" max="15624" width="17.140625" style="23" customWidth="1"/>
    <col min="15625" max="15625" width="24.5703125" style="23" customWidth="1"/>
    <col min="15626" max="15872" width="9.140625" style="23"/>
    <col min="15873" max="15873" width="11.42578125" style="23" customWidth="1"/>
    <col min="15874" max="15874" width="32.28515625" style="23" customWidth="1"/>
    <col min="15875" max="15875" width="27.42578125" style="23" customWidth="1"/>
    <col min="15876" max="15876" width="30" style="23" customWidth="1"/>
    <col min="15877" max="15877" width="38.7109375" style="23" customWidth="1"/>
    <col min="15878" max="15878" width="28" style="23" customWidth="1"/>
    <col min="15879" max="15879" width="18.5703125" style="23" customWidth="1"/>
    <col min="15880" max="15880" width="17.140625" style="23" customWidth="1"/>
    <col min="15881" max="15881" width="24.5703125" style="23" customWidth="1"/>
    <col min="15882" max="16128" width="9.140625" style="23"/>
    <col min="16129" max="16129" width="11.42578125" style="23" customWidth="1"/>
    <col min="16130" max="16130" width="32.28515625" style="23" customWidth="1"/>
    <col min="16131" max="16131" width="27.42578125" style="23" customWidth="1"/>
    <col min="16132" max="16132" width="30" style="23" customWidth="1"/>
    <col min="16133" max="16133" width="38.7109375" style="23" customWidth="1"/>
    <col min="16134" max="16134" width="28" style="23" customWidth="1"/>
    <col min="16135" max="16135" width="18.5703125" style="23" customWidth="1"/>
    <col min="16136" max="16136" width="17.140625" style="23" customWidth="1"/>
    <col min="16137" max="16137" width="24.5703125" style="23" customWidth="1"/>
    <col min="16138" max="16384" width="9.140625" style="23"/>
  </cols>
  <sheetData>
    <row r="1" spans="1:9" s="26" customFormat="1" ht="23.25" customHeight="1">
      <c r="A1" s="802" t="s">
        <v>919</v>
      </c>
      <c r="B1" s="802"/>
      <c r="C1" s="802"/>
      <c r="D1" s="802"/>
      <c r="E1" s="802"/>
      <c r="F1" s="802"/>
      <c r="G1" s="802"/>
      <c r="H1" s="802"/>
      <c r="I1" s="802"/>
    </row>
    <row r="2" spans="1:9" s="26" customFormat="1">
      <c r="B2" s="28"/>
      <c r="C2" s="28"/>
      <c r="D2" s="28"/>
      <c r="E2" s="28"/>
      <c r="F2" s="28"/>
      <c r="G2" s="28"/>
      <c r="H2" s="28"/>
      <c r="I2" s="393" t="s">
        <v>224</v>
      </c>
    </row>
    <row r="3" spans="1:9" s="26" customFormat="1" ht="39.75" customHeight="1">
      <c r="A3" s="860" t="s">
        <v>920</v>
      </c>
      <c r="B3" s="860"/>
      <c r="C3" s="860"/>
      <c r="D3" s="860"/>
      <c r="E3" s="860"/>
      <c r="F3" s="860"/>
      <c r="G3" s="860"/>
      <c r="H3" s="860"/>
      <c r="I3" s="860"/>
    </row>
    <row r="4" spans="1:9" s="26" customFormat="1"/>
    <row r="5" spans="1:9" s="26" customFormat="1">
      <c r="A5" s="26" t="s">
        <v>113</v>
      </c>
      <c r="B5" s="28"/>
      <c r="C5" s="28"/>
      <c r="D5" s="28"/>
      <c r="E5" s="28"/>
      <c r="F5" s="28"/>
      <c r="G5" s="28"/>
      <c r="H5" s="393" t="s">
        <v>114</v>
      </c>
    </row>
    <row r="6" spans="1:9" s="26" customFormat="1"/>
    <row r="7" spans="1:9">
      <c r="G7" s="26" t="s">
        <v>1</v>
      </c>
    </row>
    <row r="8" spans="1:9" s="28" customFormat="1">
      <c r="A8" s="861" t="s">
        <v>115</v>
      </c>
      <c r="B8" s="861" t="s">
        <v>225</v>
      </c>
      <c r="C8" s="861" t="s">
        <v>116</v>
      </c>
      <c r="D8" s="861" t="s">
        <v>2</v>
      </c>
      <c r="E8" s="861" t="s">
        <v>786</v>
      </c>
      <c r="F8" s="861"/>
      <c r="G8" s="861"/>
      <c r="H8" s="861" t="s">
        <v>226</v>
      </c>
      <c r="I8" s="861" t="s">
        <v>227</v>
      </c>
    </row>
    <row r="9" spans="1:9" s="28" customFormat="1" ht="23.25" customHeight="1">
      <c r="A9" s="861"/>
      <c r="B9" s="861"/>
      <c r="C9" s="861"/>
      <c r="D9" s="861"/>
      <c r="E9" s="861" t="s">
        <v>228</v>
      </c>
      <c r="F9" s="861"/>
      <c r="G9" s="391" t="s">
        <v>229</v>
      </c>
      <c r="H9" s="861"/>
      <c r="I9" s="861"/>
    </row>
    <row r="10" spans="1:9" s="28" customFormat="1" ht="31.5">
      <c r="A10" s="861"/>
      <c r="B10" s="861"/>
      <c r="C10" s="861"/>
      <c r="D10" s="861"/>
      <c r="E10" s="391" t="s">
        <v>230</v>
      </c>
      <c r="F10" s="391" t="s">
        <v>231</v>
      </c>
      <c r="G10" s="391">
        <v>46.3</v>
      </c>
      <c r="H10" s="861"/>
      <c r="I10" s="861"/>
    </row>
    <row r="11" spans="1:9" s="393" customFormat="1">
      <c r="A11" s="417">
        <v>1</v>
      </c>
      <c r="B11" s="417">
        <v>2</v>
      </c>
      <c r="C11" s="417"/>
      <c r="D11" s="417">
        <v>3</v>
      </c>
      <c r="E11" s="417">
        <v>4</v>
      </c>
      <c r="F11" s="417">
        <v>5</v>
      </c>
      <c r="G11" s="417">
        <v>6</v>
      </c>
      <c r="H11" s="417">
        <v>7</v>
      </c>
      <c r="I11" s="417">
        <v>8</v>
      </c>
    </row>
    <row r="12" spans="1:9">
      <c r="A12" s="385"/>
      <c r="B12" s="22"/>
      <c r="C12" s="22"/>
      <c r="D12" s="22"/>
      <c r="E12" s="22"/>
      <c r="F12" s="22"/>
      <c r="G12" s="22"/>
      <c r="H12" s="22"/>
      <c r="I12" s="385"/>
    </row>
    <row r="13" spans="1:9">
      <c r="A13" s="22"/>
      <c r="B13" s="22"/>
      <c r="C13" s="22"/>
      <c r="D13" s="22"/>
      <c r="E13" s="22"/>
      <c r="F13" s="22"/>
      <c r="G13" s="22"/>
      <c r="H13" s="22"/>
      <c r="I13" s="22"/>
    </row>
    <row r="14" spans="1:9">
      <c r="A14" s="22"/>
      <c r="B14" s="22"/>
      <c r="C14" s="22"/>
      <c r="D14" s="22"/>
      <c r="E14" s="22"/>
      <c r="F14" s="22"/>
      <c r="G14" s="22"/>
      <c r="H14" s="22"/>
      <c r="I14" s="22"/>
    </row>
    <row r="15" spans="1:9">
      <c r="A15" s="22"/>
      <c r="B15" s="22"/>
      <c r="C15" s="22"/>
      <c r="D15" s="22"/>
      <c r="E15" s="22"/>
      <c r="F15" s="22"/>
      <c r="G15" s="22"/>
      <c r="H15" s="22"/>
      <c r="I15" s="22"/>
    </row>
    <row r="16" spans="1:9">
      <c r="A16" s="22"/>
      <c r="B16" s="22"/>
      <c r="C16" s="22"/>
      <c r="D16" s="22"/>
      <c r="E16" s="22"/>
      <c r="F16" s="22"/>
      <c r="G16" s="22"/>
      <c r="H16" s="22"/>
      <c r="I16" s="22"/>
    </row>
    <row r="17" spans="1:9">
      <c r="A17" s="22"/>
      <c r="B17" s="22"/>
      <c r="C17" s="22"/>
      <c r="D17" s="22"/>
      <c r="E17" s="22"/>
      <c r="F17" s="22"/>
      <c r="G17" s="22"/>
      <c r="H17" s="22"/>
      <c r="I17" s="22"/>
    </row>
    <row r="18" spans="1:9">
      <c r="A18" s="22"/>
      <c r="B18" s="22"/>
      <c r="C18" s="22"/>
      <c r="D18" s="22"/>
      <c r="E18" s="22"/>
      <c r="F18" s="22"/>
      <c r="G18" s="22"/>
      <c r="H18" s="22"/>
      <c r="I18" s="22"/>
    </row>
    <row r="19" spans="1:9">
      <c r="A19" s="22"/>
      <c r="B19" s="22"/>
      <c r="C19" s="22"/>
      <c r="D19" s="22"/>
      <c r="E19" s="22"/>
      <c r="F19" s="22"/>
      <c r="G19" s="22"/>
      <c r="H19" s="22"/>
      <c r="I19" s="22"/>
    </row>
    <row r="20" spans="1:9">
      <c r="A20" s="22"/>
      <c r="B20" s="22"/>
      <c r="C20" s="22"/>
      <c r="D20" s="22"/>
      <c r="E20" s="22"/>
      <c r="F20" s="22"/>
      <c r="G20" s="22"/>
      <c r="H20" s="22"/>
      <c r="I20" s="22"/>
    </row>
    <row r="21" spans="1:9">
      <c r="A21" s="22"/>
      <c r="B21" s="22"/>
      <c r="C21" s="22"/>
      <c r="D21" s="22"/>
      <c r="E21" s="22"/>
      <c r="F21" s="22"/>
      <c r="G21" s="22"/>
      <c r="H21" s="22"/>
      <c r="I21" s="22"/>
    </row>
    <row r="22" spans="1:9">
      <c r="A22" s="22"/>
      <c r="B22" s="22"/>
      <c r="C22" s="22"/>
      <c r="D22" s="22"/>
      <c r="E22" s="22"/>
      <c r="F22" s="22"/>
      <c r="G22" s="22"/>
      <c r="H22" s="22"/>
      <c r="I22" s="22"/>
    </row>
    <row r="25" spans="1:9">
      <c r="A25" s="824" t="s">
        <v>232</v>
      </c>
      <c r="B25" s="824"/>
      <c r="C25" s="824"/>
      <c r="D25" s="824"/>
      <c r="E25" s="824"/>
      <c r="F25" s="824"/>
      <c r="G25" s="824"/>
    </row>
    <row r="26" spans="1:9" ht="17.25" customHeight="1">
      <c r="A26" s="859" t="s">
        <v>115</v>
      </c>
      <c r="B26" s="859" t="s">
        <v>2</v>
      </c>
      <c r="C26" s="859" t="s">
        <v>116</v>
      </c>
      <c r="D26" s="859" t="s">
        <v>786</v>
      </c>
      <c r="E26" s="859"/>
      <c r="F26" s="859"/>
      <c r="G26" s="859"/>
      <c r="H26" s="828"/>
      <c r="I26" s="828"/>
    </row>
    <row r="27" spans="1:9">
      <c r="A27" s="859"/>
      <c r="B27" s="859"/>
      <c r="C27" s="859"/>
      <c r="D27" s="859" t="s">
        <v>228</v>
      </c>
      <c r="E27" s="859"/>
      <c r="F27" s="389" t="s">
        <v>229</v>
      </c>
      <c r="G27" s="859" t="s">
        <v>111</v>
      </c>
      <c r="H27" s="828"/>
      <c r="I27" s="828"/>
    </row>
    <row r="28" spans="1:9" ht="60.75" customHeight="1">
      <c r="A28" s="859"/>
      <c r="B28" s="859"/>
      <c r="C28" s="859"/>
      <c r="D28" s="389" t="s">
        <v>233</v>
      </c>
      <c r="E28" s="389" t="s">
        <v>234</v>
      </c>
      <c r="F28" s="389">
        <v>46.3</v>
      </c>
      <c r="G28" s="859"/>
      <c r="H28" s="828"/>
      <c r="I28" s="828"/>
    </row>
    <row r="29" spans="1:9">
      <c r="A29" s="410">
        <v>1</v>
      </c>
      <c r="B29" s="410">
        <v>2</v>
      </c>
      <c r="C29" s="410"/>
      <c r="D29" s="410">
        <v>3</v>
      </c>
      <c r="E29" s="410">
        <v>4</v>
      </c>
      <c r="F29" s="410">
        <v>5</v>
      </c>
      <c r="G29" s="410">
        <v>6</v>
      </c>
    </row>
    <row r="30" spans="1:9" ht="24.75" customHeight="1">
      <c r="A30" s="411" t="s">
        <v>235</v>
      </c>
      <c r="B30" s="412"/>
      <c r="C30" s="22"/>
      <c r="D30" s="22"/>
      <c r="E30" s="22"/>
      <c r="F30" s="22"/>
      <c r="G30" s="412"/>
    </row>
    <row r="31" spans="1:9" ht="24.75" customHeight="1">
      <c r="A31" s="410">
        <v>2</v>
      </c>
      <c r="B31" s="412" t="s">
        <v>31</v>
      </c>
      <c r="C31" s="22"/>
      <c r="D31" s="22"/>
      <c r="E31" s="22"/>
      <c r="F31" s="22"/>
      <c r="G31" s="364">
        <f t="shared" ref="G31:G63" si="0">SUM(D31:F31)</f>
        <v>0</v>
      </c>
    </row>
    <row r="32" spans="1:9" ht="24.75" customHeight="1">
      <c r="A32" s="410">
        <v>3</v>
      </c>
      <c r="B32" s="412" t="s">
        <v>32</v>
      </c>
      <c r="C32" s="22"/>
      <c r="D32" s="22"/>
      <c r="E32" s="22"/>
      <c r="F32" s="22"/>
      <c r="G32" s="364">
        <f t="shared" si="0"/>
        <v>0</v>
      </c>
    </row>
    <row r="33" spans="1:7" ht="24.75" customHeight="1">
      <c r="A33" s="410">
        <v>4</v>
      </c>
      <c r="B33" s="412" t="s">
        <v>33</v>
      </c>
      <c r="C33" s="22"/>
      <c r="D33" s="22"/>
      <c r="E33" s="22"/>
      <c r="F33" s="22"/>
      <c r="G33" s="364">
        <f t="shared" si="0"/>
        <v>0</v>
      </c>
    </row>
    <row r="34" spans="1:7" ht="24.75" customHeight="1">
      <c r="A34" s="410">
        <v>5</v>
      </c>
      <c r="B34" s="412" t="s">
        <v>197</v>
      </c>
      <c r="C34" s="22"/>
      <c r="D34" s="22"/>
      <c r="E34" s="22"/>
      <c r="F34" s="22"/>
      <c r="G34" s="364">
        <f t="shared" si="0"/>
        <v>0</v>
      </c>
    </row>
    <row r="35" spans="1:7" ht="24.75" customHeight="1">
      <c r="A35" s="410">
        <v>6</v>
      </c>
      <c r="B35" s="412" t="s">
        <v>35</v>
      </c>
      <c r="C35" s="22"/>
      <c r="D35" s="22"/>
      <c r="E35" s="22"/>
      <c r="F35" s="22"/>
      <c r="G35" s="364">
        <f t="shared" si="0"/>
        <v>0</v>
      </c>
    </row>
    <row r="36" spans="1:7" ht="24.75" customHeight="1">
      <c r="A36" s="410">
        <v>7</v>
      </c>
      <c r="B36" s="412" t="s">
        <v>198</v>
      </c>
      <c r="C36" s="22"/>
      <c r="D36" s="22"/>
      <c r="E36" s="22"/>
      <c r="F36" s="22"/>
      <c r="G36" s="364">
        <f t="shared" si="0"/>
        <v>0</v>
      </c>
    </row>
    <row r="37" spans="1:7" ht="24.75" customHeight="1">
      <c r="A37" s="410">
        <v>8</v>
      </c>
      <c r="B37" s="412" t="s">
        <v>37</v>
      </c>
      <c r="C37" s="22"/>
      <c r="D37" s="22"/>
      <c r="E37" s="22"/>
      <c r="F37" s="22"/>
      <c r="G37" s="364">
        <f t="shared" si="0"/>
        <v>0</v>
      </c>
    </row>
    <row r="38" spans="1:7" ht="24.75" customHeight="1">
      <c r="A38" s="410">
        <v>9</v>
      </c>
      <c r="B38" s="412" t="s">
        <v>38</v>
      </c>
      <c r="C38" s="22"/>
      <c r="D38" s="22"/>
      <c r="E38" s="22"/>
      <c r="F38" s="22"/>
      <c r="G38" s="364">
        <f t="shared" si="0"/>
        <v>0</v>
      </c>
    </row>
    <row r="39" spans="1:7" ht="24.75" customHeight="1">
      <c r="A39" s="410">
        <v>10</v>
      </c>
      <c r="B39" s="412" t="s">
        <v>39</v>
      </c>
      <c r="C39" s="22"/>
      <c r="D39" s="22"/>
      <c r="E39" s="22"/>
      <c r="F39" s="22"/>
      <c r="G39" s="364">
        <f t="shared" si="0"/>
        <v>0</v>
      </c>
    </row>
    <row r="40" spans="1:7" ht="24.75" customHeight="1">
      <c r="A40" s="410">
        <v>11</v>
      </c>
      <c r="B40" s="412" t="s">
        <v>40</v>
      </c>
      <c r="C40" s="22"/>
      <c r="D40" s="22"/>
      <c r="E40" s="22"/>
      <c r="F40" s="22"/>
      <c r="G40" s="364">
        <f t="shared" si="0"/>
        <v>0</v>
      </c>
    </row>
    <row r="41" spans="1:7" ht="24.75" customHeight="1">
      <c r="A41" s="410">
        <v>12</v>
      </c>
      <c r="B41" s="412" t="s">
        <v>42</v>
      </c>
      <c r="C41" s="22"/>
      <c r="D41" s="22"/>
      <c r="E41" s="22"/>
      <c r="F41" s="22"/>
      <c r="G41" s="364">
        <f t="shared" si="0"/>
        <v>0</v>
      </c>
    </row>
    <row r="42" spans="1:7" ht="24.75" customHeight="1">
      <c r="A42" s="410">
        <v>13</v>
      </c>
      <c r="B42" s="412" t="s">
        <v>43</v>
      </c>
      <c r="C42" s="22"/>
      <c r="D42" s="22"/>
      <c r="E42" s="22"/>
      <c r="F42" s="22"/>
      <c r="G42" s="364">
        <f t="shared" si="0"/>
        <v>0</v>
      </c>
    </row>
    <row r="43" spans="1:7" ht="24.75" customHeight="1">
      <c r="A43" s="410">
        <v>14</v>
      </c>
      <c r="B43" s="412" t="s">
        <v>46</v>
      </c>
      <c r="C43" s="22"/>
      <c r="D43" s="22"/>
      <c r="E43" s="22"/>
      <c r="F43" s="22"/>
      <c r="G43" s="364">
        <f t="shared" si="0"/>
        <v>0</v>
      </c>
    </row>
    <row r="44" spans="1:7" ht="24.75" customHeight="1">
      <c r="A44" s="410">
        <v>15</v>
      </c>
      <c r="B44" s="412" t="s">
        <v>47</v>
      </c>
      <c r="C44" s="22"/>
      <c r="D44" s="22"/>
      <c r="E44" s="22"/>
      <c r="F44" s="22"/>
      <c r="G44" s="364">
        <f t="shared" si="0"/>
        <v>0</v>
      </c>
    </row>
    <row r="45" spans="1:7" ht="24.75" customHeight="1">
      <c r="A45" s="410">
        <v>16</v>
      </c>
      <c r="B45" s="412" t="s">
        <v>48</v>
      </c>
      <c r="C45" s="22"/>
      <c r="D45" s="22"/>
      <c r="E45" s="22"/>
      <c r="F45" s="22"/>
      <c r="G45" s="364">
        <f t="shared" si="0"/>
        <v>0</v>
      </c>
    </row>
    <row r="46" spans="1:7" ht="24.75" customHeight="1">
      <c r="A46" s="410">
        <v>17</v>
      </c>
      <c r="B46" s="412" t="s">
        <v>49</v>
      </c>
      <c r="C46" s="22"/>
      <c r="D46" s="22"/>
      <c r="E46" s="22"/>
      <c r="F46" s="22"/>
      <c r="G46" s="364">
        <f t="shared" si="0"/>
        <v>0</v>
      </c>
    </row>
    <row r="47" spans="1:7" ht="24.75" customHeight="1">
      <c r="A47" s="410">
        <v>18</v>
      </c>
      <c r="B47" s="412" t="s">
        <v>50</v>
      </c>
      <c r="C47" s="22"/>
      <c r="D47" s="22"/>
      <c r="E47" s="22"/>
      <c r="F47" s="22"/>
      <c r="G47" s="364">
        <f t="shared" si="0"/>
        <v>0</v>
      </c>
    </row>
    <row r="48" spans="1:7" ht="24.75" customHeight="1">
      <c r="A48" s="410">
        <v>19</v>
      </c>
      <c r="B48" s="412" t="s">
        <v>51</v>
      </c>
      <c r="C48" s="22"/>
      <c r="D48" s="22"/>
      <c r="E48" s="22"/>
      <c r="F48" s="22"/>
      <c r="G48" s="364">
        <f t="shared" si="0"/>
        <v>0</v>
      </c>
    </row>
    <row r="49" spans="1:7" ht="24.75" customHeight="1">
      <c r="A49" s="410">
        <v>20</v>
      </c>
      <c r="B49" s="412" t="s">
        <v>52</v>
      </c>
      <c r="C49" s="22"/>
      <c r="D49" s="22"/>
      <c r="E49" s="22"/>
      <c r="F49" s="22"/>
      <c r="G49" s="364">
        <f t="shared" si="0"/>
        <v>0</v>
      </c>
    </row>
    <row r="50" spans="1:7" ht="24.75" customHeight="1">
      <c r="A50" s="410">
        <v>21</v>
      </c>
      <c r="B50" s="412" t="s">
        <v>53</v>
      </c>
      <c r="C50" s="22"/>
      <c r="D50" s="22"/>
      <c r="E50" s="22"/>
      <c r="F50" s="22"/>
      <c r="G50" s="364">
        <f t="shared" si="0"/>
        <v>0</v>
      </c>
    </row>
    <row r="51" spans="1:7" ht="24.75" customHeight="1">
      <c r="A51" s="410">
        <v>22</v>
      </c>
      <c r="B51" s="412" t="s">
        <v>54</v>
      </c>
      <c r="C51" s="22"/>
      <c r="D51" s="22"/>
      <c r="E51" s="22"/>
      <c r="F51" s="22"/>
      <c r="G51" s="364">
        <f t="shared" si="0"/>
        <v>0</v>
      </c>
    </row>
    <row r="52" spans="1:7" ht="24.75" customHeight="1">
      <c r="A52" s="410">
        <v>23</v>
      </c>
      <c r="B52" s="412" t="s">
        <v>55</v>
      </c>
      <c r="C52" s="22"/>
      <c r="D52" s="22"/>
      <c r="E52" s="22"/>
      <c r="F52" s="22"/>
      <c r="G52" s="364">
        <f t="shared" si="0"/>
        <v>0</v>
      </c>
    </row>
    <row r="53" spans="1:7" ht="24.75" customHeight="1">
      <c r="A53" s="410">
        <v>24</v>
      </c>
      <c r="B53" s="412" t="s">
        <v>56</v>
      </c>
      <c r="C53" s="22"/>
      <c r="D53" s="22"/>
      <c r="E53" s="22"/>
      <c r="F53" s="22"/>
      <c r="G53" s="364">
        <f t="shared" si="0"/>
        <v>0</v>
      </c>
    </row>
    <row r="54" spans="1:7" ht="24.75" customHeight="1">
      <c r="A54" s="410">
        <v>25</v>
      </c>
      <c r="B54" s="412" t="s">
        <v>57</v>
      </c>
      <c r="C54" s="22"/>
      <c r="D54" s="22"/>
      <c r="E54" s="22"/>
      <c r="F54" s="22"/>
      <c r="G54" s="364">
        <f t="shared" si="0"/>
        <v>0</v>
      </c>
    </row>
    <row r="55" spans="1:7" ht="24.75" customHeight="1">
      <c r="A55" s="410">
        <v>26</v>
      </c>
      <c r="B55" s="413" t="s">
        <v>199</v>
      </c>
      <c r="C55" s="22"/>
      <c r="D55" s="22"/>
      <c r="E55" s="22"/>
      <c r="F55" s="22"/>
      <c r="G55" s="364">
        <f t="shared" si="0"/>
        <v>0</v>
      </c>
    </row>
    <row r="56" spans="1:7" ht="24.75" customHeight="1">
      <c r="A56" s="410">
        <v>27</v>
      </c>
      <c r="B56" s="413" t="s">
        <v>200</v>
      </c>
      <c r="C56" s="22"/>
      <c r="D56" s="22"/>
      <c r="E56" s="22"/>
      <c r="F56" s="22"/>
      <c r="G56" s="364">
        <f t="shared" si="0"/>
        <v>0</v>
      </c>
    </row>
    <row r="57" spans="1:7" ht="24.75" customHeight="1">
      <c r="A57" s="410">
        <v>28</v>
      </c>
      <c r="B57" s="413" t="s">
        <v>201</v>
      </c>
      <c r="C57" s="22"/>
      <c r="D57" s="22"/>
      <c r="E57" s="22"/>
      <c r="F57" s="22"/>
      <c r="G57" s="364">
        <f t="shared" si="0"/>
        <v>0</v>
      </c>
    </row>
    <row r="58" spans="1:7" ht="24.75" customHeight="1">
      <c r="A58" s="410">
        <v>29</v>
      </c>
      <c r="B58" s="413" t="s">
        <v>202</v>
      </c>
      <c r="C58" s="22"/>
      <c r="D58" s="22"/>
      <c r="E58" s="22"/>
      <c r="F58" s="22"/>
      <c r="G58" s="364">
        <f t="shared" si="0"/>
        <v>0</v>
      </c>
    </row>
    <row r="59" spans="1:7" ht="24.75" customHeight="1">
      <c r="A59" s="410">
        <v>30</v>
      </c>
      <c r="B59" s="413" t="s">
        <v>203</v>
      </c>
      <c r="C59" s="22"/>
      <c r="D59" s="22"/>
      <c r="E59" s="22"/>
      <c r="F59" s="22"/>
      <c r="G59" s="364">
        <f t="shared" si="0"/>
        <v>0</v>
      </c>
    </row>
    <row r="60" spans="1:7" ht="24.75" customHeight="1">
      <c r="A60" s="410">
        <v>31</v>
      </c>
      <c r="B60" s="413" t="s">
        <v>204</v>
      </c>
      <c r="C60" s="22"/>
      <c r="D60" s="22"/>
      <c r="E60" s="22"/>
      <c r="F60" s="22"/>
      <c r="G60" s="364">
        <f t="shared" si="0"/>
        <v>0</v>
      </c>
    </row>
    <row r="61" spans="1:7" ht="24.75" customHeight="1">
      <c r="A61" s="454">
        <v>32</v>
      </c>
      <c r="B61" s="412" t="s">
        <v>64</v>
      </c>
      <c r="C61" s="22"/>
      <c r="D61" s="22"/>
      <c r="E61" s="22"/>
      <c r="F61" s="22"/>
      <c r="G61" s="364">
        <f t="shared" si="0"/>
        <v>0</v>
      </c>
    </row>
    <row r="62" spans="1:7" ht="24.75" customHeight="1">
      <c r="A62" s="454">
        <v>33</v>
      </c>
      <c r="B62" s="412" t="s">
        <v>65</v>
      </c>
      <c r="C62" s="22"/>
      <c r="D62" s="22"/>
      <c r="E62" s="22"/>
      <c r="F62" s="22"/>
      <c r="G62" s="364">
        <f t="shared" si="0"/>
        <v>0</v>
      </c>
    </row>
    <row r="63" spans="1:7" ht="33" customHeight="1">
      <c r="A63" s="454">
        <v>34</v>
      </c>
      <c r="B63" s="468" t="s">
        <v>738</v>
      </c>
      <c r="C63" s="22"/>
      <c r="D63" s="22"/>
      <c r="E63" s="22"/>
      <c r="F63" s="22"/>
      <c r="G63" s="364">
        <f t="shared" si="0"/>
        <v>0</v>
      </c>
    </row>
    <row r="64" spans="1:7" s="26" customFormat="1" ht="24.75" customHeight="1">
      <c r="A64" s="824" t="s">
        <v>236</v>
      </c>
      <c r="B64" s="824"/>
      <c r="C64" s="410"/>
      <c r="D64" s="415">
        <f>SUM(D31:D63)</f>
        <v>0</v>
      </c>
      <c r="E64" s="415">
        <f>SUM(E31:E63)</f>
        <v>0</v>
      </c>
      <c r="F64" s="415">
        <f>SUM(F31:F63)</f>
        <v>0</v>
      </c>
      <c r="G64" s="415">
        <f>SUM(G31:G63)</f>
        <v>0</v>
      </c>
    </row>
    <row r="65" spans="1:7" ht="24.75" customHeight="1">
      <c r="A65" s="411" t="s">
        <v>237</v>
      </c>
      <c r="B65" s="412"/>
      <c r="C65" s="412"/>
      <c r="D65" s="412"/>
      <c r="E65" s="412"/>
      <c r="F65" s="412"/>
      <c r="G65" s="364"/>
    </row>
    <row r="66" spans="1:7" ht="24.75" customHeight="1">
      <c r="A66" s="414">
        <v>1</v>
      </c>
      <c r="B66" s="412" t="s">
        <v>141</v>
      </c>
      <c r="C66" s="22"/>
      <c r="D66" s="22"/>
      <c r="E66" s="22"/>
      <c r="F66" s="22"/>
      <c r="G66" s="364">
        <f t="shared" ref="G66:G77" si="1">SUM(D66:F66)</f>
        <v>0</v>
      </c>
    </row>
    <row r="67" spans="1:7" ht="24.75" customHeight="1">
      <c r="A67" s="414">
        <v>2</v>
      </c>
      <c r="B67" s="412" t="s">
        <v>142</v>
      </c>
      <c r="C67" s="22"/>
      <c r="D67" s="22"/>
      <c r="E67" s="22"/>
      <c r="F67" s="22"/>
      <c r="G67" s="364">
        <f t="shared" si="1"/>
        <v>0</v>
      </c>
    </row>
    <row r="68" spans="1:7" ht="24.75" customHeight="1">
      <c r="A68" s="414">
        <v>3</v>
      </c>
      <c r="B68" s="412" t="s">
        <v>69</v>
      </c>
      <c r="C68" s="22"/>
      <c r="D68" s="22"/>
      <c r="E68" s="22"/>
      <c r="F68" s="22"/>
      <c r="G68" s="364">
        <f t="shared" si="1"/>
        <v>0</v>
      </c>
    </row>
    <row r="69" spans="1:7" ht="24.75" customHeight="1">
      <c r="A69" s="414">
        <v>4</v>
      </c>
      <c r="B69" s="412" t="s">
        <v>70</v>
      </c>
      <c r="C69" s="22"/>
      <c r="D69" s="22"/>
      <c r="E69" s="22"/>
      <c r="F69" s="22"/>
      <c r="G69" s="364">
        <f t="shared" si="1"/>
        <v>0</v>
      </c>
    </row>
    <row r="70" spans="1:7" ht="24.75" customHeight="1">
      <c r="A70" s="414">
        <v>5</v>
      </c>
      <c r="B70" s="412" t="s">
        <v>71</v>
      </c>
      <c r="C70" s="22"/>
      <c r="D70" s="22"/>
      <c r="E70" s="22"/>
      <c r="F70" s="22"/>
      <c r="G70" s="364">
        <f t="shared" si="1"/>
        <v>0</v>
      </c>
    </row>
    <row r="71" spans="1:7" ht="24.75" customHeight="1">
      <c r="A71" s="414">
        <v>6</v>
      </c>
      <c r="B71" s="412" t="s">
        <v>72</v>
      </c>
      <c r="C71" s="22"/>
      <c r="D71" s="22"/>
      <c r="E71" s="22"/>
      <c r="F71" s="22"/>
      <c r="G71" s="364">
        <f t="shared" si="1"/>
        <v>0</v>
      </c>
    </row>
    <row r="72" spans="1:7" ht="24.75" customHeight="1">
      <c r="A72" s="414">
        <v>7</v>
      </c>
      <c r="B72" s="412" t="s">
        <v>73</v>
      </c>
      <c r="C72" s="22"/>
      <c r="D72" s="22"/>
      <c r="E72" s="22"/>
      <c r="F72" s="22"/>
      <c r="G72" s="364">
        <f t="shared" si="1"/>
        <v>0</v>
      </c>
    </row>
    <row r="73" spans="1:7" ht="24.75" customHeight="1">
      <c r="A73" s="414">
        <v>8</v>
      </c>
      <c r="B73" s="412" t="s">
        <v>74</v>
      </c>
      <c r="C73" s="22"/>
      <c r="D73" s="22"/>
      <c r="E73" s="22"/>
      <c r="F73" s="22"/>
      <c r="G73" s="364">
        <f t="shared" si="1"/>
        <v>0</v>
      </c>
    </row>
    <row r="74" spans="1:7" ht="24.75" customHeight="1">
      <c r="A74" s="414">
        <v>9</v>
      </c>
      <c r="B74" s="412" t="s">
        <v>75</v>
      </c>
      <c r="C74" s="22"/>
      <c r="D74" s="22"/>
      <c r="E74" s="22"/>
      <c r="F74" s="22"/>
      <c r="G74" s="364">
        <f t="shared" si="1"/>
        <v>0</v>
      </c>
    </row>
    <row r="75" spans="1:7" ht="24.75" customHeight="1">
      <c r="A75" s="414">
        <v>10</v>
      </c>
      <c r="B75" s="412" t="s">
        <v>76</v>
      </c>
      <c r="C75" s="22"/>
      <c r="D75" s="22"/>
      <c r="E75" s="22"/>
      <c r="F75" s="22"/>
      <c r="G75" s="364">
        <f t="shared" si="1"/>
        <v>0</v>
      </c>
    </row>
    <row r="76" spans="1:7" ht="24.75" customHeight="1">
      <c r="A76" s="414">
        <v>11</v>
      </c>
      <c r="B76" s="412" t="s">
        <v>77</v>
      </c>
      <c r="C76" s="22"/>
      <c r="D76" s="22"/>
      <c r="E76" s="22"/>
      <c r="F76" s="22"/>
      <c r="G76" s="364">
        <f t="shared" si="1"/>
        <v>0</v>
      </c>
    </row>
    <row r="77" spans="1:7" ht="24.75" customHeight="1">
      <c r="A77" s="414">
        <v>12</v>
      </c>
      <c r="B77" s="412" t="s">
        <v>726</v>
      </c>
      <c r="C77" s="22"/>
      <c r="D77" s="22"/>
      <c r="E77" s="22"/>
      <c r="F77" s="22"/>
      <c r="G77" s="364">
        <f t="shared" si="1"/>
        <v>0</v>
      </c>
    </row>
    <row r="78" spans="1:7" s="26" customFormat="1" ht="24.75" customHeight="1">
      <c r="A78" s="824" t="s">
        <v>238</v>
      </c>
      <c r="B78" s="824"/>
      <c r="C78" s="410"/>
      <c r="D78" s="415">
        <f>SUM(D66:D77)</f>
        <v>0</v>
      </c>
      <c r="E78" s="415">
        <f t="shared" ref="E78:G78" si="2">SUM(E66:E77)</f>
        <v>0</v>
      </c>
      <c r="F78" s="415">
        <f t="shared" si="2"/>
        <v>0</v>
      </c>
      <c r="G78" s="415">
        <f t="shared" si="2"/>
        <v>0</v>
      </c>
    </row>
    <row r="79" spans="1:7" ht="24.75" customHeight="1">
      <c r="A79" s="411" t="s">
        <v>239</v>
      </c>
      <c r="B79" s="412"/>
      <c r="C79" s="412"/>
      <c r="D79" s="412"/>
      <c r="E79" s="412"/>
      <c r="F79" s="412"/>
      <c r="G79" s="412"/>
    </row>
    <row r="80" spans="1:7" ht="24.75" customHeight="1">
      <c r="A80" s="99"/>
      <c r="B80" s="22"/>
      <c r="C80" s="22"/>
      <c r="D80" s="22"/>
      <c r="E80" s="22"/>
      <c r="F80" s="22"/>
      <c r="G80" s="364">
        <f>SUM(D80:F80)</f>
        <v>0</v>
      </c>
    </row>
    <row r="81" spans="1:9" ht="24.75" customHeight="1">
      <c r="A81" s="99"/>
      <c r="B81" s="22"/>
      <c r="C81" s="22"/>
      <c r="D81" s="22"/>
      <c r="E81" s="22"/>
      <c r="F81" s="22"/>
      <c r="G81" s="364">
        <f>SUM(D81:F81)</f>
        <v>0</v>
      </c>
    </row>
    <row r="82" spans="1:9" ht="24.75" customHeight="1">
      <c r="A82" s="22"/>
      <c r="B82" s="22"/>
      <c r="C82" s="22"/>
      <c r="D82" s="22"/>
      <c r="E82" s="22"/>
      <c r="F82" s="22"/>
      <c r="G82" s="364">
        <f>SUM(D82:F82)</f>
        <v>0</v>
      </c>
    </row>
    <row r="83" spans="1:9" s="26" customFormat="1" ht="24.75" customHeight="1">
      <c r="A83" s="824" t="s">
        <v>240</v>
      </c>
      <c r="B83" s="824"/>
      <c r="C83" s="410"/>
      <c r="D83" s="415">
        <f>SUM(D80:D82)</f>
        <v>0</v>
      </c>
      <c r="E83" s="415">
        <f>SUM(E80:E82)</f>
        <v>0</v>
      </c>
      <c r="F83" s="415">
        <f>SUM(F80:F82)</f>
        <v>0</v>
      </c>
      <c r="G83" s="415">
        <f>SUM(G80:G82)</f>
        <v>0</v>
      </c>
    </row>
    <row r="84" spans="1:9" s="26" customFormat="1" ht="24.75" customHeight="1">
      <c r="A84" s="824" t="s">
        <v>241</v>
      </c>
      <c r="B84" s="824"/>
      <c r="C84" s="410"/>
      <c r="D84" s="415">
        <f>D64+D78+D83</f>
        <v>0</v>
      </c>
      <c r="E84" s="415">
        <f>E64+E78+E83</f>
        <v>0</v>
      </c>
      <c r="F84" s="415">
        <f>F64+F78+F83</f>
        <v>0</v>
      </c>
      <c r="G84" s="415">
        <f>G64+G78+G83</f>
        <v>0</v>
      </c>
    </row>
    <row r="89" spans="1:9" ht="50.25" customHeight="1">
      <c r="A89" s="828" t="s">
        <v>787</v>
      </c>
      <c r="B89" s="828"/>
      <c r="C89" s="828"/>
      <c r="D89" s="828"/>
      <c r="E89" s="828"/>
      <c r="F89" s="828"/>
      <c r="G89" s="828"/>
      <c r="H89" s="828"/>
      <c r="I89" s="828"/>
    </row>
    <row r="90" spans="1:9">
      <c r="A90" s="26"/>
    </row>
    <row r="91" spans="1:9">
      <c r="A91" s="26" t="s">
        <v>147</v>
      </c>
      <c r="B91" s="23" t="s">
        <v>242</v>
      </c>
    </row>
    <row r="92" spans="1:9">
      <c r="A92" s="26"/>
      <c r="B92" s="828" t="s">
        <v>243</v>
      </c>
      <c r="C92" s="828"/>
      <c r="D92" s="828"/>
      <c r="E92" s="828"/>
      <c r="F92" s="828"/>
      <c r="G92" s="828"/>
      <c r="H92" s="828"/>
      <c r="I92" s="828"/>
    </row>
    <row r="93" spans="1:9">
      <c r="A93" s="26"/>
      <c r="B93" s="26" t="s">
        <v>244</v>
      </c>
      <c r="C93" s="26"/>
    </row>
    <row r="94" spans="1:9">
      <c r="A94" s="26"/>
    </row>
    <row r="95" spans="1:9">
      <c r="A95" s="26"/>
    </row>
    <row r="96" spans="1:9" s="26" customFormat="1">
      <c r="A96" s="858" t="s">
        <v>245</v>
      </c>
      <c r="B96" s="858"/>
      <c r="C96" s="858"/>
      <c r="D96" s="858"/>
      <c r="E96" s="858"/>
      <c r="F96" s="858"/>
      <c r="G96" s="858"/>
    </row>
    <row r="97" spans="1:7" ht="28.5" customHeight="1">
      <c r="A97" s="99" t="s">
        <v>246</v>
      </c>
      <c r="B97" s="857" t="s">
        <v>247</v>
      </c>
      <c r="C97" s="857"/>
      <c r="D97" s="857"/>
      <c r="E97" s="857"/>
      <c r="F97" s="857"/>
      <c r="G97" s="419">
        <f>D84</f>
        <v>0</v>
      </c>
    </row>
    <row r="98" spans="1:7" ht="28.5" customHeight="1">
      <c r="A98" s="99"/>
      <c r="B98" s="857" t="s">
        <v>248</v>
      </c>
      <c r="C98" s="857"/>
      <c r="D98" s="857"/>
      <c r="E98" s="857"/>
      <c r="F98" s="857"/>
      <c r="G98" s="419">
        <f>'[7]Annx 15bI&amp;II'!E86</f>
        <v>0</v>
      </c>
    </row>
    <row r="99" spans="1:7" s="26" customFormat="1" ht="22.5" customHeight="1">
      <c r="A99" s="99"/>
      <c r="B99" s="857" t="s">
        <v>249</v>
      </c>
      <c r="C99" s="857"/>
      <c r="D99" s="857"/>
      <c r="E99" s="857"/>
      <c r="F99" s="857"/>
      <c r="G99" s="101">
        <f>SUM(G97:G98)</f>
        <v>0</v>
      </c>
    </row>
    <row r="100" spans="1:7" ht="33.75" customHeight="1">
      <c r="A100" s="99" t="s">
        <v>250</v>
      </c>
      <c r="B100" s="857" t="s">
        <v>251</v>
      </c>
      <c r="C100" s="857"/>
      <c r="D100" s="857"/>
      <c r="E100" s="857"/>
      <c r="F100" s="857"/>
      <c r="G100" s="419"/>
    </row>
    <row r="101" spans="1:7" s="26" customFormat="1" ht="24.75" customHeight="1">
      <c r="A101" s="420"/>
      <c r="B101" s="857" t="s">
        <v>252</v>
      </c>
      <c r="C101" s="857"/>
      <c r="D101" s="857"/>
      <c r="E101" s="857"/>
      <c r="F101" s="857"/>
      <c r="G101" s="421">
        <f>G99-G100</f>
        <v>0</v>
      </c>
    </row>
    <row r="102" spans="1:7" s="26" customFormat="1" ht="24.75" customHeight="1">
      <c r="A102" s="420"/>
      <c r="B102" s="857" t="s">
        <v>253</v>
      </c>
      <c r="C102" s="857"/>
      <c r="D102" s="857"/>
      <c r="E102" s="857"/>
      <c r="F102" s="857"/>
      <c r="G102" s="421"/>
    </row>
    <row r="103" spans="1:7" ht="27" customHeight="1">
      <c r="A103" s="420"/>
      <c r="B103" s="857" t="s">
        <v>146</v>
      </c>
      <c r="C103" s="857"/>
      <c r="D103" s="857"/>
      <c r="E103" s="857"/>
      <c r="F103" s="857"/>
      <c r="G103" s="421">
        <f>G101-G102</f>
        <v>0</v>
      </c>
    </row>
    <row r="104" spans="1:7">
      <c r="A104" s="26"/>
    </row>
    <row r="105" spans="1:7">
      <c r="A105" s="26"/>
    </row>
    <row r="106" spans="1:7" s="26" customFormat="1">
      <c r="A106" s="830" t="s">
        <v>254</v>
      </c>
      <c r="B106" s="830"/>
      <c r="C106" s="830"/>
      <c r="D106" s="830"/>
      <c r="E106" s="830"/>
      <c r="F106" s="830"/>
      <c r="G106" s="830"/>
    </row>
    <row r="107" spans="1:7" ht="27.75" customHeight="1">
      <c r="A107" s="99" t="s">
        <v>246</v>
      </c>
      <c r="B107" s="857" t="s">
        <v>248</v>
      </c>
      <c r="C107" s="857"/>
      <c r="D107" s="857"/>
      <c r="E107" s="857"/>
      <c r="F107" s="857"/>
      <c r="G107" s="419">
        <f>'Annx 15bI&amp;II '!E87</f>
        <v>0</v>
      </c>
    </row>
    <row r="108" spans="1:7" ht="27.75" customHeight="1">
      <c r="A108" s="99"/>
      <c r="B108" s="857" t="s">
        <v>255</v>
      </c>
      <c r="C108" s="857"/>
      <c r="D108" s="857"/>
      <c r="E108" s="857"/>
      <c r="F108" s="857"/>
      <c r="G108" s="419">
        <f>'[7]Annx 15bI&amp;II'!H86</f>
        <v>0</v>
      </c>
    </row>
    <row r="109" spans="1:7" s="26" customFormat="1" ht="27" customHeight="1">
      <c r="A109" s="420"/>
      <c r="B109" s="858" t="s">
        <v>256</v>
      </c>
      <c r="C109" s="858"/>
      <c r="D109" s="858"/>
      <c r="E109" s="858"/>
      <c r="F109" s="858"/>
      <c r="G109" s="422">
        <f>SUM(G107:G108)</f>
        <v>0</v>
      </c>
    </row>
    <row r="110" spans="1:7" s="26" customFormat="1" ht="27" customHeight="1">
      <c r="A110" s="420"/>
      <c r="B110" s="858" t="s">
        <v>253</v>
      </c>
      <c r="C110" s="858"/>
      <c r="D110" s="858"/>
      <c r="E110" s="858"/>
      <c r="F110" s="858"/>
      <c r="G110" s="421">
        <v>0</v>
      </c>
    </row>
    <row r="111" spans="1:7" s="26" customFormat="1" ht="36.75" customHeight="1">
      <c r="A111" s="420"/>
      <c r="B111" s="858" t="s">
        <v>146</v>
      </c>
      <c r="C111" s="858"/>
      <c r="D111" s="858"/>
      <c r="E111" s="858"/>
      <c r="F111" s="858"/>
      <c r="G111" s="421">
        <f>G109-G110</f>
        <v>0</v>
      </c>
    </row>
    <row r="112" spans="1:7" ht="3" customHeight="1" thickBot="1">
      <c r="A112" s="102"/>
      <c r="B112" s="828"/>
      <c r="C112" s="828"/>
      <c r="D112" s="828"/>
      <c r="E112" s="828"/>
      <c r="F112" s="828"/>
      <c r="G112" s="103"/>
    </row>
    <row r="113" spans="1:6">
      <c r="A113" s="26"/>
    </row>
    <row r="114" spans="1:6">
      <c r="A114" s="26"/>
    </row>
    <row r="115" spans="1:6">
      <c r="A115" s="26"/>
    </row>
    <row r="116" spans="1:6">
      <c r="A116" s="26"/>
      <c r="B116" s="23" t="s">
        <v>257</v>
      </c>
      <c r="F116" s="23" t="s">
        <v>152</v>
      </c>
    </row>
    <row r="117" spans="1:6" hidden="1">
      <c r="A117" s="26"/>
    </row>
    <row r="118" spans="1:6" hidden="1">
      <c r="A118" s="26"/>
    </row>
    <row r="119" spans="1:6" hidden="1">
      <c r="A119" s="26"/>
    </row>
    <row r="120" spans="1:6" hidden="1">
      <c r="A120" s="26"/>
    </row>
    <row r="121" spans="1:6" hidden="1">
      <c r="A121" s="26"/>
    </row>
    <row r="122" spans="1:6" hidden="1">
      <c r="A122" s="26"/>
    </row>
    <row r="123" spans="1:6" hidden="1">
      <c r="A123" s="26"/>
    </row>
    <row r="124" spans="1:6" hidden="1">
      <c r="A124" s="26"/>
    </row>
    <row r="125" spans="1:6" hidden="1">
      <c r="A125" s="26"/>
    </row>
    <row r="126" spans="1:6" hidden="1">
      <c r="A126" s="26"/>
    </row>
    <row r="127" spans="1:6" hidden="1">
      <c r="A127" s="26"/>
    </row>
    <row r="128" spans="1:6" hidden="1">
      <c r="A128" s="26"/>
    </row>
    <row r="129" spans="1:1" hidden="1">
      <c r="A129" s="26"/>
    </row>
    <row r="130" spans="1:1" hidden="1">
      <c r="A130" s="26"/>
    </row>
    <row r="131" spans="1:1" hidden="1">
      <c r="A131" s="26"/>
    </row>
    <row r="132" spans="1:1" hidden="1">
      <c r="A132" s="26"/>
    </row>
    <row r="133" spans="1:1" hidden="1">
      <c r="A133" s="26"/>
    </row>
    <row r="134" spans="1:1" hidden="1">
      <c r="A134" s="26"/>
    </row>
    <row r="135" spans="1:1" hidden="1">
      <c r="A135" s="26"/>
    </row>
    <row r="136" spans="1:1" hidden="1">
      <c r="A136" s="26"/>
    </row>
    <row r="137" spans="1:1" hidden="1">
      <c r="A137" s="26"/>
    </row>
    <row r="138" spans="1:1" hidden="1">
      <c r="A138" s="26"/>
    </row>
    <row r="139" spans="1:1" hidden="1">
      <c r="A139" s="26"/>
    </row>
    <row r="140" spans="1:1" hidden="1">
      <c r="A140" s="26"/>
    </row>
    <row r="141" spans="1:1" hidden="1">
      <c r="A141" s="26"/>
    </row>
    <row r="142" spans="1:1" hidden="1">
      <c r="A142" s="26"/>
    </row>
    <row r="143" spans="1:1" hidden="1">
      <c r="A143" s="26"/>
    </row>
    <row r="144" spans="1:1" hidden="1">
      <c r="A144" s="26"/>
    </row>
    <row r="145" spans="1:1" hidden="1">
      <c r="A145" s="26"/>
    </row>
    <row r="146" spans="1:1" hidden="1">
      <c r="A146" s="26"/>
    </row>
    <row r="147" spans="1:1" hidden="1">
      <c r="A147" s="26"/>
    </row>
    <row r="148" spans="1:1" hidden="1">
      <c r="A148" s="26"/>
    </row>
    <row r="149" spans="1:1" hidden="1">
      <c r="A149" s="26"/>
    </row>
    <row r="150" spans="1:1" hidden="1">
      <c r="A150" s="26"/>
    </row>
    <row r="151" spans="1:1" hidden="1">
      <c r="A151" s="26"/>
    </row>
    <row r="152" spans="1:1" hidden="1">
      <c r="A152" s="26"/>
    </row>
    <row r="153" spans="1:1" hidden="1">
      <c r="A153" s="26"/>
    </row>
    <row r="154" spans="1:1" hidden="1">
      <c r="A154" s="26"/>
    </row>
    <row r="155" spans="1:1" hidden="1">
      <c r="A155" s="26"/>
    </row>
    <row r="156" spans="1:1" hidden="1">
      <c r="A156" s="26"/>
    </row>
    <row r="157" spans="1:1" hidden="1">
      <c r="A157" s="26"/>
    </row>
    <row r="158" spans="1:1" hidden="1">
      <c r="A158" s="26"/>
    </row>
    <row r="159" spans="1:1" hidden="1">
      <c r="A159" s="26"/>
    </row>
    <row r="160" spans="1:1" hidden="1">
      <c r="A160" s="26"/>
    </row>
    <row r="161" spans="1:1" hidden="1">
      <c r="A161" s="26"/>
    </row>
    <row r="162" spans="1:1" hidden="1">
      <c r="A162" s="26"/>
    </row>
    <row r="163" spans="1:1" hidden="1">
      <c r="A163" s="26"/>
    </row>
    <row r="164" spans="1:1" hidden="1">
      <c r="A164" s="26"/>
    </row>
    <row r="165" spans="1:1" hidden="1">
      <c r="A165" s="26"/>
    </row>
    <row r="166" spans="1:1" hidden="1">
      <c r="A166" s="26"/>
    </row>
    <row r="167" spans="1:1" hidden="1">
      <c r="A167" s="26"/>
    </row>
    <row r="168" spans="1:1" hidden="1">
      <c r="A168" s="26"/>
    </row>
    <row r="169" spans="1:1" hidden="1">
      <c r="A169" s="26"/>
    </row>
    <row r="170" spans="1:1" hidden="1">
      <c r="A170" s="26"/>
    </row>
    <row r="171" spans="1:1" hidden="1">
      <c r="A171" s="26"/>
    </row>
    <row r="172" spans="1:1" hidden="1">
      <c r="A172" s="26"/>
    </row>
    <row r="173" spans="1:1" hidden="1">
      <c r="A173" s="26"/>
    </row>
    <row r="174" spans="1:1" hidden="1">
      <c r="A174" s="26"/>
    </row>
    <row r="175" spans="1:1" hidden="1">
      <c r="A175" s="26"/>
    </row>
    <row r="176" spans="1:1" hidden="1">
      <c r="A176" s="26"/>
    </row>
    <row r="177" spans="1:1" hidden="1">
      <c r="A177" s="26"/>
    </row>
    <row r="178" spans="1:1" hidden="1">
      <c r="A178" s="26"/>
    </row>
    <row r="179" spans="1:1" hidden="1">
      <c r="A179" s="26"/>
    </row>
    <row r="180" spans="1:1" hidden="1">
      <c r="A180" s="26"/>
    </row>
    <row r="181" spans="1:1" hidden="1">
      <c r="A181" s="26"/>
    </row>
    <row r="182" spans="1:1" hidden="1">
      <c r="A182" s="26"/>
    </row>
    <row r="183" spans="1:1" hidden="1">
      <c r="A183" s="26"/>
    </row>
    <row r="184" spans="1:1" hidden="1">
      <c r="A184" s="26"/>
    </row>
    <row r="185" spans="1:1" hidden="1">
      <c r="A185" s="26"/>
    </row>
    <row r="186" spans="1:1" hidden="1">
      <c r="A186" s="26"/>
    </row>
    <row r="187" spans="1:1" hidden="1">
      <c r="A187" s="26"/>
    </row>
    <row r="188" spans="1:1" hidden="1">
      <c r="A188" s="26"/>
    </row>
    <row r="189" spans="1:1" hidden="1">
      <c r="A189" s="26"/>
    </row>
    <row r="190" spans="1:1" hidden="1">
      <c r="A190" s="26"/>
    </row>
    <row r="191" spans="1:1" hidden="1">
      <c r="A191" s="26"/>
    </row>
    <row r="192" spans="1:1" hidden="1">
      <c r="A192" s="26"/>
    </row>
    <row r="193" spans="1:1" hidden="1">
      <c r="A193" s="26"/>
    </row>
    <row r="194" spans="1:1" hidden="1">
      <c r="A194" s="26"/>
    </row>
    <row r="195" spans="1:1" hidden="1">
      <c r="A195" s="26"/>
    </row>
    <row r="196" spans="1:1" hidden="1">
      <c r="A196" s="26"/>
    </row>
    <row r="197" spans="1:1" hidden="1">
      <c r="A197" s="26"/>
    </row>
    <row r="198" spans="1:1" hidden="1">
      <c r="A198" s="26"/>
    </row>
    <row r="199" spans="1:1" hidden="1">
      <c r="A199" s="26"/>
    </row>
    <row r="200" spans="1:1" hidden="1">
      <c r="A200" s="26"/>
    </row>
    <row r="201" spans="1:1" hidden="1">
      <c r="A201" s="26"/>
    </row>
    <row r="202" spans="1:1" hidden="1">
      <c r="A202" s="26"/>
    </row>
    <row r="203" spans="1:1" hidden="1">
      <c r="A203" s="26"/>
    </row>
    <row r="204" spans="1:1" hidden="1">
      <c r="A204" s="26"/>
    </row>
    <row r="205" spans="1:1" hidden="1">
      <c r="A205" s="26"/>
    </row>
    <row r="206" spans="1:1" hidden="1">
      <c r="A206" s="26"/>
    </row>
    <row r="207" spans="1:1" hidden="1">
      <c r="A207" s="26"/>
    </row>
    <row r="208" spans="1:1" hidden="1">
      <c r="A208" s="26"/>
    </row>
    <row r="209" spans="1:1" hidden="1">
      <c r="A209" s="26"/>
    </row>
    <row r="210" spans="1:1" hidden="1">
      <c r="A210" s="26"/>
    </row>
    <row r="211" spans="1:1" hidden="1">
      <c r="A211" s="26"/>
    </row>
    <row r="212" spans="1:1" hidden="1">
      <c r="A212" s="26"/>
    </row>
    <row r="213" spans="1:1" hidden="1">
      <c r="A213" s="26"/>
    </row>
    <row r="214" spans="1:1" hidden="1">
      <c r="A214" s="26"/>
    </row>
    <row r="215" spans="1:1" hidden="1">
      <c r="A215" s="26"/>
    </row>
    <row r="216" spans="1:1" hidden="1">
      <c r="A216" s="26"/>
    </row>
    <row r="217" spans="1:1" hidden="1">
      <c r="A217" s="26"/>
    </row>
    <row r="218" spans="1:1" hidden="1">
      <c r="A218" s="26"/>
    </row>
    <row r="219" spans="1:1" hidden="1">
      <c r="A219" s="26"/>
    </row>
    <row r="220" spans="1:1" hidden="1">
      <c r="A220" s="26"/>
    </row>
    <row r="221" spans="1:1" hidden="1">
      <c r="A221" s="26"/>
    </row>
    <row r="222" spans="1:1" hidden="1">
      <c r="A222" s="26"/>
    </row>
    <row r="223" spans="1:1" hidden="1">
      <c r="A223" s="26"/>
    </row>
    <row r="224" spans="1:1" hidden="1">
      <c r="A224" s="26"/>
    </row>
    <row r="225" spans="1:7" hidden="1">
      <c r="A225" s="26"/>
    </row>
    <row r="226" spans="1:7" hidden="1">
      <c r="A226" s="26"/>
    </row>
    <row r="227" spans="1:7" hidden="1">
      <c r="A227" s="26"/>
    </row>
    <row r="228" spans="1:7" hidden="1">
      <c r="A228" s="26"/>
    </row>
    <row r="229" spans="1:7" hidden="1">
      <c r="A229" s="26"/>
    </row>
    <row r="230" spans="1:7" hidden="1">
      <c r="A230" s="26"/>
    </row>
    <row r="231" spans="1:7" hidden="1">
      <c r="A231" s="26"/>
    </row>
    <row r="232" spans="1:7" hidden="1"/>
    <row r="233" spans="1:7" hidden="1"/>
    <row r="235" spans="1:7">
      <c r="A235" s="23" t="s">
        <v>257</v>
      </c>
      <c r="G235" s="23" t="s">
        <v>258</v>
      </c>
    </row>
  </sheetData>
  <sheetProtection formatCells="0" formatColumns="0" formatRows="0" sort="0" autoFilter="0" pivotTables="0"/>
  <mergeCells count="40">
    <mergeCell ref="A1:I1"/>
    <mergeCell ref="A3:I3"/>
    <mergeCell ref="A8:A10"/>
    <mergeCell ref="B8:B10"/>
    <mergeCell ref="C8:C10"/>
    <mergeCell ref="D8:D10"/>
    <mergeCell ref="E8:G8"/>
    <mergeCell ref="H8:H10"/>
    <mergeCell ref="I8:I10"/>
    <mergeCell ref="E9:F9"/>
    <mergeCell ref="A25:G25"/>
    <mergeCell ref="A26:A28"/>
    <mergeCell ref="B26:B28"/>
    <mergeCell ref="C26:C28"/>
    <mergeCell ref="D26:G26"/>
    <mergeCell ref="B98:F98"/>
    <mergeCell ref="I26:I28"/>
    <mergeCell ref="D27:E27"/>
    <mergeCell ref="G27:G28"/>
    <mergeCell ref="A64:B64"/>
    <mergeCell ref="A78:B78"/>
    <mergeCell ref="A83:B83"/>
    <mergeCell ref="H26:H28"/>
    <mergeCell ref="A84:B84"/>
    <mergeCell ref="A89:I89"/>
    <mergeCell ref="B92:I92"/>
    <mergeCell ref="A96:G96"/>
    <mergeCell ref="B97:F97"/>
    <mergeCell ref="B112:F112"/>
    <mergeCell ref="B99:F99"/>
    <mergeCell ref="B100:F100"/>
    <mergeCell ref="B101:F101"/>
    <mergeCell ref="B102:F102"/>
    <mergeCell ref="B103:F103"/>
    <mergeCell ref="A106:G106"/>
    <mergeCell ref="B107:F107"/>
    <mergeCell ref="B108:F108"/>
    <mergeCell ref="B109:F109"/>
    <mergeCell ref="B110:F110"/>
    <mergeCell ref="B111:F111"/>
  </mergeCells>
  <printOptions horizontalCentered="1"/>
  <pageMargins left="0.19685039370078741" right="0.19685039370078741" top="0.19685039370078741" bottom="0.19685039370078741" header="0.31496062992125984" footer="0.31496062992125984"/>
  <pageSetup paperSize="5"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K110"/>
  <sheetViews>
    <sheetView zoomScale="70" zoomScaleNormal="70" workbookViewId="0">
      <selection activeCell="M14" sqref="M14"/>
    </sheetView>
  </sheetViews>
  <sheetFormatPr defaultRowHeight="15.75"/>
  <cols>
    <col min="1" max="1" width="14.140625" style="27" customWidth="1"/>
    <col min="2" max="2" width="46.5703125" style="23" bestFit="1" customWidth="1"/>
    <col min="3" max="3" width="16.42578125" style="23" customWidth="1"/>
    <col min="4" max="4" width="15.140625" style="23" customWidth="1"/>
    <col min="5" max="5" width="17.5703125" style="23" customWidth="1"/>
    <col min="6" max="6" width="19" style="23" customWidth="1"/>
    <col min="7" max="7" width="14.28515625" style="23" customWidth="1"/>
    <col min="8" max="8" width="20.42578125" style="23" customWidth="1"/>
    <col min="9" max="9" width="27.42578125" style="23" customWidth="1"/>
    <col min="10" max="10" width="18.5703125" style="23" customWidth="1"/>
    <col min="11" max="256" width="9.140625" style="23"/>
    <col min="257" max="257" width="17" style="23" customWidth="1"/>
    <col min="258" max="258" width="29" style="23" customWidth="1"/>
    <col min="259" max="259" width="16.42578125" style="23" customWidth="1"/>
    <col min="260" max="260" width="15.140625" style="23" customWidth="1"/>
    <col min="261" max="261" width="17.5703125" style="23" customWidth="1"/>
    <col min="262" max="262" width="19" style="23" customWidth="1"/>
    <col min="263" max="263" width="14.28515625" style="23" customWidth="1"/>
    <col min="264" max="264" width="21.5703125" style="23" customWidth="1"/>
    <col min="265" max="265" width="27.42578125" style="23" customWidth="1"/>
    <col min="266" max="512" width="9.140625" style="23"/>
    <col min="513" max="513" width="17" style="23" customWidth="1"/>
    <col min="514" max="514" width="29" style="23" customWidth="1"/>
    <col min="515" max="515" width="16.42578125" style="23" customWidth="1"/>
    <col min="516" max="516" width="15.140625" style="23" customWidth="1"/>
    <col min="517" max="517" width="17.5703125" style="23" customWidth="1"/>
    <col min="518" max="518" width="19" style="23" customWidth="1"/>
    <col min="519" max="519" width="14.28515625" style="23" customWidth="1"/>
    <col min="520" max="520" width="21.5703125" style="23" customWidth="1"/>
    <col min="521" max="521" width="27.42578125" style="23" customWidth="1"/>
    <col min="522" max="768" width="9.140625" style="23"/>
    <col min="769" max="769" width="17" style="23" customWidth="1"/>
    <col min="770" max="770" width="29" style="23" customWidth="1"/>
    <col min="771" max="771" width="16.42578125" style="23" customWidth="1"/>
    <col min="772" max="772" width="15.140625" style="23" customWidth="1"/>
    <col min="773" max="773" width="17.5703125" style="23" customWidth="1"/>
    <col min="774" max="774" width="19" style="23" customWidth="1"/>
    <col min="775" max="775" width="14.28515625" style="23" customWidth="1"/>
    <col min="776" max="776" width="21.5703125" style="23" customWidth="1"/>
    <col min="777" max="777" width="27.42578125" style="23" customWidth="1"/>
    <col min="778" max="1024" width="9.140625" style="23"/>
    <col min="1025" max="1025" width="17" style="23" customWidth="1"/>
    <col min="1026" max="1026" width="29" style="23" customWidth="1"/>
    <col min="1027" max="1027" width="16.42578125" style="23" customWidth="1"/>
    <col min="1028" max="1028" width="15.140625" style="23" customWidth="1"/>
    <col min="1029" max="1029" width="17.5703125" style="23" customWidth="1"/>
    <col min="1030" max="1030" width="19" style="23" customWidth="1"/>
    <col min="1031" max="1031" width="14.28515625" style="23" customWidth="1"/>
    <col min="1032" max="1032" width="21.5703125" style="23" customWidth="1"/>
    <col min="1033" max="1033" width="27.42578125" style="23" customWidth="1"/>
    <col min="1034" max="1280" width="9.140625" style="23"/>
    <col min="1281" max="1281" width="17" style="23" customWidth="1"/>
    <col min="1282" max="1282" width="29" style="23" customWidth="1"/>
    <col min="1283" max="1283" width="16.42578125" style="23" customWidth="1"/>
    <col min="1284" max="1284" width="15.140625" style="23" customWidth="1"/>
    <col min="1285" max="1285" width="17.5703125" style="23" customWidth="1"/>
    <col min="1286" max="1286" width="19" style="23" customWidth="1"/>
    <col min="1287" max="1287" width="14.28515625" style="23" customWidth="1"/>
    <col min="1288" max="1288" width="21.5703125" style="23" customWidth="1"/>
    <col min="1289" max="1289" width="27.42578125" style="23" customWidth="1"/>
    <col min="1290" max="1536" width="9.140625" style="23"/>
    <col min="1537" max="1537" width="17" style="23" customWidth="1"/>
    <col min="1538" max="1538" width="29" style="23" customWidth="1"/>
    <col min="1539" max="1539" width="16.42578125" style="23" customWidth="1"/>
    <col min="1540" max="1540" width="15.140625" style="23" customWidth="1"/>
    <col min="1541" max="1541" width="17.5703125" style="23" customWidth="1"/>
    <col min="1542" max="1542" width="19" style="23" customWidth="1"/>
    <col min="1543" max="1543" width="14.28515625" style="23" customWidth="1"/>
    <col min="1544" max="1544" width="21.5703125" style="23" customWidth="1"/>
    <col min="1545" max="1545" width="27.42578125" style="23" customWidth="1"/>
    <col min="1546" max="1792" width="9.140625" style="23"/>
    <col min="1793" max="1793" width="17" style="23" customWidth="1"/>
    <col min="1794" max="1794" width="29" style="23" customWidth="1"/>
    <col min="1795" max="1795" width="16.42578125" style="23" customWidth="1"/>
    <col min="1796" max="1796" width="15.140625" style="23" customWidth="1"/>
    <col min="1797" max="1797" width="17.5703125" style="23" customWidth="1"/>
    <col min="1798" max="1798" width="19" style="23" customWidth="1"/>
    <col min="1799" max="1799" width="14.28515625" style="23" customWidth="1"/>
    <col min="1800" max="1800" width="21.5703125" style="23" customWidth="1"/>
    <col min="1801" max="1801" width="27.42578125" style="23" customWidth="1"/>
    <col min="1802" max="2048" width="9.140625" style="23"/>
    <col min="2049" max="2049" width="17" style="23" customWidth="1"/>
    <col min="2050" max="2050" width="29" style="23" customWidth="1"/>
    <col min="2051" max="2051" width="16.42578125" style="23" customWidth="1"/>
    <col min="2052" max="2052" width="15.140625" style="23" customWidth="1"/>
    <col min="2053" max="2053" width="17.5703125" style="23" customWidth="1"/>
    <col min="2054" max="2054" width="19" style="23" customWidth="1"/>
    <col min="2055" max="2055" width="14.28515625" style="23" customWidth="1"/>
    <col min="2056" max="2056" width="21.5703125" style="23" customWidth="1"/>
    <col min="2057" max="2057" width="27.42578125" style="23" customWidth="1"/>
    <col min="2058" max="2304" width="9.140625" style="23"/>
    <col min="2305" max="2305" width="17" style="23" customWidth="1"/>
    <col min="2306" max="2306" width="29" style="23" customWidth="1"/>
    <col min="2307" max="2307" width="16.42578125" style="23" customWidth="1"/>
    <col min="2308" max="2308" width="15.140625" style="23" customWidth="1"/>
    <col min="2309" max="2309" width="17.5703125" style="23" customWidth="1"/>
    <col min="2310" max="2310" width="19" style="23" customWidth="1"/>
    <col min="2311" max="2311" width="14.28515625" style="23" customWidth="1"/>
    <col min="2312" max="2312" width="21.5703125" style="23" customWidth="1"/>
    <col min="2313" max="2313" width="27.42578125" style="23" customWidth="1"/>
    <col min="2314" max="2560" width="9.140625" style="23"/>
    <col min="2561" max="2561" width="17" style="23" customWidth="1"/>
    <col min="2562" max="2562" width="29" style="23" customWidth="1"/>
    <col min="2563" max="2563" width="16.42578125" style="23" customWidth="1"/>
    <col min="2564" max="2564" width="15.140625" style="23" customWidth="1"/>
    <col min="2565" max="2565" width="17.5703125" style="23" customWidth="1"/>
    <col min="2566" max="2566" width="19" style="23" customWidth="1"/>
    <col min="2567" max="2567" width="14.28515625" style="23" customWidth="1"/>
    <col min="2568" max="2568" width="21.5703125" style="23" customWidth="1"/>
    <col min="2569" max="2569" width="27.42578125" style="23" customWidth="1"/>
    <col min="2570" max="2816" width="9.140625" style="23"/>
    <col min="2817" max="2817" width="17" style="23" customWidth="1"/>
    <col min="2818" max="2818" width="29" style="23" customWidth="1"/>
    <col min="2819" max="2819" width="16.42578125" style="23" customWidth="1"/>
    <col min="2820" max="2820" width="15.140625" style="23" customWidth="1"/>
    <col min="2821" max="2821" width="17.5703125" style="23" customWidth="1"/>
    <col min="2822" max="2822" width="19" style="23" customWidth="1"/>
    <col min="2823" max="2823" width="14.28515625" style="23" customWidth="1"/>
    <col min="2824" max="2824" width="21.5703125" style="23" customWidth="1"/>
    <col min="2825" max="2825" width="27.42578125" style="23" customWidth="1"/>
    <col min="2826" max="3072" width="9.140625" style="23"/>
    <col min="3073" max="3073" width="17" style="23" customWidth="1"/>
    <col min="3074" max="3074" width="29" style="23" customWidth="1"/>
    <col min="3075" max="3075" width="16.42578125" style="23" customWidth="1"/>
    <col min="3076" max="3076" width="15.140625" style="23" customWidth="1"/>
    <col min="3077" max="3077" width="17.5703125" style="23" customWidth="1"/>
    <col min="3078" max="3078" width="19" style="23" customWidth="1"/>
    <col min="3079" max="3079" width="14.28515625" style="23" customWidth="1"/>
    <col min="3080" max="3080" width="21.5703125" style="23" customWidth="1"/>
    <col min="3081" max="3081" width="27.42578125" style="23" customWidth="1"/>
    <col min="3082" max="3328" width="9.140625" style="23"/>
    <col min="3329" max="3329" width="17" style="23" customWidth="1"/>
    <col min="3330" max="3330" width="29" style="23" customWidth="1"/>
    <col min="3331" max="3331" width="16.42578125" style="23" customWidth="1"/>
    <col min="3332" max="3332" width="15.140625" style="23" customWidth="1"/>
    <col min="3333" max="3333" width="17.5703125" style="23" customWidth="1"/>
    <col min="3334" max="3334" width="19" style="23" customWidth="1"/>
    <col min="3335" max="3335" width="14.28515625" style="23" customWidth="1"/>
    <col min="3336" max="3336" width="21.5703125" style="23" customWidth="1"/>
    <col min="3337" max="3337" width="27.42578125" style="23" customWidth="1"/>
    <col min="3338" max="3584" width="9.140625" style="23"/>
    <col min="3585" max="3585" width="17" style="23" customWidth="1"/>
    <col min="3586" max="3586" width="29" style="23" customWidth="1"/>
    <col min="3587" max="3587" width="16.42578125" style="23" customWidth="1"/>
    <col min="3588" max="3588" width="15.140625" style="23" customWidth="1"/>
    <col min="3589" max="3589" width="17.5703125" style="23" customWidth="1"/>
    <col min="3590" max="3590" width="19" style="23" customWidth="1"/>
    <col min="3591" max="3591" width="14.28515625" style="23" customWidth="1"/>
    <col min="3592" max="3592" width="21.5703125" style="23" customWidth="1"/>
    <col min="3593" max="3593" width="27.42578125" style="23" customWidth="1"/>
    <col min="3594" max="3840" width="9.140625" style="23"/>
    <col min="3841" max="3841" width="17" style="23" customWidth="1"/>
    <col min="3842" max="3842" width="29" style="23" customWidth="1"/>
    <col min="3843" max="3843" width="16.42578125" style="23" customWidth="1"/>
    <col min="3844" max="3844" width="15.140625" style="23" customWidth="1"/>
    <col min="3845" max="3845" width="17.5703125" style="23" customWidth="1"/>
    <col min="3846" max="3846" width="19" style="23" customWidth="1"/>
    <col min="3847" max="3847" width="14.28515625" style="23" customWidth="1"/>
    <col min="3848" max="3848" width="21.5703125" style="23" customWidth="1"/>
    <col min="3849" max="3849" width="27.42578125" style="23" customWidth="1"/>
    <col min="3850" max="4096" width="9.140625" style="23"/>
    <col min="4097" max="4097" width="17" style="23" customWidth="1"/>
    <col min="4098" max="4098" width="29" style="23" customWidth="1"/>
    <col min="4099" max="4099" width="16.42578125" style="23" customWidth="1"/>
    <col min="4100" max="4100" width="15.140625" style="23" customWidth="1"/>
    <col min="4101" max="4101" width="17.5703125" style="23" customWidth="1"/>
    <col min="4102" max="4102" width="19" style="23" customWidth="1"/>
    <col min="4103" max="4103" width="14.28515625" style="23" customWidth="1"/>
    <col min="4104" max="4104" width="21.5703125" style="23" customWidth="1"/>
    <col min="4105" max="4105" width="27.42578125" style="23" customWidth="1"/>
    <col min="4106" max="4352" width="9.140625" style="23"/>
    <col min="4353" max="4353" width="17" style="23" customWidth="1"/>
    <col min="4354" max="4354" width="29" style="23" customWidth="1"/>
    <col min="4355" max="4355" width="16.42578125" style="23" customWidth="1"/>
    <col min="4356" max="4356" width="15.140625" style="23" customWidth="1"/>
    <col min="4357" max="4357" width="17.5703125" style="23" customWidth="1"/>
    <col min="4358" max="4358" width="19" style="23" customWidth="1"/>
    <col min="4359" max="4359" width="14.28515625" style="23" customWidth="1"/>
    <col min="4360" max="4360" width="21.5703125" style="23" customWidth="1"/>
    <col min="4361" max="4361" width="27.42578125" style="23" customWidth="1"/>
    <col min="4362" max="4608" width="9.140625" style="23"/>
    <col min="4609" max="4609" width="17" style="23" customWidth="1"/>
    <col min="4610" max="4610" width="29" style="23" customWidth="1"/>
    <col min="4611" max="4611" width="16.42578125" style="23" customWidth="1"/>
    <col min="4612" max="4612" width="15.140625" style="23" customWidth="1"/>
    <col min="4613" max="4613" width="17.5703125" style="23" customWidth="1"/>
    <col min="4614" max="4614" width="19" style="23" customWidth="1"/>
    <col min="4615" max="4615" width="14.28515625" style="23" customWidth="1"/>
    <col min="4616" max="4616" width="21.5703125" style="23" customWidth="1"/>
    <col min="4617" max="4617" width="27.42578125" style="23" customWidth="1"/>
    <col min="4618" max="4864" width="9.140625" style="23"/>
    <col min="4865" max="4865" width="17" style="23" customWidth="1"/>
    <col min="4866" max="4866" width="29" style="23" customWidth="1"/>
    <col min="4867" max="4867" width="16.42578125" style="23" customWidth="1"/>
    <col min="4868" max="4868" width="15.140625" style="23" customWidth="1"/>
    <col min="4869" max="4869" width="17.5703125" style="23" customWidth="1"/>
    <col min="4870" max="4870" width="19" style="23" customWidth="1"/>
    <col min="4871" max="4871" width="14.28515625" style="23" customWidth="1"/>
    <col min="4872" max="4872" width="21.5703125" style="23" customWidth="1"/>
    <col min="4873" max="4873" width="27.42578125" style="23" customWidth="1"/>
    <col min="4874" max="5120" width="9.140625" style="23"/>
    <col min="5121" max="5121" width="17" style="23" customWidth="1"/>
    <col min="5122" max="5122" width="29" style="23" customWidth="1"/>
    <col min="5123" max="5123" width="16.42578125" style="23" customWidth="1"/>
    <col min="5124" max="5124" width="15.140625" style="23" customWidth="1"/>
    <col min="5125" max="5125" width="17.5703125" style="23" customWidth="1"/>
    <col min="5126" max="5126" width="19" style="23" customWidth="1"/>
    <col min="5127" max="5127" width="14.28515625" style="23" customWidth="1"/>
    <col min="5128" max="5128" width="21.5703125" style="23" customWidth="1"/>
    <col min="5129" max="5129" width="27.42578125" style="23" customWidth="1"/>
    <col min="5130" max="5376" width="9.140625" style="23"/>
    <col min="5377" max="5377" width="17" style="23" customWidth="1"/>
    <col min="5378" max="5378" width="29" style="23" customWidth="1"/>
    <col min="5379" max="5379" width="16.42578125" style="23" customWidth="1"/>
    <col min="5380" max="5380" width="15.140625" style="23" customWidth="1"/>
    <col min="5381" max="5381" width="17.5703125" style="23" customWidth="1"/>
    <col min="5382" max="5382" width="19" style="23" customWidth="1"/>
    <col min="5383" max="5383" width="14.28515625" style="23" customWidth="1"/>
    <col min="5384" max="5384" width="21.5703125" style="23" customWidth="1"/>
    <col min="5385" max="5385" width="27.42578125" style="23" customWidth="1"/>
    <col min="5386" max="5632" width="9.140625" style="23"/>
    <col min="5633" max="5633" width="17" style="23" customWidth="1"/>
    <col min="5634" max="5634" width="29" style="23" customWidth="1"/>
    <col min="5635" max="5635" width="16.42578125" style="23" customWidth="1"/>
    <col min="5636" max="5636" width="15.140625" style="23" customWidth="1"/>
    <col min="5637" max="5637" width="17.5703125" style="23" customWidth="1"/>
    <col min="5638" max="5638" width="19" style="23" customWidth="1"/>
    <col min="5639" max="5639" width="14.28515625" style="23" customWidth="1"/>
    <col min="5640" max="5640" width="21.5703125" style="23" customWidth="1"/>
    <col min="5641" max="5641" width="27.42578125" style="23" customWidth="1"/>
    <col min="5642" max="5888" width="9.140625" style="23"/>
    <col min="5889" max="5889" width="17" style="23" customWidth="1"/>
    <col min="5890" max="5890" width="29" style="23" customWidth="1"/>
    <col min="5891" max="5891" width="16.42578125" style="23" customWidth="1"/>
    <col min="5892" max="5892" width="15.140625" style="23" customWidth="1"/>
    <col min="5893" max="5893" width="17.5703125" style="23" customWidth="1"/>
    <col min="5894" max="5894" width="19" style="23" customWidth="1"/>
    <col min="5895" max="5895" width="14.28515625" style="23" customWidth="1"/>
    <col min="5896" max="5896" width="21.5703125" style="23" customWidth="1"/>
    <col min="5897" max="5897" width="27.42578125" style="23" customWidth="1"/>
    <col min="5898" max="6144" width="9.140625" style="23"/>
    <col min="6145" max="6145" width="17" style="23" customWidth="1"/>
    <col min="6146" max="6146" width="29" style="23" customWidth="1"/>
    <col min="6147" max="6147" width="16.42578125" style="23" customWidth="1"/>
    <col min="6148" max="6148" width="15.140625" style="23" customWidth="1"/>
    <col min="6149" max="6149" width="17.5703125" style="23" customWidth="1"/>
    <col min="6150" max="6150" width="19" style="23" customWidth="1"/>
    <col min="6151" max="6151" width="14.28515625" style="23" customWidth="1"/>
    <col min="6152" max="6152" width="21.5703125" style="23" customWidth="1"/>
    <col min="6153" max="6153" width="27.42578125" style="23" customWidth="1"/>
    <col min="6154" max="6400" width="9.140625" style="23"/>
    <col min="6401" max="6401" width="17" style="23" customWidth="1"/>
    <col min="6402" max="6402" width="29" style="23" customWidth="1"/>
    <col min="6403" max="6403" width="16.42578125" style="23" customWidth="1"/>
    <col min="6404" max="6404" width="15.140625" style="23" customWidth="1"/>
    <col min="6405" max="6405" width="17.5703125" style="23" customWidth="1"/>
    <col min="6406" max="6406" width="19" style="23" customWidth="1"/>
    <col min="6407" max="6407" width="14.28515625" style="23" customWidth="1"/>
    <col min="6408" max="6408" width="21.5703125" style="23" customWidth="1"/>
    <col min="6409" max="6409" width="27.42578125" style="23" customWidth="1"/>
    <col min="6410" max="6656" width="9.140625" style="23"/>
    <col min="6657" max="6657" width="17" style="23" customWidth="1"/>
    <col min="6658" max="6658" width="29" style="23" customWidth="1"/>
    <col min="6659" max="6659" width="16.42578125" style="23" customWidth="1"/>
    <col min="6660" max="6660" width="15.140625" style="23" customWidth="1"/>
    <col min="6661" max="6661" width="17.5703125" style="23" customWidth="1"/>
    <col min="6662" max="6662" width="19" style="23" customWidth="1"/>
    <col min="6663" max="6663" width="14.28515625" style="23" customWidth="1"/>
    <col min="6664" max="6664" width="21.5703125" style="23" customWidth="1"/>
    <col min="6665" max="6665" width="27.42578125" style="23" customWidth="1"/>
    <col min="6666" max="6912" width="9.140625" style="23"/>
    <col min="6913" max="6913" width="17" style="23" customWidth="1"/>
    <col min="6914" max="6914" width="29" style="23" customWidth="1"/>
    <col min="6915" max="6915" width="16.42578125" style="23" customWidth="1"/>
    <col min="6916" max="6916" width="15.140625" style="23" customWidth="1"/>
    <col min="6917" max="6917" width="17.5703125" style="23" customWidth="1"/>
    <col min="6918" max="6918" width="19" style="23" customWidth="1"/>
    <col min="6919" max="6919" width="14.28515625" style="23" customWidth="1"/>
    <col min="6920" max="6920" width="21.5703125" style="23" customWidth="1"/>
    <col min="6921" max="6921" width="27.42578125" style="23" customWidth="1"/>
    <col min="6922" max="7168" width="9.140625" style="23"/>
    <col min="7169" max="7169" width="17" style="23" customWidth="1"/>
    <col min="7170" max="7170" width="29" style="23" customWidth="1"/>
    <col min="7171" max="7171" width="16.42578125" style="23" customWidth="1"/>
    <col min="7172" max="7172" width="15.140625" style="23" customWidth="1"/>
    <col min="7173" max="7173" width="17.5703125" style="23" customWidth="1"/>
    <col min="7174" max="7174" width="19" style="23" customWidth="1"/>
    <col min="7175" max="7175" width="14.28515625" style="23" customWidth="1"/>
    <col min="7176" max="7176" width="21.5703125" style="23" customWidth="1"/>
    <col min="7177" max="7177" width="27.42578125" style="23" customWidth="1"/>
    <col min="7178" max="7424" width="9.140625" style="23"/>
    <col min="7425" max="7425" width="17" style="23" customWidth="1"/>
    <col min="7426" max="7426" width="29" style="23" customWidth="1"/>
    <col min="7427" max="7427" width="16.42578125" style="23" customWidth="1"/>
    <col min="7428" max="7428" width="15.140625" style="23" customWidth="1"/>
    <col min="7429" max="7429" width="17.5703125" style="23" customWidth="1"/>
    <col min="7430" max="7430" width="19" style="23" customWidth="1"/>
    <col min="7431" max="7431" width="14.28515625" style="23" customWidth="1"/>
    <col min="7432" max="7432" width="21.5703125" style="23" customWidth="1"/>
    <col min="7433" max="7433" width="27.42578125" style="23" customWidth="1"/>
    <col min="7434" max="7680" width="9.140625" style="23"/>
    <col min="7681" max="7681" width="17" style="23" customWidth="1"/>
    <col min="7682" max="7682" width="29" style="23" customWidth="1"/>
    <col min="7683" max="7683" width="16.42578125" style="23" customWidth="1"/>
    <col min="7684" max="7684" width="15.140625" style="23" customWidth="1"/>
    <col min="7685" max="7685" width="17.5703125" style="23" customWidth="1"/>
    <col min="7686" max="7686" width="19" style="23" customWidth="1"/>
    <col min="7687" max="7687" width="14.28515625" style="23" customWidth="1"/>
    <col min="7688" max="7688" width="21.5703125" style="23" customWidth="1"/>
    <col min="7689" max="7689" width="27.42578125" style="23" customWidth="1"/>
    <col min="7690" max="7936" width="9.140625" style="23"/>
    <col min="7937" max="7937" width="17" style="23" customWidth="1"/>
    <col min="7938" max="7938" width="29" style="23" customWidth="1"/>
    <col min="7939" max="7939" width="16.42578125" style="23" customWidth="1"/>
    <col min="7940" max="7940" width="15.140625" style="23" customWidth="1"/>
    <col min="7941" max="7941" width="17.5703125" style="23" customWidth="1"/>
    <col min="7942" max="7942" width="19" style="23" customWidth="1"/>
    <col min="7943" max="7943" width="14.28515625" style="23" customWidth="1"/>
    <col min="7944" max="7944" width="21.5703125" style="23" customWidth="1"/>
    <col min="7945" max="7945" width="27.42578125" style="23" customWidth="1"/>
    <col min="7946" max="8192" width="9.140625" style="23"/>
    <col min="8193" max="8193" width="17" style="23" customWidth="1"/>
    <col min="8194" max="8194" width="29" style="23" customWidth="1"/>
    <col min="8195" max="8195" width="16.42578125" style="23" customWidth="1"/>
    <col min="8196" max="8196" width="15.140625" style="23" customWidth="1"/>
    <col min="8197" max="8197" width="17.5703125" style="23" customWidth="1"/>
    <col min="8198" max="8198" width="19" style="23" customWidth="1"/>
    <col min="8199" max="8199" width="14.28515625" style="23" customWidth="1"/>
    <col min="8200" max="8200" width="21.5703125" style="23" customWidth="1"/>
    <col min="8201" max="8201" width="27.42578125" style="23" customWidth="1"/>
    <col min="8202" max="8448" width="9.140625" style="23"/>
    <col min="8449" max="8449" width="17" style="23" customWidth="1"/>
    <col min="8450" max="8450" width="29" style="23" customWidth="1"/>
    <col min="8451" max="8451" width="16.42578125" style="23" customWidth="1"/>
    <col min="8452" max="8452" width="15.140625" style="23" customWidth="1"/>
    <col min="8453" max="8453" width="17.5703125" style="23" customWidth="1"/>
    <col min="8454" max="8454" width="19" style="23" customWidth="1"/>
    <col min="8455" max="8455" width="14.28515625" style="23" customWidth="1"/>
    <col min="8456" max="8456" width="21.5703125" style="23" customWidth="1"/>
    <col min="8457" max="8457" width="27.42578125" style="23" customWidth="1"/>
    <col min="8458" max="8704" width="9.140625" style="23"/>
    <col min="8705" max="8705" width="17" style="23" customWidth="1"/>
    <col min="8706" max="8706" width="29" style="23" customWidth="1"/>
    <col min="8707" max="8707" width="16.42578125" style="23" customWidth="1"/>
    <col min="8708" max="8708" width="15.140625" style="23" customWidth="1"/>
    <col min="8709" max="8709" width="17.5703125" style="23" customWidth="1"/>
    <col min="8710" max="8710" width="19" style="23" customWidth="1"/>
    <col min="8711" max="8711" width="14.28515625" style="23" customWidth="1"/>
    <col min="8712" max="8712" width="21.5703125" style="23" customWidth="1"/>
    <col min="8713" max="8713" width="27.42578125" style="23" customWidth="1"/>
    <col min="8714" max="8960" width="9.140625" style="23"/>
    <col min="8961" max="8961" width="17" style="23" customWidth="1"/>
    <col min="8962" max="8962" width="29" style="23" customWidth="1"/>
    <col min="8963" max="8963" width="16.42578125" style="23" customWidth="1"/>
    <col min="8964" max="8964" width="15.140625" style="23" customWidth="1"/>
    <col min="8965" max="8965" width="17.5703125" style="23" customWidth="1"/>
    <col min="8966" max="8966" width="19" style="23" customWidth="1"/>
    <col min="8967" max="8967" width="14.28515625" style="23" customWidth="1"/>
    <col min="8968" max="8968" width="21.5703125" style="23" customWidth="1"/>
    <col min="8969" max="8969" width="27.42578125" style="23" customWidth="1"/>
    <col min="8970" max="9216" width="9.140625" style="23"/>
    <col min="9217" max="9217" width="17" style="23" customWidth="1"/>
    <col min="9218" max="9218" width="29" style="23" customWidth="1"/>
    <col min="9219" max="9219" width="16.42578125" style="23" customWidth="1"/>
    <col min="9220" max="9220" width="15.140625" style="23" customWidth="1"/>
    <col min="9221" max="9221" width="17.5703125" style="23" customWidth="1"/>
    <col min="9222" max="9222" width="19" style="23" customWidth="1"/>
    <col min="9223" max="9223" width="14.28515625" style="23" customWidth="1"/>
    <col min="9224" max="9224" width="21.5703125" style="23" customWidth="1"/>
    <col min="9225" max="9225" width="27.42578125" style="23" customWidth="1"/>
    <col min="9226" max="9472" width="9.140625" style="23"/>
    <col min="9473" max="9473" width="17" style="23" customWidth="1"/>
    <col min="9474" max="9474" width="29" style="23" customWidth="1"/>
    <col min="9475" max="9475" width="16.42578125" style="23" customWidth="1"/>
    <col min="9476" max="9476" width="15.140625" style="23" customWidth="1"/>
    <col min="9477" max="9477" width="17.5703125" style="23" customWidth="1"/>
    <col min="9478" max="9478" width="19" style="23" customWidth="1"/>
    <col min="9479" max="9479" width="14.28515625" style="23" customWidth="1"/>
    <col min="9480" max="9480" width="21.5703125" style="23" customWidth="1"/>
    <col min="9481" max="9481" width="27.42578125" style="23" customWidth="1"/>
    <col min="9482" max="9728" width="9.140625" style="23"/>
    <col min="9729" max="9729" width="17" style="23" customWidth="1"/>
    <col min="9730" max="9730" width="29" style="23" customWidth="1"/>
    <col min="9731" max="9731" width="16.42578125" style="23" customWidth="1"/>
    <col min="9732" max="9732" width="15.140625" style="23" customWidth="1"/>
    <col min="9733" max="9733" width="17.5703125" style="23" customWidth="1"/>
    <col min="9734" max="9734" width="19" style="23" customWidth="1"/>
    <col min="9735" max="9735" width="14.28515625" style="23" customWidth="1"/>
    <col min="9736" max="9736" width="21.5703125" style="23" customWidth="1"/>
    <col min="9737" max="9737" width="27.42578125" style="23" customWidth="1"/>
    <col min="9738" max="9984" width="9.140625" style="23"/>
    <col min="9985" max="9985" width="17" style="23" customWidth="1"/>
    <col min="9986" max="9986" width="29" style="23" customWidth="1"/>
    <col min="9987" max="9987" width="16.42578125" style="23" customWidth="1"/>
    <col min="9988" max="9988" width="15.140625" style="23" customWidth="1"/>
    <col min="9989" max="9989" width="17.5703125" style="23" customWidth="1"/>
    <col min="9990" max="9990" width="19" style="23" customWidth="1"/>
    <col min="9991" max="9991" width="14.28515625" style="23" customWidth="1"/>
    <col min="9992" max="9992" width="21.5703125" style="23" customWidth="1"/>
    <col min="9993" max="9993" width="27.42578125" style="23" customWidth="1"/>
    <col min="9994" max="10240" width="9.140625" style="23"/>
    <col min="10241" max="10241" width="17" style="23" customWidth="1"/>
    <col min="10242" max="10242" width="29" style="23" customWidth="1"/>
    <col min="10243" max="10243" width="16.42578125" style="23" customWidth="1"/>
    <col min="10244" max="10244" width="15.140625" style="23" customWidth="1"/>
    <col min="10245" max="10245" width="17.5703125" style="23" customWidth="1"/>
    <col min="10246" max="10246" width="19" style="23" customWidth="1"/>
    <col min="10247" max="10247" width="14.28515625" style="23" customWidth="1"/>
    <col min="10248" max="10248" width="21.5703125" style="23" customWidth="1"/>
    <col min="10249" max="10249" width="27.42578125" style="23" customWidth="1"/>
    <col min="10250" max="10496" width="9.140625" style="23"/>
    <col min="10497" max="10497" width="17" style="23" customWidth="1"/>
    <col min="10498" max="10498" width="29" style="23" customWidth="1"/>
    <col min="10499" max="10499" width="16.42578125" style="23" customWidth="1"/>
    <col min="10500" max="10500" width="15.140625" style="23" customWidth="1"/>
    <col min="10501" max="10501" width="17.5703125" style="23" customWidth="1"/>
    <col min="10502" max="10502" width="19" style="23" customWidth="1"/>
    <col min="10503" max="10503" width="14.28515625" style="23" customWidth="1"/>
    <col min="10504" max="10504" width="21.5703125" style="23" customWidth="1"/>
    <col min="10505" max="10505" width="27.42578125" style="23" customWidth="1"/>
    <col min="10506" max="10752" width="9.140625" style="23"/>
    <col min="10753" max="10753" width="17" style="23" customWidth="1"/>
    <col min="10754" max="10754" width="29" style="23" customWidth="1"/>
    <col min="10755" max="10755" width="16.42578125" style="23" customWidth="1"/>
    <col min="10756" max="10756" width="15.140625" style="23" customWidth="1"/>
    <col min="10757" max="10757" width="17.5703125" style="23" customWidth="1"/>
    <col min="10758" max="10758" width="19" style="23" customWidth="1"/>
    <col min="10759" max="10759" width="14.28515625" style="23" customWidth="1"/>
    <col min="10760" max="10760" width="21.5703125" style="23" customWidth="1"/>
    <col min="10761" max="10761" width="27.42578125" style="23" customWidth="1"/>
    <col min="10762" max="11008" width="9.140625" style="23"/>
    <col min="11009" max="11009" width="17" style="23" customWidth="1"/>
    <col min="11010" max="11010" width="29" style="23" customWidth="1"/>
    <col min="11011" max="11011" width="16.42578125" style="23" customWidth="1"/>
    <col min="11012" max="11012" width="15.140625" style="23" customWidth="1"/>
    <col min="11013" max="11013" width="17.5703125" style="23" customWidth="1"/>
    <col min="11014" max="11014" width="19" style="23" customWidth="1"/>
    <col min="11015" max="11015" width="14.28515625" style="23" customWidth="1"/>
    <col min="11016" max="11016" width="21.5703125" style="23" customWidth="1"/>
    <col min="11017" max="11017" width="27.42578125" style="23" customWidth="1"/>
    <col min="11018" max="11264" width="9.140625" style="23"/>
    <col min="11265" max="11265" width="17" style="23" customWidth="1"/>
    <col min="11266" max="11266" width="29" style="23" customWidth="1"/>
    <col min="11267" max="11267" width="16.42578125" style="23" customWidth="1"/>
    <col min="11268" max="11268" width="15.140625" style="23" customWidth="1"/>
    <col min="11269" max="11269" width="17.5703125" style="23" customWidth="1"/>
    <col min="11270" max="11270" width="19" style="23" customWidth="1"/>
    <col min="11271" max="11271" width="14.28515625" style="23" customWidth="1"/>
    <col min="11272" max="11272" width="21.5703125" style="23" customWidth="1"/>
    <col min="11273" max="11273" width="27.42578125" style="23" customWidth="1"/>
    <col min="11274" max="11520" width="9.140625" style="23"/>
    <col min="11521" max="11521" width="17" style="23" customWidth="1"/>
    <col min="11522" max="11522" width="29" style="23" customWidth="1"/>
    <col min="11523" max="11523" width="16.42578125" style="23" customWidth="1"/>
    <col min="11524" max="11524" width="15.140625" style="23" customWidth="1"/>
    <col min="11525" max="11525" width="17.5703125" style="23" customWidth="1"/>
    <col min="11526" max="11526" width="19" style="23" customWidth="1"/>
    <col min="11527" max="11527" width="14.28515625" style="23" customWidth="1"/>
    <col min="11528" max="11528" width="21.5703125" style="23" customWidth="1"/>
    <col min="11529" max="11529" width="27.42578125" style="23" customWidth="1"/>
    <col min="11530" max="11776" width="9.140625" style="23"/>
    <col min="11777" max="11777" width="17" style="23" customWidth="1"/>
    <col min="11778" max="11778" width="29" style="23" customWidth="1"/>
    <col min="11779" max="11779" width="16.42578125" style="23" customWidth="1"/>
    <col min="11780" max="11780" width="15.140625" style="23" customWidth="1"/>
    <col min="11781" max="11781" width="17.5703125" style="23" customWidth="1"/>
    <col min="11782" max="11782" width="19" style="23" customWidth="1"/>
    <col min="11783" max="11783" width="14.28515625" style="23" customWidth="1"/>
    <col min="11784" max="11784" width="21.5703125" style="23" customWidth="1"/>
    <col min="11785" max="11785" width="27.42578125" style="23" customWidth="1"/>
    <col min="11786" max="12032" width="9.140625" style="23"/>
    <col min="12033" max="12033" width="17" style="23" customWidth="1"/>
    <col min="12034" max="12034" width="29" style="23" customWidth="1"/>
    <col min="12035" max="12035" width="16.42578125" style="23" customWidth="1"/>
    <col min="12036" max="12036" width="15.140625" style="23" customWidth="1"/>
    <col min="12037" max="12037" width="17.5703125" style="23" customWidth="1"/>
    <col min="12038" max="12038" width="19" style="23" customWidth="1"/>
    <col min="12039" max="12039" width="14.28515625" style="23" customWidth="1"/>
    <col min="12040" max="12040" width="21.5703125" style="23" customWidth="1"/>
    <col min="12041" max="12041" width="27.42578125" style="23" customWidth="1"/>
    <col min="12042" max="12288" width="9.140625" style="23"/>
    <col min="12289" max="12289" width="17" style="23" customWidth="1"/>
    <col min="12290" max="12290" width="29" style="23" customWidth="1"/>
    <col min="12291" max="12291" width="16.42578125" style="23" customWidth="1"/>
    <col min="12292" max="12292" width="15.140625" style="23" customWidth="1"/>
    <col min="12293" max="12293" width="17.5703125" style="23" customWidth="1"/>
    <col min="12294" max="12294" width="19" style="23" customWidth="1"/>
    <col min="12295" max="12295" width="14.28515625" style="23" customWidth="1"/>
    <col min="12296" max="12296" width="21.5703125" style="23" customWidth="1"/>
    <col min="12297" max="12297" width="27.42578125" style="23" customWidth="1"/>
    <col min="12298" max="12544" width="9.140625" style="23"/>
    <col min="12545" max="12545" width="17" style="23" customWidth="1"/>
    <col min="12546" max="12546" width="29" style="23" customWidth="1"/>
    <col min="12547" max="12547" width="16.42578125" style="23" customWidth="1"/>
    <col min="12548" max="12548" width="15.140625" style="23" customWidth="1"/>
    <col min="12549" max="12549" width="17.5703125" style="23" customWidth="1"/>
    <col min="12550" max="12550" width="19" style="23" customWidth="1"/>
    <col min="12551" max="12551" width="14.28515625" style="23" customWidth="1"/>
    <col min="12552" max="12552" width="21.5703125" style="23" customWidth="1"/>
    <col min="12553" max="12553" width="27.42578125" style="23" customWidth="1"/>
    <col min="12554" max="12800" width="9.140625" style="23"/>
    <col min="12801" max="12801" width="17" style="23" customWidth="1"/>
    <col min="12802" max="12802" width="29" style="23" customWidth="1"/>
    <col min="12803" max="12803" width="16.42578125" style="23" customWidth="1"/>
    <col min="12804" max="12804" width="15.140625" style="23" customWidth="1"/>
    <col min="12805" max="12805" width="17.5703125" style="23" customWidth="1"/>
    <col min="12806" max="12806" width="19" style="23" customWidth="1"/>
    <col min="12807" max="12807" width="14.28515625" style="23" customWidth="1"/>
    <col min="12808" max="12808" width="21.5703125" style="23" customWidth="1"/>
    <col min="12809" max="12809" width="27.42578125" style="23" customWidth="1"/>
    <col min="12810" max="13056" width="9.140625" style="23"/>
    <col min="13057" max="13057" width="17" style="23" customWidth="1"/>
    <col min="13058" max="13058" width="29" style="23" customWidth="1"/>
    <col min="13059" max="13059" width="16.42578125" style="23" customWidth="1"/>
    <col min="13060" max="13060" width="15.140625" style="23" customWidth="1"/>
    <col min="13061" max="13061" width="17.5703125" style="23" customWidth="1"/>
    <col min="13062" max="13062" width="19" style="23" customWidth="1"/>
    <col min="13063" max="13063" width="14.28515625" style="23" customWidth="1"/>
    <col min="13064" max="13064" width="21.5703125" style="23" customWidth="1"/>
    <col min="13065" max="13065" width="27.42578125" style="23" customWidth="1"/>
    <col min="13066" max="13312" width="9.140625" style="23"/>
    <col min="13313" max="13313" width="17" style="23" customWidth="1"/>
    <col min="13314" max="13314" width="29" style="23" customWidth="1"/>
    <col min="13315" max="13315" width="16.42578125" style="23" customWidth="1"/>
    <col min="13316" max="13316" width="15.140625" style="23" customWidth="1"/>
    <col min="13317" max="13317" width="17.5703125" style="23" customWidth="1"/>
    <col min="13318" max="13318" width="19" style="23" customWidth="1"/>
    <col min="13319" max="13319" width="14.28515625" style="23" customWidth="1"/>
    <col min="13320" max="13320" width="21.5703125" style="23" customWidth="1"/>
    <col min="13321" max="13321" width="27.42578125" style="23" customWidth="1"/>
    <col min="13322" max="13568" width="9.140625" style="23"/>
    <col min="13569" max="13569" width="17" style="23" customWidth="1"/>
    <col min="13570" max="13570" width="29" style="23" customWidth="1"/>
    <col min="13571" max="13571" width="16.42578125" style="23" customWidth="1"/>
    <col min="13572" max="13572" width="15.140625" style="23" customWidth="1"/>
    <col min="13573" max="13573" width="17.5703125" style="23" customWidth="1"/>
    <col min="13574" max="13574" width="19" style="23" customWidth="1"/>
    <col min="13575" max="13575" width="14.28515625" style="23" customWidth="1"/>
    <col min="13576" max="13576" width="21.5703125" style="23" customWidth="1"/>
    <col min="13577" max="13577" width="27.42578125" style="23" customWidth="1"/>
    <col min="13578" max="13824" width="9.140625" style="23"/>
    <col min="13825" max="13825" width="17" style="23" customWidth="1"/>
    <col min="13826" max="13826" width="29" style="23" customWidth="1"/>
    <col min="13827" max="13827" width="16.42578125" style="23" customWidth="1"/>
    <col min="13828" max="13828" width="15.140625" style="23" customWidth="1"/>
    <col min="13829" max="13829" width="17.5703125" style="23" customWidth="1"/>
    <col min="13830" max="13830" width="19" style="23" customWidth="1"/>
    <col min="13831" max="13831" width="14.28515625" style="23" customWidth="1"/>
    <col min="13832" max="13832" width="21.5703125" style="23" customWidth="1"/>
    <col min="13833" max="13833" width="27.42578125" style="23" customWidth="1"/>
    <col min="13834" max="14080" width="9.140625" style="23"/>
    <col min="14081" max="14081" width="17" style="23" customWidth="1"/>
    <col min="14082" max="14082" width="29" style="23" customWidth="1"/>
    <col min="14083" max="14083" width="16.42578125" style="23" customWidth="1"/>
    <col min="14084" max="14084" width="15.140625" style="23" customWidth="1"/>
    <col min="14085" max="14085" width="17.5703125" style="23" customWidth="1"/>
    <col min="14086" max="14086" width="19" style="23" customWidth="1"/>
    <col min="14087" max="14087" width="14.28515625" style="23" customWidth="1"/>
    <col min="14088" max="14088" width="21.5703125" style="23" customWidth="1"/>
    <col min="14089" max="14089" width="27.42578125" style="23" customWidth="1"/>
    <col min="14090" max="14336" width="9.140625" style="23"/>
    <col min="14337" max="14337" width="17" style="23" customWidth="1"/>
    <col min="14338" max="14338" width="29" style="23" customWidth="1"/>
    <col min="14339" max="14339" width="16.42578125" style="23" customWidth="1"/>
    <col min="14340" max="14340" width="15.140625" style="23" customWidth="1"/>
    <col min="14341" max="14341" width="17.5703125" style="23" customWidth="1"/>
    <col min="14342" max="14342" width="19" style="23" customWidth="1"/>
    <col min="14343" max="14343" width="14.28515625" style="23" customWidth="1"/>
    <col min="14344" max="14344" width="21.5703125" style="23" customWidth="1"/>
    <col min="14345" max="14345" width="27.42578125" style="23" customWidth="1"/>
    <col min="14346" max="14592" width="9.140625" style="23"/>
    <col min="14593" max="14593" width="17" style="23" customWidth="1"/>
    <col min="14594" max="14594" width="29" style="23" customWidth="1"/>
    <col min="14595" max="14595" width="16.42578125" style="23" customWidth="1"/>
    <col min="14596" max="14596" width="15.140625" style="23" customWidth="1"/>
    <col min="14597" max="14597" width="17.5703125" style="23" customWidth="1"/>
    <col min="14598" max="14598" width="19" style="23" customWidth="1"/>
    <col min="14599" max="14599" width="14.28515625" style="23" customWidth="1"/>
    <col min="14600" max="14600" width="21.5703125" style="23" customWidth="1"/>
    <col min="14601" max="14601" width="27.42578125" style="23" customWidth="1"/>
    <col min="14602" max="14848" width="9.140625" style="23"/>
    <col min="14849" max="14849" width="17" style="23" customWidth="1"/>
    <col min="14850" max="14850" width="29" style="23" customWidth="1"/>
    <col min="14851" max="14851" width="16.42578125" style="23" customWidth="1"/>
    <col min="14852" max="14852" width="15.140625" style="23" customWidth="1"/>
    <col min="14853" max="14853" width="17.5703125" style="23" customWidth="1"/>
    <col min="14854" max="14854" width="19" style="23" customWidth="1"/>
    <col min="14855" max="14855" width="14.28515625" style="23" customWidth="1"/>
    <col min="14856" max="14856" width="21.5703125" style="23" customWidth="1"/>
    <col min="14857" max="14857" width="27.42578125" style="23" customWidth="1"/>
    <col min="14858" max="15104" width="9.140625" style="23"/>
    <col min="15105" max="15105" width="17" style="23" customWidth="1"/>
    <col min="15106" max="15106" width="29" style="23" customWidth="1"/>
    <col min="15107" max="15107" width="16.42578125" style="23" customWidth="1"/>
    <col min="15108" max="15108" width="15.140625" style="23" customWidth="1"/>
    <col min="15109" max="15109" width="17.5703125" style="23" customWidth="1"/>
    <col min="15110" max="15110" width="19" style="23" customWidth="1"/>
    <col min="15111" max="15111" width="14.28515625" style="23" customWidth="1"/>
    <col min="15112" max="15112" width="21.5703125" style="23" customWidth="1"/>
    <col min="15113" max="15113" width="27.42578125" style="23" customWidth="1"/>
    <col min="15114" max="15360" width="9.140625" style="23"/>
    <col min="15361" max="15361" width="17" style="23" customWidth="1"/>
    <col min="15362" max="15362" width="29" style="23" customWidth="1"/>
    <col min="15363" max="15363" width="16.42578125" style="23" customWidth="1"/>
    <col min="15364" max="15364" width="15.140625" style="23" customWidth="1"/>
    <col min="15365" max="15365" width="17.5703125" style="23" customWidth="1"/>
    <col min="15366" max="15366" width="19" style="23" customWidth="1"/>
    <col min="15367" max="15367" width="14.28515625" style="23" customWidth="1"/>
    <col min="15368" max="15368" width="21.5703125" style="23" customWidth="1"/>
    <col min="15369" max="15369" width="27.42578125" style="23" customWidth="1"/>
    <col min="15370" max="15616" width="9.140625" style="23"/>
    <col min="15617" max="15617" width="17" style="23" customWidth="1"/>
    <col min="15618" max="15618" width="29" style="23" customWidth="1"/>
    <col min="15619" max="15619" width="16.42578125" style="23" customWidth="1"/>
    <col min="15620" max="15620" width="15.140625" style="23" customWidth="1"/>
    <col min="15621" max="15621" width="17.5703125" style="23" customWidth="1"/>
    <col min="15622" max="15622" width="19" style="23" customWidth="1"/>
    <col min="15623" max="15623" width="14.28515625" style="23" customWidth="1"/>
    <col min="15624" max="15624" width="21.5703125" style="23" customWidth="1"/>
    <col min="15625" max="15625" width="27.42578125" style="23" customWidth="1"/>
    <col min="15626" max="15872" width="9.140625" style="23"/>
    <col min="15873" max="15873" width="17" style="23" customWidth="1"/>
    <col min="15874" max="15874" width="29" style="23" customWidth="1"/>
    <col min="15875" max="15875" width="16.42578125" style="23" customWidth="1"/>
    <col min="15876" max="15876" width="15.140625" style="23" customWidth="1"/>
    <col min="15877" max="15877" width="17.5703125" style="23" customWidth="1"/>
    <col min="15878" max="15878" width="19" style="23" customWidth="1"/>
    <col min="15879" max="15879" width="14.28515625" style="23" customWidth="1"/>
    <col min="15880" max="15880" width="21.5703125" style="23" customWidth="1"/>
    <col min="15881" max="15881" width="27.42578125" style="23" customWidth="1"/>
    <col min="15882" max="16128" width="9.140625" style="23"/>
    <col min="16129" max="16129" width="17" style="23" customWidth="1"/>
    <col min="16130" max="16130" width="29" style="23" customWidth="1"/>
    <col min="16131" max="16131" width="16.42578125" style="23" customWidth="1"/>
    <col min="16132" max="16132" width="15.140625" style="23" customWidth="1"/>
    <col min="16133" max="16133" width="17.5703125" style="23" customWidth="1"/>
    <col min="16134" max="16134" width="19" style="23" customWidth="1"/>
    <col min="16135" max="16135" width="14.28515625" style="23" customWidth="1"/>
    <col min="16136" max="16136" width="21.5703125" style="23" customWidth="1"/>
    <col min="16137" max="16137" width="27.42578125" style="23" customWidth="1"/>
    <col min="16138" max="16384" width="9.140625" style="23"/>
  </cols>
  <sheetData>
    <row r="1" spans="1:9" s="26" customFormat="1">
      <c r="A1" s="840" t="s">
        <v>767</v>
      </c>
      <c r="B1" s="840"/>
      <c r="C1" s="840"/>
      <c r="D1" s="840"/>
      <c r="E1" s="840"/>
      <c r="F1" s="840"/>
      <c r="G1" s="840"/>
      <c r="H1" s="840"/>
      <c r="I1" s="840"/>
    </row>
    <row r="2" spans="1:9" s="26" customFormat="1">
      <c r="A2" s="393"/>
      <c r="B2" s="28"/>
      <c r="C2" s="28"/>
      <c r="D2" s="28"/>
      <c r="E2" s="28"/>
      <c r="F2" s="28"/>
      <c r="G2" s="28"/>
      <c r="H2" s="28"/>
      <c r="I2" s="393" t="s">
        <v>260</v>
      </c>
    </row>
    <row r="3" spans="1:9" s="26" customFormat="1" ht="18.75" customHeight="1">
      <c r="A3" s="830" t="s">
        <v>788</v>
      </c>
      <c r="B3" s="830"/>
      <c r="C3" s="830"/>
      <c r="D3" s="830"/>
      <c r="E3" s="830"/>
      <c r="F3" s="830"/>
      <c r="G3" s="830"/>
      <c r="H3" s="830"/>
      <c r="I3" s="830"/>
    </row>
    <row r="4" spans="1:9" s="26" customFormat="1">
      <c r="A4" s="393"/>
    </row>
    <row r="5" spans="1:9" s="26" customFormat="1">
      <c r="A5" s="393" t="s">
        <v>113</v>
      </c>
      <c r="B5" s="28"/>
      <c r="C5" s="28"/>
      <c r="D5" s="28"/>
      <c r="E5" s="28"/>
      <c r="F5" s="28"/>
      <c r="G5" s="28"/>
      <c r="H5" s="28"/>
      <c r="I5" s="393" t="s">
        <v>114</v>
      </c>
    </row>
    <row r="6" spans="1:9" s="26" customFormat="1" ht="38.25" customHeight="1">
      <c r="A6" s="871" t="s">
        <v>261</v>
      </c>
      <c r="B6" s="871"/>
      <c r="C6" s="871"/>
      <c r="D6" s="871"/>
      <c r="E6" s="871"/>
      <c r="F6" s="871"/>
      <c r="G6" s="871"/>
      <c r="H6" s="871"/>
      <c r="I6" s="871"/>
    </row>
    <row r="7" spans="1:9" s="26" customFormat="1">
      <c r="A7" s="393"/>
      <c r="I7" s="26" t="s">
        <v>1</v>
      </c>
    </row>
    <row r="8" spans="1:9" s="28" customFormat="1" ht="81.75" customHeight="1">
      <c r="A8" s="826" t="s">
        <v>115</v>
      </c>
      <c r="B8" s="826" t="s">
        <v>225</v>
      </c>
      <c r="C8" s="826" t="s">
        <v>2</v>
      </c>
      <c r="D8" s="826" t="s">
        <v>262</v>
      </c>
      <c r="E8" s="826"/>
      <c r="F8" s="826"/>
      <c r="G8" s="826"/>
      <c r="H8" s="826" t="s">
        <v>263</v>
      </c>
      <c r="I8" s="826" t="s">
        <v>264</v>
      </c>
    </row>
    <row r="9" spans="1:9" s="28" customFormat="1" ht="23.25" customHeight="1">
      <c r="A9" s="826"/>
      <c r="B9" s="826"/>
      <c r="C9" s="826"/>
      <c r="D9" s="826" t="s">
        <v>228</v>
      </c>
      <c r="E9" s="826"/>
      <c r="F9" s="389" t="s">
        <v>229</v>
      </c>
      <c r="G9" s="826" t="s">
        <v>111</v>
      </c>
      <c r="H9" s="826"/>
      <c r="I9" s="826"/>
    </row>
    <row r="10" spans="1:9" s="28" customFormat="1" ht="62.25" customHeight="1">
      <c r="A10" s="826"/>
      <c r="B10" s="826"/>
      <c r="C10" s="826"/>
      <c r="D10" s="389" t="s">
        <v>230</v>
      </c>
      <c r="E10" s="389" t="s">
        <v>265</v>
      </c>
      <c r="F10" s="389">
        <v>46.3</v>
      </c>
      <c r="G10" s="826"/>
      <c r="H10" s="826"/>
      <c r="I10" s="826"/>
    </row>
    <row r="11" spans="1:9" s="393" customFormat="1">
      <c r="A11" s="39">
        <v>1</v>
      </c>
      <c r="B11" s="39">
        <v>2</v>
      </c>
      <c r="C11" s="39">
        <v>3</v>
      </c>
      <c r="D11" s="39">
        <v>4</v>
      </c>
      <c r="E11" s="39">
        <v>5</v>
      </c>
      <c r="F11" s="39">
        <v>6</v>
      </c>
      <c r="G11" s="39" t="s">
        <v>266</v>
      </c>
      <c r="H11" s="39">
        <v>8</v>
      </c>
      <c r="I11" s="39">
        <v>9</v>
      </c>
    </row>
    <row r="12" spans="1:9">
      <c r="A12" s="100"/>
      <c r="B12" s="22"/>
      <c r="C12" s="22"/>
      <c r="D12" s="22"/>
      <c r="E12" s="22"/>
      <c r="F12" s="22"/>
      <c r="G12" s="416">
        <f>SUM(D12:F12)</f>
        <v>0</v>
      </c>
      <c r="H12" s="22"/>
      <c r="I12" s="385"/>
    </row>
    <row r="13" spans="1:9">
      <c r="A13" s="100"/>
      <c r="B13" s="22"/>
      <c r="C13" s="22"/>
      <c r="D13" s="22"/>
      <c r="E13" s="22"/>
      <c r="F13" s="22"/>
      <c r="G13" s="416">
        <f t="shared" ref="G13:G20" si="0">SUM(D13:F13)</f>
        <v>0</v>
      </c>
      <c r="H13" s="22"/>
      <c r="I13" s="385"/>
    </row>
    <row r="14" spans="1:9">
      <c r="A14" s="100"/>
      <c r="B14" s="22"/>
      <c r="C14" s="22"/>
      <c r="D14" s="22"/>
      <c r="E14" s="22"/>
      <c r="F14" s="22"/>
      <c r="G14" s="416">
        <f t="shared" si="0"/>
        <v>0</v>
      </c>
      <c r="H14" s="22"/>
      <c r="I14" s="385"/>
    </row>
    <row r="15" spans="1:9">
      <c r="A15" s="100"/>
      <c r="B15" s="22"/>
      <c r="C15" s="22"/>
      <c r="D15" s="22"/>
      <c r="E15" s="22"/>
      <c r="F15" s="22"/>
      <c r="G15" s="416">
        <f t="shared" si="0"/>
        <v>0</v>
      </c>
      <c r="H15" s="22"/>
      <c r="I15" s="385"/>
    </row>
    <row r="16" spans="1:9">
      <c r="A16" s="100"/>
      <c r="B16" s="22"/>
      <c r="C16" s="22"/>
      <c r="D16" s="22"/>
      <c r="E16" s="22"/>
      <c r="F16" s="22"/>
      <c r="G16" s="416">
        <f t="shared" si="0"/>
        <v>0</v>
      </c>
      <c r="H16" s="22"/>
      <c r="I16" s="385"/>
    </row>
    <row r="17" spans="1:9">
      <c r="A17" s="100"/>
      <c r="B17" s="22"/>
      <c r="C17" s="22"/>
      <c r="D17" s="22"/>
      <c r="E17" s="22"/>
      <c r="F17" s="22"/>
      <c r="G17" s="416">
        <f t="shared" si="0"/>
        <v>0</v>
      </c>
      <c r="H17" s="22"/>
      <c r="I17" s="22"/>
    </row>
    <row r="18" spans="1:9">
      <c r="A18" s="100"/>
      <c r="B18" s="22"/>
      <c r="C18" s="22"/>
      <c r="D18" s="22"/>
      <c r="E18" s="22"/>
      <c r="F18" s="22"/>
      <c r="G18" s="416">
        <f t="shared" si="0"/>
        <v>0</v>
      </c>
      <c r="H18" s="22"/>
      <c r="I18" s="22"/>
    </row>
    <row r="19" spans="1:9">
      <c r="A19" s="100"/>
      <c r="B19" s="22"/>
      <c r="C19" s="22"/>
      <c r="D19" s="22"/>
      <c r="E19" s="22"/>
      <c r="F19" s="22"/>
      <c r="G19" s="416">
        <f t="shared" si="0"/>
        <v>0</v>
      </c>
      <c r="H19" s="22"/>
      <c r="I19" s="22"/>
    </row>
    <row r="20" spans="1:9">
      <c r="A20" s="100"/>
      <c r="B20" s="22"/>
      <c r="C20" s="22"/>
      <c r="D20" s="22"/>
      <c r="E20" s="22"/>
      <c r="F20" s="22"/>
      <c r="G20" s="416">
        <f t="shared" si="0"/>
        <v>0</v>
      </c>
      <c r="H20" s="22"/>
      <c r="I20" s="22"/>
    </row>
    <row r="21" spans="1:9" s="26" customFormat="1" ht="23.25" customHeight="1">
      <c r="A21" s="410" t="s">
        <v>249</v>
      </c>
      <c r="B21" s="411"/>
      <c r="C21" s="411"/>
      <c r="D21" s="415">
        <f>SUM(D12:D20)</f>
        <v>0</v>
      </c>
      <c r="E21" s="415">
        <f>SUM(E12:E20)</f>
        <v>0</v>
      </c>
      <c r="F21" s="415">
        <f>SUM(F12:F20)</f>
        <v>0</v>
      </c>
      <c r="G21" s="415">
        <f>SUM(G12:G20)</f>
        <v>0</v>
      </c>
      <c r="H21" s="411"/>
      <c r="I21" s="411"/>
    </row>
    <row r="22" spans="1:9" ht="23.25" customHeight="1">
      <c r="A22" s="100"/>
      <c r="B22" s="22"/>
      <c r="C22" s="22"/>
      <c r="D22" s="22"/>
      <c r="E22" s="22"/>
      <c r="F22" s="22"/>
      <c r="G22" s="22"/>
      <c r="H22" s="22"/>
      <c r="I22" s="22"/>
    </row>
    <row r="24" spans="1:9" s="26" customFormat="1" ht="36.75" customHeight="1">
      <c r="A24" s="871" t="s">
        <v>267</v>
      </c>
      <c r="B24" s="871"/>
      <c r="C24" s="871"/>
      <c r="D24" s="871"/>
      <c r="E24" s="871"/>
      <c r="F24" s="871"/>
      <c r="G24" s="871"/>
      <c r="H24" s="871"/>
      <c r="I24" s="871"/>
    </row>
    <row r="26" spans="1:9" s="28" customFormat="1" ht="54" customHeight="1">
      <c r="A26" s="826" t="s">
        <v>115</v>
      </c>
      <c r="B26" s="826" t="s">
        <v>225</v>
      </c>
      <c r="C26" s="826" t="s">
        <v>2</v>
      </c>
      <c r="D26" s="826" t="s">
        <v>789</v>
      </c>
      <c r="E26" s="826"/>
      <c r="F26" s="826"/>
      <c r="G26" s="826"/>
      <c r="H26" s="826" t="s">
        <v>263</v>
      </c>
      <c r="I26" s="826" t="s">
        <v>268</v>
      </c>
    </row>
    <row r="27" spans="1:9" s="28" customFormat="1" ht="23.25" customHeight="1">
      <c r="A27" s="826"/>
      <c r="B27" s="826"/>
      <c r="C27" s="826"/>
      <c r="D27" s="826" t="s">
        <v>228</v>
      </c>
      <c r="E27" s="826"/>
      <c r="F27" s="389" t="s">
        <v>229</v>
      </c>
      <c r="G27" s="826" t="s">
        <v>111</v>
      </c>
      <c r="H27" s="826"/>
      <c r="I27" s="826"/>
    </row>
    <row r="28" spans="1:9" s="28" customFormat="1" ht="101.25" customHeight="1">
      <c r="A28" s="826"/>
      <c r="B28" s="826"/>
      <c r="C28" s="826"/>
      <c r="D28" s="389" t="s">
        <v>269</v>
      </c>
      <c r="E28" s="389" t="s">
        <v>270</v>
      </c>
      <c r="F28" s="423">
        <v>46.3</v>
      </c>
      <c r="G28" s="826"/>
      <c r="H28" s="826"/>
      <c r="I28" s="826"/>
    </row>
    <row r="29" spans="1:9">
      <c r="A29" s="410">
        <v>1</v>
      </c>
      <c r="B29" s="410">
        <v>2</v>
      </c>
      <c r="C29" s="410">
        <v>3</v>
      </c>
      <c r="D29" s="410">
        <v>4</v>
      </c>
      <c r="E29" s="410">
        <v>5</v>
      </c>
      <c r="F29" s="410">
        <v>6</v>
      </c>
      <c r="G29" s="410">
        <v>7</v>
      </c>
      <c r="H29" s="410">
        <v>8</v>
      </c>
      <c r="I29" s="410">
        <v>9</v>
      </c>
    </row>
    <row r="30" spans="1:9">
      <c r="A30" s="100"/>
      <c r="B30" s="100"/>
      <c r="C30" s="100"/>
      <c r="D30" s="100"/>
      <c r="E30" s="100"/>
      <c r="F30" s="100"/>
      <c r="G30" s="424">
        <f>SUM(D30:F30)</f>
        <v>0</v>
      </c>
      <c r="H30" s="100"/>
      <c r="I30" s="100"/>
    </row>
    <row r="31" spans="1:9">
      <c r="A31" s="100"/>
      <c r="B31" s="100"/>
      <c r="C31" s="100"/>
      <c r="D31" s="100"/>
      <c r="E31" s="100"/>
      <c r="F31" s="100"/>
      <c r="G31" s="424">
        <f t="shared" ref="G31:G34" si="1">SUM(D31:F31)</f>
        <v>0</v>
      </c>
      <c r="H31" s="100"/>
      <c r="I31" s="100"/>
    </row>
    <row r="32" spans="1:9">
      <c r="A32" s="100"/>
      <c r="B32" s="100"/>
      <c r="C32" s="100"/>
      <c r="D32" s="100"/>
      <c r="E32" s="100"/>
      <c r="F32" s="100"/>
      <c r="G32" s="424">
        <f t="shared" si="1"/>
        <v>0</v>
      </c>
      <c r="H32" s="100"/>
      <c r="I32" s="100"/>
    </row>
    <row r="33" spans="1:10">
      <c r="A33" s="100"/>
      <c r="B33" s="100"/>
      <c r="C33" s="100"/>
      <c r="D33" s="100"/>
      <c r="E33" s="100"/>
      <c r="F33" s="100"/>
      <c r="G33" s="424">
        <f t="shared" si="1"/>
        <v>0</v>
      </c>
      <c r="H33" s="100"/>
      <c r="I33" s="100"/>
    </row>
    <row r="34" spans="1:10">
      <c r="A34" s="100"/>
      <c r="B34" s="100"/>
      <c r="C34" s="100"/>
      <c r="D34" s="100"/>
      <c r="E34" s="100"/>
      <c r="F34" s="100"/>
      <c r="G34" s="424">
        <f t="shared" si="1"/>
        <v>0</v>
      </c>
      <c r="H34" s="100"/>
      <c r="I34" s="100"/>
    </row>
    <row r="35" spans="1:10" s="26" customFormat="1" ht="25.5" customHeight="1">
      <c r="A35" s="410" t="s">
        <v>249</v>
      </c>
      <c r="B35" s="410"/>
      <c r="C35" s="410"/>
      <c r="D35" s="425">
        <f>SUM(D30:D34)</f>
        <v>0</v>
      </c>
      <c r="E35" s="425">
        <f t="shared" ref="E35:G35" si="2">SUM(E30:E34)</f>
        <v>0</v>
      </c>
      <c r="F35" s="425">
        <f t="shared" si="2"/>
        <v>0</v>
      </c>
      <c r="G35" s="425">
        <f t="shared" si="2"/>
        <v>0</v>
      </c>
      <c r="H35" s="410"/>
      <c r="I35" s="410"/>
    </row>
    <row r="36" spans="1:10" ht="25.5" customHeight="1">
      <c r="A36" s="100"/>
      <c r="B36" s="100"/>
      <c r="C36" s="100"/>
      <c r="D36" s="100"/>
      <c r="E36" s="100"/>
      <c r="F36" s="100"/>
      <c r="G36" s="100"/>
      <c r="H36" s="100"/>
      <c r="I36" s="100"/>
    </row>
    <row r="38" spans="1:10" s="393" customFormat="1" ht="26.25" customHeight="1">
      <c r="A38" s="869" t="s">
        <v>232</v>
      </c>
      <c r="B38" s="869"/>
      <c r="C38" s="869"/>
      <c r="D38" s="869"/>
      <c r="E38" s="869"/>
      <c r="F38" s="869"/>
      <c r="G38" s="869"/>
      <c r="H38" s="869"/>
      <c r="I38" s="869"/>
    </row>
    <row r="39" spans="1:10" s="28" customFormat="1" ht="39.75" customHeight="1">
      <c r="A39" s="870" t="s">
        <v>158</v>
      </c>
      <c r="B39" s="870" t="s">
        <v>2</v>
      </c>
      <c r="C39" s="859" t="s">
        <v>271</v>
      </c>
      <c r="D39" s="859"/>
      <c r="E39" s="859"/>
      <c r="F39" s="859" t="s">
        <v>272</v>
      </c>
      <c r="G39" s="859"/>
      <c r="H39" s="859"/>
      <c r="I39" s="870" t="s">
        <v>229</v>
      </c>
      <c r="J39" s="863" t="s">
        <v>273</v>
      </c>
    </row>
    <row r="40" spans="1:10" s="28" customFormat="1" ht="26.25" customHeight="1">
      <c r="A40" s="870"/>
      <c r="B40" s="870"/>
      <c r="C40" s="461" t="s">
        <v>274</v>
      </c>
      <c r="D40" s="461" t="s">
        <v>275</v>
      </c>
      <c r="E40" s="461" t="s">
        <v>249</v>
      </c>
      <c r="F40" s="461" t="s">
        <v>274</v>
      </c>
      <c r="G40" s="461" t="s">
        <v>275</v>
      </c>
      <c r="H40" s="461" t="s">
        <v>249</v>
      </c>
      <c r="I40" s="870"/>
      <c r="J40" s="864"/>
    </row>
    <row r="41" spans="1:10" ht="18" customHeight="1">
      <c r="A41" s="410">
        <v>1</v>
      </c>
      <c r="B41" s="410">
        <v>2</v>
      </c>
      <c r="C41" s="410">
        <v>3</v>
      </c>
      <c r="D41" s="410">
        <v>4</v>
      </c>
      <c r="E41" s="410">
        <v>5</v>
      </c>
      <c r="F41" s="410">
        <v>6</v>
      </c>
      <c r="G41" s="410">
        <v>7</v>
      </c>
      <c r="H41" s="410">
        <v>8</v>
      </c>
      <c r="I41" s="410">
        <v>9</v>
      </c>
      <c r="J41" s="410">
        <v>10</v>
      </c>
    </row>
    <row r="42" spans="1:10">
      <c r="A42" s="865" t="s">
        <v>235</v>
      </c>
      <c r="B42" s="866"/>
      <c r="C42" s="410"/>
      <c r="D42" s="410"/>
      <c r="E42" s="410"/>
      <c r="F42" s="410"/>
      <c r="G42" s="410"/>
      <c r="H42" s="410"/>
      <c r="I42" s="410"/>
      <c r="J42" s="410"/>
    </row>
    <row r="43" spans="1:10">
      <c r="A43" s="410">
        <v>2</v>
      </c>
      <c r="B43" s="412" t="s">
        <v>31</v>
      </c>
      <c r="C43" s="105"/>
      <c r="D43" s="105"/>
      <c r="E43" s="426">
        <f>SUM(C43:D43)</f>
        <v>0</v>
      </c>
      <c r="F43" s="105"/>
      <c r="G43" s="105"/>
      <c r="H43" s="426">
        <f t="shared" ref="H43:H75" si="3">SUM(F43:G43)</f>
        <v>0</v>
      </c>
      <c r="I43" s="105"/>
      <c r="J43" s="426">
        <f>E43+H43+I43</f>
        <v>0</v>
      </c>
    </row>
    <row r="44" spans="1:10">
      <c r="A44" s="410">
        <v>3</v>
      </c>
      <c r="B44" s="412" t="s">
        <v>32</v>
      </c>
      <c r="C44" s="105"/>
      <c r="D44" s="105"/>
      <c r="E44" s="426">
        <f t="shared" ref="E44:E75" si="4">SUM(C44:D44)</f>
        <v>0</v>
      </c>
      <c r="F44" s="105"/>
      <c r="G44" s="105"/>
      <c r="H44" s="426">
        <f t="shared" si="3"/>
        <v>0</v>
      </c>
      <c r="I44" s="105"/>
      <c r="J44" s="426">
        <f t="shared" ref="J44:J75" si="5">E44+H44+I44</f>
        <v>0</v>
      </c>
    </row>
    <row r="45" spans="1:10">
      <c r="A45" s="410">
        <v>4</v>
      </c>
      <c r="B45" s="412" t="s">
        <v>33</v>
      </c>
      <c r="C45" s="105"/>
      <c r="D45" s="105"/>
      <c r="E45" s="426">
        <f t="shared" si="4"/>
        <v>0</v>
      </c>
      <c r="F45" s="105"/>
      <c r="G45" s="105"/>
      <c r="H45" s="426">
        <f t="shared" si="3"/>
        <v>0</v>
      </c>
      <c r="I45" s="105"/>
      <c r="J45" s="426">
        <f t="shared" si="5"/>
        <v>0</v>
      </c>
    </row>
    <row r="46" spans="1:10">
      <c r="A46" s="410">
        <v>5</v>
      </c>
      <c r="B46" s="412" t="s">
        <v>197</v>
      </c>
      <c r="C46" s="105"/>
      <c r="D46" s="105"/>
      <c r="E46" s="426">
        <f t="shared" si="4"/>
        <v>0</v>
      </c>
      <c r="F46" s="105"/>
      <c r="G46" s="105"/>
      <c r="H46" s="426">
        <f t="shared" si="3"/>
        <v>0</v>
      </c>
      <c r="I46" s="105"/>
      <c r="J46" s="426">
        <f t="shared" si="5"/>
        <v>0</v>
      </c>
    </row>
    <row r="47" spans="1:10" ht="21.75" customHeight="1">
      <c r="A47" s="410">
        <v>6</v>
      </c>
      <c r="B47" s="412" t="s">
        <v>35</v>
      </c>
      <c r="C47" s="105"/>
      <c r="D47" s="105"/>
      <c r="E47" s="426">
        <f t="shared" si="4"/>
        <v>0</v>
      </c>
      <c r="F47" s="105"/>
      <c r="G47" s="105"/>
      <c r="H47" s="426">
        <f t="shared" si="3"/>
        <v>0</v>
      </c>
      <c r="I47" s="105"/>
      <c r="J47" s="426">
        <f t="shared" si="5"/>
        <v>0</v>
      </c>
    </row>
    <row r="48" spans="1:10">
      <c r="A48" s="410">
        <v>7</v>
      </c>
      <c r="B48" s="412" t="s">
        <v>198</v>
      </c>
      <c r="C48" s="105"/>
      <c r="D48" s="105"/>
      <c r="E48" s="426">
        <f t="shared" si="4"/>
        <v>0</v>
      </c>
      <c r="F48" s="105"/>
      <c r="G48" s="105"/>
      <c r="H48" s="426">
        <f t="shared" si="3"/>
        <v>0</v>
      </c>
      <c r="I48" s="105"/>
      <c r="J48" s="426">
        <f t="shared" si="5"/>
        <v>0</v>
      </c>
    </row>
    <row r="49" spans="1:10">
      <c r="A49" s="410">
        <v>8</v>
      </c>
      <c r="B49" s="412" t="s">
        <v>37</v>
      </c>
      <c r="C49" s="105"/>
      <c r="D49" s="105"/>
      <c r="E49" s="426">
        <f t="shared" si="4"/>
        <v>0</v>
      </c>
      <c r="F49" s="105"/>
      <c r="G49" s="105"/>
      <c r="H49" s="426">
        <f t="shared" si="3"/>
        <v>0</v>
      </c>
      <c r="I49" s="105"/>
      <c r="J49" s="426">
        <f t="shared" si="5"/>
        <v>0</v>
      </c>
    </row>
    <row r="50" spans="1:10">
      <c r="A50" s="410">
        <v>9</v>
      </c>
      <c r="B50" s="412" t="s">
        <v>38</v>
      </c>
      <c r="C50" s="105"/>
      <c r="D50" s="105"/>
      <c r="E50" s="426">
        <f t="shared" si="4"/>
        <v>0</v>
      </c>
      <c r="F50" s="105"/>
      <c r="G50" s="105"/>
      <c r="H50" s="426">
        <f t="shared" si="3"/>
        <v>0</v>
      </c>
      <c r="I50" s="105"/>
      <c r="J50" s="426">
        <f t="shared" si="5"/>
        <v>0</v>
      </c>
    </row>
    <row r="51" spans="1:10">
      <c r="A51" s="410">
        <v>10</v>
      </c>
      <c r="B51" s="412" t="s">
        <v>39</v>
      </c>
      <c r="C51" s="105"/>
      <c r="D51" s="105"/>
      <c r="E51" s="426">
        <f t="shared" si="4"/>
        <v>0</v>
      </c>
      <c r="F51" s="105"/>
      <c r="G51" s="105"/>
      <c r="H51" s="426">
        <f t="shared" si="3"/>
        <v>0</v>
      </c>
      <c r="I51" s="105"/>
      <c r="J51" s="426">
        <f t="shared" si="5"/>
        <v>0</v>
      </c>
    </row>
    <row r="52" spans="1:10">
      <c r="A52" s="410">
        <v>11</v>
      </c>
      <c r="B52" s="412" t="s">
        <v>40</v>
      </c>
      <c r="C52" s="105"/>
      <c r="D52" s="105"/>
      <c r="E52" s="426">
        <f t="shared" si="4"/>
        <v>0</v>
      </c>
      <c r="F52" s="105"/>
      <c r="G52" s="105"/>
      <c r="H52" s="426">
        <f t="shared" si="3"/>
        <v>0</v>
      </c>
      <c r="I52" s="105"/>
      <c r="J52" s="426">
        <f t="shared" si="5"/>
        <v>0</v>
      </c>
    </row>
    <row r="53" spans="1:10">
      <c r="A53" s="410">
        <v>12</v>
      </c>
      <c r="B53" s="412" t="s">
        <v>42</v>
      </c>
      <c r="C53" s="105"/>
      <c r="D53" s="105"/>
      <c r="E53" s="426">
        <f t="shared" si="4"/>
        <v>0</v>
      </c>
      <c r="F53" s="105"/>
      <c r="G53" s="105"/>
      <c r="H53" s="426">
        <f t="shared" si="3"/>
        <v>0</v>
      </c>
      <c r="I53" s="105"/>
      <c r="J53" s="426">
        <f t="shared" si="5"/>
        <v>0</v>
      </c>
    </row>
    <row r="54" spans="1:10">
      <c r="A54" s="410">
        <v>13</v>
      </c>
      <c r="B54" s="412" t="s">
        <v>43</v>
      </c>
      <c r="C54" s="105"/>
      <c r="D54" s="105"/>
      <c r="E54" s="426">
        <f t="shared" si="4"/>
        <v>0</v>
      </c>
      <c r="F54" s="105"/>
      <c r="G54" s="105"/>
      <c r="H54" s="426">
        <f t="shared" si="3"/>
        <v>0</v>
      </c>
      <c r="I54" s="105"/>
      <c r="J54" s="426">
        <f t="shared" si="5"/>
        <v>0</v>
      </c>
    </row>
    <row r="55" spans="1:10">
      <c r="A55" s="410">
        <v>14</v>
      </c>
      <c r="B55" s="412" t="str">
        <f>'[7]Anx-13 DCB'!B18</f>
        <v>LT4(a)</v>
      </c>
      <c r="C55" s="105"/>
      <c r="D55" s="105"/>
      <c r="E55" s="426">
        <f t="shared" si="4"/>
        <v>0</v>
      </c>
      <c r="F55" s="105"/>
      <c r="G55" s="105">
        <v>0</v>
      </c>
      <c r="H55" s="426">
        <f t="shared" si="3"/>
        <v>0</v>
      </c>
      <c r="I55" s="105"/>
      <c r="J55" s="426">
        <f t="shared" si="5"/>
        <v>0</v>
      </c>
    </row>
    <row r="56" spans="1:10">
      <c r="A56" s="410">
        <v>15</v>
      </c>
      <c r="B56" s="412" t="str">
        <f>'[7]Anx-13 DCB'!B19</f>
        <v>LT 4B</v>
      </c>
      <c r="C56" s="105"/>
      <c r="D56" s="105"/>
      <c r="E56" s="426">
        <f t="shared" si="4"/>
        <v>0</v>
      </c>
      <c r="F56" s="105"/>
      <c r="G56" s="105"/>
      <c r="H56" s="426">
        <f t="shared" si="3"/>
        <v>0</v>
      </c>
      <c r="I56" s="105"/>
      <c r="J56" s="426">
        <f t="shared" si="5"/>
        <v>0</v>
      </c>
    </row>
    <row r="57" spans="1:10">
      <c r="A57" s="410">
        <v>16</v>
      </c>
      <c r="B57" s="412" t="str">
        <f>'[7]Anx-13 DCB'!B20</f>
        <v>LT 4C(i)</v>
      </c>
      <c r="C57" s="105"/>
      <c r="D57" s="105"/>
      <c r="E57" s="426">
        <f t="shared" si="4"/>
        <v>0</v>
      </c>
      <c r="F57" s="105"/>
      <c r="G57" s="105"/>
      <c r="H57" s="426">
        <f t="shared" si="3"/>
        <v>0</v>
      </c>
      <c r="I57" s="105"/>
      <c r="J57" s="426">
        <f t="shared" si="5"/>
        <v>0</v>
      </c>
    </row>
    <row r="58" spans="1:10">
      <c r="A58" s="410">
        <v>17</v>
      </c>
      <c r="B58" s="412" t="str">
        <f>'[7]Anx-13 DCB'!B21</f>
        <v>LT 4C(ii)</v>
      </c>
      <c r="C58" s="105"/>
      <c r="D58" s="105"/>
      <c r="E58" s="426">
        <f t="shared" si="4"/>
        <v>0</v>
      </c>
      <c r="F58" s="105"/>
      <c r="G58" s="105"/>
      <c r="H58" s="426">
        <f t="shared" si="3"/>
        <v>0</v>
      </c>
      <c r="I58" s="105"/>
      <c r="J58" s="426">
        <f t="shared" si="5"/>
        <v>0</v>
      </c>
    </row>
    <row r="59" spans="1:10">
      <c r="A59" s="410">
        <v>18</v>
      </c>
      <c r="B59" s="412" t="str">
        <f>'[7]Anx-13 DCB'!B22</f>
        <v>LT 5A(i)</v>
      </c>
      <c r="C59" s="105"/>
      <c r="D59" s="105"/>
      <c r="E59" s="426">
        <f t="shared" si="4"/>
        <v>0</v>
      </c>
      <c r="F59" s="105"/>
      <c r="G59" s="105"/>
      <c r="H59" s="426">
        <f t="shared" si="3"/>
        <v>0</v>
      </c>
      <c r="I59" s="105"/>
      <c r="J59" s="426">
        <f t="shared" si="5"/>
        <v>0</v>
      </c>
    </row>
    <row r="60" spans="1:10">
      <c r="A60" s="410">
        <v>19</v>
      </c>
      <c r="B60" s="412" t="str">
        <f>'[7]Anx-13 DCB'!B23</f>
        <v>LT 5A(ii)</v>
      </c>
      <c r="C60" s="105"/>
      <c r="D60" s="105"/>
      <c r="E60" s="426">
        <f t="shared" si="4"/>
        <v>0</v>
      </c>
      <c r="F60" s="105"/>
      <c r="G60" s="105"/>
      <c r="H60" s="426">
        <f t="shared" si="3"/>
        <v>0</v>
      </c>
      <c r="I60" s="105"/>
      <c r="J60" s="426">
        <f t="shared" si="5"/>
        <v>0</v>
      </c>
    </row>
    <row r="61" spans="1:10">
      <c r="A61" s="410">
        <v>20</v>
      </c>
      <c r="B61" s="412" t="str">
        <f>'[7]Anx-13 DCB'!B24</f>
        <v>LT 5A(iii)</v>
      </c>
      <c r="C61" s="105"/>
      <c r="D61" s="105"/>
      <c r="E61" s="426">
        <f t="shared" si="4"/>
        <v>0</v>
      </c>
      <c r="F61" s="105"/>
      <c r="G61" s="105"/>
      <c r="H61" s="426">
        <f t="shared" si="3"/>
        <v>0</v>
      </c>
      <c r="I61" s="105"/>
      <c r="J61" s="426">
        <f t="shared" si="5"/>
        <v>0</v>
      </c>
    </row>
    <row r="62" spans="1:10">
      <c r="A62" s="410">
        <v>21</v>
      </c>
      <c r="B62" s="412" t="str">
        <f>'[7]Anx-13 DCB'!B25</f>
        <v>LT 5A(iv)</v>
      </c>
      <c r="C62" s="105"/>
      <c r="D62" s="105"/>
      <c r="E62" s="426">
        <f t="shared" si="4"/>
        <v>0</v>
      </c>
      <c r="F62" s="105"/>
      <c r="G62" s="105"/>
      <c r="H62" s="426">
        <f t="shared" si="3"/>
        <v>0</v>
      </c>
      <c r="I62" s="105"/>
      <c r="J62" s="426">
        <f t="shared" si="5"/>
        <v>0</v>
      </c>
    </row>
    <row r="63" spans="1:10">
      <c r="A63" s="410">
        <v>22</v>
      </c>
      <c r="B63" s="412" t="str">
        <f>'[7]Anx-13 DCB'!B26</f>
        <v>LT 5B(i)</v>
      </c>
      <c r="C63" s="105"/>
      <c r="D63" s="105"/>
      <c r="E63" s="426">
        <f t="shared" si="4"/>
        <v>0</v>
      </c>
      <c r="F63" s="105"/>
      <c r="G63" s="105"/>
      <c r="H63" s="426">
        <f t="shared" si="3"/>
        <v>0</v>
      </c>
      <c r="I63" s="105"/>
      <c r="J63" s="426">
        <f t="shared" si="5"/>
        <v>0</v>
      </c>
    </row>
    <row r="64" spans="1:10">
      <c r="A64" s="410">
        <v>23</v>
      </c>
      <c r="B64" s="412" t="str">
        <f>'[7]Anx-13 DCB'!B27</f>
        <v>LT 5B(ii)</v>
      </c>
      <c r="C64" s="105"/>
      <c r="D64" s="105"/>
      <c r="E64" s="426">
        <f t="shared" si="4"/>
        <v>0</v>
      </c>
      <c r="F64" s="105"/>
      <c r="G64" s="105"/>
      <c r="H64" s="426">
        <f t="shared" si="3"/>
        <v>0</v>
      </c>
      <c r="I64" s="105"/>
      <c r="J64" s="426">
        <f t="shared" si="5"/>
        <v>0</v>
      </c>
    </row>
    <row r="65" spans="1:10">
      <c r="A65" s="410">
        <v>24</v>
      </c>
      <c r="B65" s="412" t="str">
        <f>'[7]Anx-13 DCB'!B28</f>
        <v>LT 5B(iii)</v>
      </c>
      <c r="C65" s="105"/>
      <c r="D65" s="105"/>
      <c r="E65" s="426">
        <f t="shared" si="4"/>
        <v>0</v>
      </c>
      <c r="F65" s="105"/>
      <c r="G65" s="105"/>
      <c r="H65" s="426">
        <f t="shared" si="3"/>
        <v>0</v>
      </c>
      <c r="I65" s="105"/>
      <c r="J65" s="426">
        <f t="shared" si="5"/>
        <v>0</v>
      </c>
    </row>
    <row r="66" spans="1:10">
      <c r="A66" s="410">
        <v>25</v>
      </c>
      <c r="B66" s="412" t="str">
        <f>'[7]Anx-13 DCB'!B29</f>
        <v>LT 5B(iv)</v>
      </c>
      <c r="C66" s="105"/>
      <c r="D66" s="105"/>
      <c r="E66" s="426">
        <f t="shared" si="4"/>
        <v>0</v>
      </c>
      <c r="F66" s="105"/>
      <c r="G66" s="105"/>
      <c r="H66" s="426">
        <f t="shared" si="3"/>
        <v>0</v>
      </c>
      <c r="I66" s="105"/>
      <c r="J66" s="426">
        <f t="shared" si="5"/>
        <v>0</v>
      </c>
    </row>
    <row r="67" spans="1:10">
      <c r="A67" s="410">
        <v>26</v>
      </c>
      <c r="B67" s="413" t="s">
        <v>199</v>
      </c>
      <c r="C67" s="105"/>
      <c r="D67" s="105"/>
      <c r="E67" s="426">
        <f t="shared" si="4"/>
        <v>0</v>
      </c>
      <c r="F67" s="105"/>
      <c r="G67" s="105"/>
      <c r="H67" s="426">
        <f t="shared" si="3"/>
        <v>0</v>
      </c>
      <c r="I67" s="105"/>
      <c r="J67" s="426">
        <f t="shared" si="5"/>
        <v>0</v>
      </c>
    </row>
    <row r="68" spans="1:10">
      <c r="A68" s="410">
        <v>27</v>
      </c>
      <c r="B68" s="413" t="s">
        <v>200</v>
      </c>
      <c r="C68" s="105"/>
      <c r="D68" s="105"/>
      <c r="E68" s="426">
        <f t="shared" si="4"/>
        <v>0</v>
      </c>
      <c r="F68" s="105"/>
      <c r="G68" s="105"/>
      <c r="H68" s="426">
        <f t="shared" si="3"/>
        <v>0</v>
      </c>
      <c r="I68" s="105"/>
      <c r="J68" s="426">
        <f t="shared" si="5"/>
        <v>0</v>
      </c>
    </row>
    <row r="69" spans="1:10">
      <c r="A69" s="410">
        <v>28</v>
      </c>
      <c r="B69" s="413" t="s">
        <v>201</v>
      </c>
      <c r="C69" s="105"/>
      <c r="D69" s="105"/>
      <c r="E69" s="426">
        <f t="shared" si="4"/>
        <v>0</v>
      </c>
      <c r="F69" s="105"/>
      <c r="G69" s="105"/>
      <c r="H69" s="426">
        <f t="shared" si="3"/>
        <v>0</v>
      </c>
      <c r="I69" s="105"/>
      <c r="J69" s="426">
        <f t="shared" si="5"/>
        <v>0</v>
      </c>
    </row>
    <row r="70" spans="1:10">
      <c r="A70" s="410">
        <v>29</v>
      </c>
      <c r="B70" s="413" t="s">
        <v>202</v>
      </c>
      <c r="C70" s="105"/>
      <c r="D70" s="105"/>
      <c r="E70" s="426">
        <f t="shared" si="4"/>
        <v>0</v>
      </c>
      <c r="F70" s="105"/>
      <c r="G70" s="105"/>
      <c r="H70" s="426">
        <f t="shared" si="3"/>
        <v>0</v>
      </c>
      <c r="I70" s="105"/>
      <c r="J70" s="426">
        <f t="shared" si="5"/>
        <v>0</v>
      </c>
    </row>
    <row r="71" spans="1:10">
      <c r="A71" s="410">
        <v>30</v>
      </c>
      <c r="B71" s="413" t="s">
        <v>203</v>
      </c>
      <c r="C71" s="105"/>
      <c r="D71" s="105"/>
      <c r="E71" s="426">
        <f t="shared" si="4"/>
        <v>0</v>
      </c>
      <c r="F71" s="105"/>
      <c r="G71" s="105"/>
      <c r="H71" s="426">
        <f t="shared" si="3"/>
        <v>0</v>
      </c>
      <c r="I71" s="105"/>
      <c r="J71" s="426">
        <f t="shared" si="5"/>
        <v>0</v>
      </c>
    </row>
    <row r="72" spans="1:10">
      <c r="A72" s="410">
        <v>31</v>
      </c>
      <c r="B72" s="413" t="s">
        <v>204</v>
      </c>
      <c r="C72" s="105"/>
      <c r="D72" s="105"/>
      <c r="E72" s="426">
        <f t="shared" si="4"/>
        <v>0</v>
      </c>
      <c r="F72" s="105"/>
      <c r="G72" s="105"/>
      <c r="H72" s="426">
        <f t="shared" si="3"/>
        <v>0</v>
      </c>
      <c r="I72" s="105"/>
      <c r="J72" s="426">
        <f t="shared" si="5"/>
        <v>0</v>
      </c>
    </row>
    <row r="73" spans="1:10">
      <c r="A73" s="454">
        <v>32</v>
      </c>
      <c r="B73" s="412" t="str">
        <f>'[7]Anx-13 DCB'!B32</f>
        <v>LT 7A</v>
      </c>
      <c r="C73" s="105"/>
      <c r="D73" s="105"/>
      <c r="E73" s="426">
        <f t="shared" si="4"/>
        <v>0</v>
      </c>
      <c r="F73" s="105"/>
      <c r="G73" s="105"/>
      <c r="H73" s="426">
        <f t="shared" si="3"/>
        <v>0</v>
      </c>
      <c r="I73" s="105"/>
      <c r="J73" s="426">
        <f t="shared" si="5"/>
        <v>0</v>
      </c>
    </row>
    <row r="74" spans="1:10">
      <c r="A74" s="454">
        <v>33</v>
      </c>
      <c r="B74" s="412" t="str">
        <f>'[7]Anx-13 DCB'!B33</f>
        <v>LT 7B</v>
      </c>
      <c r="C74" s="105"/>
      <c r="D74" s="105"/>
      <c r="E74" s="426">
        <f t="shared" si="4"/>
        <v>0</v>
      </c>
      <c r="F74" s="105"/>
      <c r="G74" s="105"/>
      <c r="H74" s="426">
        <f t="shared" si="3"/>
        <v>0</v>
      </c>
      <c r="I74" s="105"/>
      <c r="J74" s="426">
        <f t="shared" si="5"/>
        <v>0</v>
      </c>
    </row>
    <row r="75" spans="1:10">
      <c r="A75" s="454">
        <v>34</v>
      </c>
      <c r="B75" s="468" t="s">
        <v>730</v>
      </c>
      <c r="C75" s="105"/>
      <c r="D75" s="105"/>
      <c r="E75" s="426">
        <f t="shared" si="4"/>
        <v>0</v>
      </c>
      <c r="F75" s="105"/>
      <c r="G75" s="105"/>
      <c r="H75" s="426">
        <f t="shared" si="3"/>
        <v>0</v>
      </c>
      <c r="I75" s="105"/>
      <c r="J75" s="426">
        <f t="shared" si="5"/>
        <v>0</v>
      </c>
    </row>
    <row r="76" spans="1:10" s="26" customFormat="1">
      <c r="A76" s="824" t="s">
        <v>236</v>
      </c>
      <c r="B76" s="824"/>
      <c r="C76" s="426">
        <f>SUM(C43:C75)</f>
        <v>0</v>
      </c>
      <c r="D76" s="426">
        <f t="shared" ref="D76:J76" si="6">SUM(D43:D75)</f>
        <v>0</v>
      </c>
      <c r="E76" s="426">
        <f t="shared" si="6"/>
        <v>0</v>
      </c>
      <c r="F76" s="426">
        <f t="shared" si="6"/>
        <v>0</v>
      </c>
      <c r="G76" s="426">
        <f t="shared" si="6"/>
        <v>0</v>
      </c>
      <c r="H76" s="426">
        <f t="shared" si="6"/>
        <v>0</v>
      </c>
      <c r="I76" s="426">
        <f t="shared" si="6"/>
        <v>0</v>
      </c>
      <c r="J76" s="426">
        <f t="shared" si="6"/>
        <v>0</v>
      </c>
    </row>
    <row r="77" spans="1:10" ht="47.25" customHeight="1">
      <c r="A77" s="865" t="s">
        <v>237</v>
      </c>
      <c r="B77" s="866"/>
      <c r="C77" s="425"/>
      <c r="D77" s="425"/>
      <c r="E77" s="425"/>
      <c r="F77" s="425"/>
      <c r="G77" s="425"/>
      <c r="H77" s="425"/>
      <c r="I77" s="425"/>
      <c r="J77" s="425"/>
    </row>
    <row r="78" spans="1:10">
      <c r="A78" s="410">
        <v>1</v>
      </c>
      <c r="B78" s="412" t="s">
        <v>141</v>
      </c>
      <c r="C78" s="105"/>
      <c r="D78" s="105"/>
      <c r="E78" s="426">
        <f t="shared" ref="E78:E89" si="7">SUM(C78:D78)</f>
        <v>0</v>
      </c>
      <c r="F78" s="105"/>
      <c r="G78" s="105"/>
      <c r="H78" s="426">
        <f t="shared" ref="H78:H89" si="8">SUM(F78:G78)</f>
        <v>0</v>
      </c>
      <c r="I78" s="105"/>
      <c r="J78" s="426">
        <f t="shared" ref="J78:J89" si="9">E78+H78+I78</f>
        <v>0</v>
      </c>
    </row>
    <row r="79" spans="1:10">
      <c r="A79" s="410">
        <v>2</v>
      </c>
      <c r="B79" s="412" t="s">
        <v>142</v>
      </c>
      <c r="C79" s="105"/>
      <c r="D79" s="105"/>
      <c r="E79" s="426">
        <f t="shared" si="7"/>
        <v>0</v>
      </c>
      <c r="F79" s="105"/>
      <c r="G79" s="105"/>
      <c r="H79" s="426">
        <f t="shared" si="8"/>
        <v>0</v>
      </c>
      <c r="I79" s="105"/>
      <c r="J79" s="426">
        <f t="shared" si="9"/>
        <v>0</v>
      </c>
    </row>
    <row r="80" spans="1:10">
      <c r="A80" s="410">
        <v>3</v>
      </c>
      <c r="B80" s="412" t="str">
        <f>'[7]Anx-13 DCB'!B38</f>
        <v>HT - 2A</v>
      </c>
      <c r="C80" s="105"/>
      <c r="D80" s="105"/>
      <c r="E80" s="426">
        <f t="shared" si="7"/>
        <v>0</v>
      </c>
      <c r="F80" s="105"/>
      <c r="G80" s="105"/>
      <c r="H80" s="426">
        <f t="shared" si="8"/>
        <v>0</v>
      </c>
      <c r="I80" s="105"/>
      <c r="J80" s="426">
        <f t="shared" si="9"/>
        <v>0</v>
      </c>
    </row>
    <row r="81" spans="1:11">
      <c r="A81" s="410">
        <v>4</v>
      </c>
      <c r="B81" s="412" t="str">
        <f>'[7]Anx-13 DCB'!B39</f>
        <v>HT - 2B</v>
      </c>
      <c r="C81" s="105"/>
      <c r="D81" s="105"/>
      <c r="E81" s="426">
        <f t="shared" si="7"/>
        <v>0</v>
      </c>
      <c r="F81" s="105"/>
      <c r="G81" s="105"/>
      <c r="H81" s="426">
        <f t="shared" si="8"/>
        <v>0</v>
      </c>
      <c r="I81" s="105"/>
      <c r="J81" s="426">
        <f t="shared" si="9"/>
        <v>0</v>
      </c>
    </row>
    <row r="82" spans="1:11">
      <c r="A82" s="410">
        <v>5</v>
      </c>
      <c r="B82" s="412" t="str">
        <f>'[7]Anx-13 DCB'!B40</f>
        <v>HT -2C(i)</v>
      </c>
      <c r="C82" s="105"/>
      <c r="D82" s="105"/>
      <c r="E82" s="426">
        <f t="shared" si="7"/>
        <v>0</v>
      </c>
      <c r="F82" s="105"/>
      <c r="G82" s="105"/>
      <c r="H82" s="426">
        <f t="shared" si="8"/>
        <v>0</v>
      </c>
      <c r="I82" s="105"/>
      <c r="J82" s="426">
        <f t="shared" si="9"/>
        <v>0</v>
      </c>
    </row>
    <row r="83" spans="1:11">
      <c r="A83" s="410">
        <v>6</v>
      </c>
      <c r="B83" s="412" t="str">
        <f>'[7]Anx-13 DCB'!B41</f>
        <v>HT -2C(ii)</v>
      </c>
      <c r="C83" s="105"/>
      <c r="D83" s="105"/>
      <c r="E83" s="426">
        <f t="shared" si="7"/>
        <v>0</v>
      </c>
      <c r="F83" s="105"/>
      <c r="G83" s="105"/>
      <c r="H83" s="426">
        <f t="shared" si="8"/>
        <v>0</v>
      </c>
      <c r="I83" s="105"/>
      <c r="J83" s="426">
        <f t="shared" si="9"/>
        <v>0</v>
      </c>
    </row>
    <row r="84" spans="1:11">
      <c r="A84" s="410">
        <v>7</v>
      </c>
      <c r="B84" s="412" t="str">
        <f>'[7]Anx-13 DCB'!B42</f>
        <v>HT -3A</v>
      </c>
      <c r="C84" s="105"/>
      <c r="D84" s="105"/>
      <c r="E84" s="426">
        <f t="shared" si="7"/>
        <v>0</v>
      </c>
      <c r="F84" s="105"/>
      <c r="G84" s="105"/>
      <c r="H84" s="426">
        <f t="shared" si="8"/>
        <v>0</v>
      </c>
      <c r="I84" s="105"/>
      <c r="J84" s="426">
        <f t="shared" si="9"/>
        <v>0</v>
      </c>
    </row>
    <row r="85" spans="1:11">
      <c r="A85" s="410">
        <v>8</v>
      </c>
      <c r="B85" s="412" t="str">
        <f>'[7]Anx-13 DCB'!B43</f>
        <v>HT -3B</v>
      </c>
      <c r="C85" s="105"/>
      <c r="D85" s="105"/>
      <c r="E85" s="426">
        <f t="shared" si="7"/>
        <v>0</v>
      </c>
      <c r="F85" s="105"/>
      <c r="G85" s="105"/>
      <c r="H85" s="426">
        <f t="shared" si="8"/>
        <v>0</v>
      </c>
      <c r="I85" s="105"/>
      <c r="J85" s="426">
        <f t="shared" si="9"/>
        <v>0</v>
      </c>
    </row>
    <row r="86" spans="1:11">
      <c r="A86" s="410">
        <v>9</v>
      </c>
      <c r="B86" s="412" t="str">
        <f>'[7]Anx-13 DCB'!B44</f>
        <v>HT -4</v>
      </c>
      <c r="C86" s="105"/>
      <c r="D86" s="105"/>
      <c r="E86" s="426">
        <f t="shared" si="7"/>
        <v>0</v>
      </c>
      <c r="F86" s="105"/>
      <c r="G86" s="105"/>
      <c r="H86" s="426">
        <f t="shared" si="8"/>
        <v>0</v>
      </c>
      <c r="I86" s="105"/>
      <c r="J86" s="426">
        <f t="shared" si="9"/>
        <v>0</v>
      </c>
    </row>
    <row r="87" spans="1:11">
      <c r="A87" s="410">
        <v>10</v>
      </c>
      <c r="B87" s="412" t="str">
        <f>'[7]Anx-13 DCB'!B45</f>
        <v>HT -5</v>
      </c>
      <c r="C87" s="105"/>
      <c r="D87" s="105"/>
      <c r="E87" s="426">
        <f t="shared" si="7"/>
        <v>0</v>
      </c>
      <c r="F87" s="105"/>
      <c r="G87" s="105"/>
      <c r="H87" s="426">
        <f t="shared" si="8"/>
        <v>0</v>
      </c>
      <c r="I87" s="105"/>
      <c r="J87" s="426">
        <f t="shared" si="9"/>
        <v>0</v>
      </c>
    </row>
    <row r="88" spans="1:11">
      <c r="A88" s="410">
        <v>11</v>
      </c>
      <c r="B88" s="412" t="s">
        <v>276</v>
      </c>
      <c r="C88" s="105"/>
      <c r="D88" s="105"/>
      <c r="E88" s="426">
        <f t="shared" si="7"/>
        <v>0</v>
      </c>
      <c r="F88" s="105"/>
      <c r="G88" s="105"/>
      <c r="H88" s="426">
        <f t="shared" si="8"/>
        <v>0</v>
      </c>
      <c r="I88" s="105"/>
      <c r="J88" s="426">
        <f t="shared" si="9"/>
        <v>0</v>
      </c>
    </row>
    <row r="89" spans="1:11">
      <c r="A89" s="410">
        <v>12</v>
      </c>
      <c r="B89" s="412" t="s">
        <v>727</v>
      </c>
      <c r="C89" s="105"/>
      <c r="D89" s="105"/>
      <c r="E89" s="426">
        <f t="shared" si="7"/>
        <v>0</v>
      </c>
      <c r="F89" s="105"/>
      <c r="G89" s="105"/>
      <c r="H89" s="426">
        <f t="shared" si="8"/>
        <v>0</v>
      </c>
      <c r="I89" s="105"/>
      <c r="J89" s="426">
        <f t="shared" si="9"/>
        <v>0</v>
      </c>
    </row>
    <row r="90" spans="1:11" s="26" customFormat="1">
      <c r="A90" s="824" t="s">
        <v>238</v>
      </c>
      <c r="B90" s="824"/>
      <c r="C90" s="426">
        <f>SUM(C78:C89)</f>
        <v>0</v>
      </c>
      <c r="D90" s="426">
        <f t="shared" ref="D90:J90" si="10">SUM(D78:D89)</f>
        <v>0</v>
      </c>
      <c r="E90" s="426">
        <f t="shared" si="10"/>
        <v>0</v>
      </c>
      <c r="F90" s="426">
        <f t="shared" si="10"/>
        <v>0</v>
      </c>
      <c r="G90" s="426">
        <f t="shared" si="10"/>
        <v>0</v>
      </c>
      <c r="H90" s="426">
        <f t="shared" si="10"/>
        <v>0</v>
      </c>
      <c r="I90" s="426">
        <f t="shared" si="10"/>
        <v>0</v>
      </c>
      <c r="J90" s="426">
        <f t="shared" si="10"/>
        <v>0</v>
      </c>
      <c r="K90" s="106"/>
    </row>
    <row r="91" spans="1:11">
      <c r="A91" s="867" t="s">
        <v>239</v>
      </c>
      <c r="B91" s="868"/>
      <c r="C91" s="425"/>
      <c r="D91" s="425"/>
      <c r="E91" s="425"/>
      <c r="F91" s="425"/>
      <c r="G91" s="425"/>
      <c r="H91" s="425"/>
      <c r="I91" s="425"/>
      <c r="J91" s="425"/>
    </row>
    <row r="92" spans="1:11">
      <c r="A92" s="384"/>
      <c r="B92" s="22"/>
      <c r="C92" s="105"/>
      <c r="D92" s="105"/>
      <c r="E92" s="426">
        <f>SUM(C92:D92)</f>
        <v>0</v>
      </c>
      <c r="F92" s="105"/>
      <c r="G92" s="105"/>
      <c r="H92" s="426">
        <f>SUM(F92:G92)</f>
        <v>0</v>
      </c>
      <c r="I92" s="105"/>
      <c r="J92" s="426">
        <f>E92+H92+I92</f>
        <v>0</v>
      </c>
    </row>
    <row r="93" spans="1:11">
      <c r="A93" s="384"/>
      <c r="B93" s="22"/>
      <c r="C93" s="105"/>
      <c r="D93" s="105"/>
      <c r="E93" s="426">
        <f>SUM(C93:D93)</f>
        <v>0</v>
      </c>
      <c r="F93" s="105"/>
      <c r="G93" s="105"/>
      <c r="H93" s="426">
        <f>SUM(F93:G93)</f>
        <v>0</v>
      </c>
      <c r="I93" s="105"/>
      <c r="J93" s="426">
        <f>E93+H93+I93</f>
        <v>0</v>
      </c>
    </row>
    <row r="94" spans="1:11">
      <c r="A94" s="100"/>
      <c r="B94" s="22"/>
      <c r="C94" s="105"/>
      <c r="D94" s="105"/>
      <c r="E94" s="426">
        <f>SUM(C94:D94)</f>
        <v>0</v>
      </c>
      <c r="F94" s="105"/>
      <c r="G94" s="105"/>
      <c r="H94" s="426">
        <f>SUM(F94:G94)</f>
        <v>0</v>
      </c>
      <c r="I94" s="105"/>
      <c r="J94" s="426">
        <f>E94+H94+I94</f>
        <v>0</v>
      </c>
    </row>
    <row r="95" spans="1:11">
      <c r="A95" s="824" t="s">
        <v>240</v>
      </c>
      <c r="B95" s="824"/>
      <c r="C95" s="426">
        <f>SUM(C92:C94)</f>
        <v>0</v>
      </c>
      <c r="D95" s="426">
        <f t="shared" ref="D95:J95" si="11">SUM(D92:D94)</f>
        <v>0</v>
      </c>
      <c r="E95" s="426">
        <f t="shared" si="11"/>
        <v>0</v>
      </c>
      <c r="F95" s="426">
        <f t="shared" si="11"/>
        <v>0</v>
      </c>
      <c r="G95" s="426">
        <f t="shared" si="11"/>
        <v>0</v>
      </c>
      <c r="H95" s="426">
        <f t="shared" si="11"/>
        <v>0</v>
      </c>
      <c r="I95" s="426"/>
      <c r="J95" s="426">
        <f t="shared" si="11"/>
        <v>0</v>
      </c>
    </row>
    <row r="96" spans="1:11">
      <c r="A96" s="824" t="s">
        <v>241</v>
      </c>
      <c r="B96" s="824"/>
      <c r="C96" s="426">
        <f>C76+C90+C95</f>
        <v>0</v>
      </c>
      <c r="D96" s="426">
        <f t="shared" ref="D96:J96" si="12">D76+D90+D95</f>
        <v>0</v>
      </c>
      <c r="E96" s="426">
        <f t="shared" si="12"/>
        <v>0</v>
      </c>
      <c r="F96" s="426">
        <f t="shared" si="12"/>
        <v>0</v>
      </c>
      <c r="G96" s="426">
        <f t="shared" si="12"/>
        <v>0</v>
      </c>
      <c r="H96" s="426">
        <f t="shared" si="12"/>
        <v>0</v>
      </c>
      <c r="I96" s="426"/>
      <c r="J96" s="426">
        <f t="shared" si="12"/>
        <v>0</v>
      </c>
    </row>
    <row r="99" spans="1:10">
      <c r="A99" s="840" t="s">
        <v>257</v>
      </c>
      <c r="B99" s="840"/>
      <c r="I99" s="107" t="s">
        <v>152</v>
      </c>
    </row>
    <row r="102" spans="1:10">
      <c r="A102" s="28" t="s">
        <v>277</v>
      </c>
    </row>
    <row r="103" spans="1:10" ht="57" customHeight="1">
      <c r="A103" s="388">
        <v>1</v>
      </c>
      <c r="B103" s="803" t="s">
        <v>278</v>
      </c>
      <c r="C103" s="803"/>
      <c r="D103" s="803"/>
      <c r="E103" s="803"/>
      <c r="F103" s="803"/>
      <c r="G103" s="803"/>
      <c r="H103" s="803"/>
      <c r="I103" s="803"/>
      <c r="J103" s="803"/>
    </row>
    <row r="104" spans="1:10" s="306" customFormat="1" ht="23.25" customHeight="1">
      <c r="A104" s="388">
        <v>2</v>
      </c>
      <c r="B104" s="796" t="s">
        <v>279</v>
      </c>
      <c r="C104" s="796"/>
      <c r="D104" s="796"/>
      <c r="E104" s="796"/>
      <c r="F104" s="796"/>
      <c r="G104" s="796"/>
      <c r="H104" s="796"/>
      <c r="I104" s="796"/>
      <c r="J104" s="796"/>
    </row>
    <row r="105" spans="1:10" s="306" customFormat="1" ht="23.25" customHeight="1">
      <c r="A105" s="388">
        <v>3</v>
      </c>
      <c r="B105" s="796" t="s">
        <v>280</v>
      </c>
      <c r="C105" s="796"/>
      <c r="D105" s="796"/>
      <c r="E105" s="796"/>
      <c r="F105" s="796"/>
      <c r="G105" s="796"/>
      <c r="H105" s="796"/>
      <c r="I105" s="796"/>
      <c r="J105" s="796"/>
    </row>
    <row r="106" spans="1:10" ht="26.25" customHeight="1">
      <c r="A106" s="388">
        <v>4</v>
      </c>
      <c r="B106" s="862" t="s">
        <v>281</v>
      </c>
      <c r="C106" s="862"/>
      <c r="D106" s="862"/>
      <c r="E106" s="862"/>
      <c r="F106" s="862"/>
      <c r="G106" s="862"/>
      <c r="H106" s="862"/>
      <c r="I106" s="862"/>
      <c r="J106" s="862"/>
    </row>
    <row r="107" spans="1:10" ht="30.75" customHeight="1">
      <c r="A107" s="388">
        <v>5</v>
      </c>
      <c r="B107" s="862" t="s">
        <v>282</v>
      </c>
      <c r="C107" s="862"/>
      <c r="D107" s="862"/>
      <c r="E107" s="862"/>
      <c r="F107" s="862"/>
      <c r="G107" s="862"/>
      <c r="H107" s="862"/>
      <c r="I107" s="862"/>
      <c r="J107" s="862"/>
    </row>
    <row r="108" spans="1:10" ht="54.75" customHeight="1">
      <c r="A108" s="388">
        <v>6</v>
      </c>
      <c r="B108" s="803" t="s">
        <v>790</v>
      </c>
      <c r="C108" s="803"/>
      <c r="D108" s="803"/>
      <c r="E108" s="803"/>
      <c r="F108" s="803"/>
      <c r="G108" s="803"/>
      <c r="H108" s="803"/>
      <c r="I108" s="803"/>
      <c r="J108" s="803"/>
    </row>
    <row r="109" spans="1:10">
      <c r="B109" s="387"/>
      <c r="C109" s="387"/>
      <c r="D109" s="387"/>
      <c r="E109" s="387"/>
      <c r="F109" s="387"/>
      <c r="G109" s="387"/>
      <c r="H109" s="387"/>
      <c r="I109" s="387"/>
      <c r="J109" s="387"/>
    </row>
    <row r="110" spans="1:10" ht="39" customHeight="1">
      <c r="A110" s="27" t="s">
        <v>283</v>
      </c>
      <c r="B110" s="862" t="s">
        <v>740</v>
      </c>
      <c r="C110" s="862"/>
      <c r="D110" s="862"/>
      <c r="E110" s="862"/>
      <c r="F110" s="862"/>
      <c r="G110" s="862"/>
      <c r="H110" s="862"/>
      <c r="I110" s="862"/>
      <c r="J110" s="862"/>
    </row>
  </sheetData>
  <sheetProtection formatCells="0" formatColumns="0" formatRows="0" sort="0" autoFilter="0" pivotTables="0"/>
  <mergeCells count="42">
    <mergeCell ref="A1:I1"/>
    <mergeCell ref="A3:I3"/>
    <mergeCell ref="A6:I6"/>
    <mergeCell ref="A8:A10"/>
    <mergeCell ref="B8:B10"/>
    <mergeCell ref="C8:C10"/>
    <mergeCell ref="D8:G8"/>
    <mergeCell ref="H8:H10"/>
    <mergeCell ref="I8:I10"/>
    <mergeCell ref="D9:E9"/>
    <mergeCell ref="G9:G10"/>
    <mergeCell ref="A24:I24"/>
    <mergeCell ref="A26:A28"/>
    <mergeCell ref="B26:B28"/>
    <mergeCell ref="C26:C28"/>
    <mergeCell ref="D26:G26"/>
    <mergeCell ref="H26:H28"/>
    <mergeCell ref="I26:I28"/>
    <mergeCell ref="D27:E27"/>
    <mergeCell ref="G27:G28"/>
    <mergeCell ref="A91:B91"/>
    <mergeCell ref="A38:I38"/>
    <mergeCell ref="A39:A40"/>
    <mergeCell ref="B39:B40"/>
    <mergeCell ref="C39:E39"/>
    <mergeCell ref="F39:H39"/>
    <mergeCell ref="I39:I40"/>
    <mergeCell ref="J39:J40"/>
    <mergeCell ref="A42:B42"/>
    <mergeCell ref="A76:B76"/>
    <mergeCell ref="A77:B77"/>
    <mergeCell ref="A90:B90"/>
    <mergeCell ref="B106:J106"/>
    <mergeCell ref="B107:J107"/>
    <mergeCell ref="B108:J108"/>
    <mergeCell ref="B110:J110"/>
    <mergeCell ref="A95:B95"/>
    <mergeCell ref="A96:B96"/>
    <mergeCell ref="A99:B99"/>
    <mergeCell ref="B103:J103"/>
    <mergeCell ref="B104:J104"/>
    <mergeCell ref="B105:J105"/>
  </mergeCells>
  <printOptions horizontalCentered="1"/>
  <pageMargins left="0.19685039370078741" right="0.19685039370078741" top="0.19685039370078741" bottom="0.19685039370078741" header="0.31496062992125984" footer="0.31496062992125984"/>
  <pageSetup paperSize="5" scale="4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6"/>
  <sheetViews>
    <sheetView zoomScale="85" zoomScaleNormal="85" workbookViewId="0">
      <selection activeCell="D6" sqref="D6"/>
    </sheetView>
  </sheetViews>
  <sheetFormatPr defaultRowHeight="15.75"/>
  <cols>
    <col min="1" max="1" width="5.85546875" style="118" customWidth="1"/>
    <col min="2" max="2" width="30.85546875" style="117" customWidth="1"/>
    <col min="3" max="3" width="20.140625" style="117" customWidth="1"/>
    <col min="4" max="4" width="25.140625" style="117" customWidth="1"/>
    <col min="5" max="5" width="17.42578125" style="117" customWidth="1"/>
    <col min="6" max="6" width="14.42578125" style="117" customWidth="1"/>
    <col min="7" max="7" width="17.140625" style="117" customWidth="1"/>
    <col min="8" max="8" width="16.85546875" style="117" customWidth="1"/>
    <col min="9" max="9" width="16.42578125" style="117" customWidth="1"/>
    <col min="10" max="10" width="19.140625" style="117" customWidth="1"/>
    <col min="11" max="11" width="15.85546875" style="117" customWidth="1"/>
    <col min="12" max="256" width="9.140625" style="117"/>
    <col min="257" max="257" width="5.85546875" style="117" customWidth="1"/>
    <col min="258" max="258" width="30.85546875" style="117" customWidth="1"/>
    <col min="259" max="259" width="20.140625" style="117" customWidth="1"/>
    <col min="260" max="260" width="19.42578125" style="117" customWidth="1"/>
    <col min="261" max="261" width="17.42578125" style="117" customWidth="1"/>
    <col min="262" max="262" width="14.42578125" style="117" customWidth="1"/>
    <col min="263" max="263" width="17.140625" style="117" customWidth="1"/>
    <col min="264" max="264" width="16.85546875" style="117" customWidth="1"/>
    <col min="265" max="265" width="16.42578125" style="117" customWidth="1"/>
    <col min="266" max="266" width="19.140625" style="117" customWidth="1"/>
    <col min="267" max="267" width="15.85546875" style="117" customWidth="1"/>
    <col min="268" max="512" width="9.140625" style="117"/>
    <col min="513" max="513" width="5.85546875" style="117" customWidth="1"/>
    <col min="514" max="514" width="30.85546875" style="117" customWidth="1"/>
    <col min="515" max="515" width="20.140625" style="117" customWidth="1"/>
    <col min="516" max="516" width="19.42578125" style="117" customWidth="1"/>
    <col min="517" max="517" width="17.42578125" style="117" customWidth="1"/>
    <col min="518" max="518" width="14.42578125" style="117" customWidth="1"/>
    <col min="519" max="519" width="17.140625" style="117" customWidth="1"/>
    <col min="520" max="520" width="16.85546875" style="117" customWidth="1"/>
    <col min="521" max="521" width="16.42578125" style="117" customWidth="1"/>
    <col min="522" max="522" width="19.140625" style="117" customWidth="1"/>
    <col min="523" max="523" width="15.85546875" style="117" customWidth="1"/>
    <col min="524" max="768" width="9.140625" style="117"/>
    <col min="769" max="769" width="5.85546875" style="117" customWidth="1"/>
    <col min="770" max="770" width="30.85546875" style="117" customWidth="1"/>
    <col min="771" max="771" width="20.140625" style="117" customWidth="1"/>
    <col min="772" max="772" width="19.42578125" style="117" customWidth="1"/>
    <col min="773" max="773" width="17.42578125" style="117" customWidth="1"/>
    <col min="774" max="774" width="14.42578125" style="117" customWidth="1"/>
    <col min="775" max="775" width="17.140625" style="117" customWidth="1"/>
    <col min="776" max="776" width="16.85546875" style="117" customWidth="1"/>
    <col min="777" max="777" width="16.42578125" style="117" customWidth="1"/>
    <col min="778" max="778" width="19.140625" style="117" customWidth="1"/>
    <col min="779" max="779" width="15.85546875" style="117" customWidth="1"/>
    <col min="780" max="1024" width="9.140625" style="117"/>
    <col min="1025" max="1025" width="5.85546875" style="117" customWidth="1"/>
    <col min="1026" max="1026" width="30.85546875" style="117" customWidth="1"/>
    <col min="1027" max="1027" width="20.140625" style="117" customWidth="1"/>
    <col min="1028" max="1028" width="19.42578125" style="117" customWidth="1"/>
    <col min="1029" max="1029" width="17.42578125" style="117" customWidth="1"/>
    <col min="1030" max="1030" width="14.42578125" style="117" customWidth="1"/>
    <col min="1031" max="1031" width="17.140625" style="117" customWidth="1"/>
    <col min="1032" max="1032" width="16.85546875" style="117" customWidth="1"/>
    <col min="1033" max="1033" width="16.42578125" style="117" customWidth="1"/>
    <col min="1034" max="1034" width="19.140625" style="117" customWidth="1"/>
    <col min="1035" max="1035" width="15.85546875" style="117" customWidth="1"/>
    <col min="1036" max="1280" width="9.140625" style="117"/>
    <col min="1281" max="1281" width="5.85546875" style="117" customWidth="1"/>
    <col min="1282" max="1282" width="30.85546875" style="117" customWidth="1"/>
    <col min="1283" max="1283" width="20.140625" style="117" customWidth="1"/>
    <col min="1284" max="1284" width="19.42578125" style="117" customWidth="1"/>
    <col min="1285" max="1285" width="17.42578125" style="117" customWidth="1"/>
    <col min="1286" max="1286" width="14.42578125" style="117" customWidth="1"/>
    <col min="1287" max="1287" width="17.140625" style="117" customWidth="1"/>
    <col min="1288" max="1288" width="16.85546875" style="117" customWidth="1"/>
    <col min="1289" max="1289" width="16.42578125" style="117" customWidth="1"/>
    <col min="1290" max="1290" width="19.140625" style="117" customWidth="1"/>
    <col min="1291" max="1291" width="15.85546875" style="117" customWidth="1"/>
    <col min="1292" max="1536" width="9.140625" style="117"/>
    <col min="1537" max="1537" width="5.85546875" style="117" customWidth="1"/>
    <col min="1538" max="1538" width="30.85546875" style="117" customWidth="1"/>
    <col min="1539" max="1539" width="20.140625" style="117" customWidth="1"/>
    <col min="1540" max="1540" width="19.42578125" style="117" customWidth="1"/>
    <col min="1541" max="1541" width="17.42578125" style="117" customWidth="1"/>
    <col min="1542" max="1542" width="14.42578125" style="117" customWidth="1"/>
    <col min="1543" max="1543" width="17.140625" style="117" customWidth="1"/>
    <col min="1544" max="1544" width="16.85546875" style="117" customWidth="1"/>
    <col min="1545" max="1545" width="16.42578125" style="117" customWidth="1"/>
    <col min="1546" max="1546" width="19.140625" style="117" customWidth="1"/>
    <col min="1547" max="1547" width="15.85546875" style="117" customWidth="1"/>
    <col min="1548" max="1792" width="9.140625" style="117"/>
    <col min="1793" max="1793" width="5.85546875" style="117" customWidth="1"/>
    <col min="1794" max="1794" width="30.85546875" style="117" customWidth="1"/>
    <col min="1795" max="1795" width="20.140625" style="117" customWidth="1"/>
    <col min="1796" max="1796" width="19.42578125" style="117" customWidth="1"/>
    <col min="1797" max="1797" width="17.42578125" style="117" customWidth="1"/>
    <col min="1798" max="1798" width="14.42578125" style="117" customWidth="1"/>
    <col min="1799" max="1799" width="17.140625" style="117" customWidth="1"/>
    <col min="1800" max="1800" width="16.85546875" style="117" customWidth="1"/>
    <col min="1801" max="1801" width="16.42578125" style="117" customWidth="1"/>
    <col min="1802" max="1802" width="19.140625" style="117" customWidth="1"/>
    <col min="1803" max="1803" width="15.85546875" style="117" customWidth="1"/>
    <col min="1804" max="2048" width="9.140625" style="117"/>
    <col min="2049" max="2049" width="5.85546875" style="117" customWidth="1"/>
    <col min="2050" max="2050" width="30.85546875" style="117" customWidth="1"/>
    <col min="2051" max="2051" width="20.140625" style="117" customWidth="1"/>
    <col min="2052" max="2052" width="19.42578125" style="117" customWidth="1"/>
    <col min="2053" max="2053" width="17.42578125" style="117" customWidth="1"/>
    <col min="2054" max="2054" width="14.42578125" style="117" customWidth="1"/>
    <col min="2055" max="2055" width="17.140625" style="117" customWidth="1"/>
    <col min="2056" max="2056" width="16.85546875" style="117" customWidth="1"/>
    <col min="2057" max="2057" width="16.42578125" style="117" customWidth="1"/>
    <col min="2058" max="2058" width="19.140625" style="117" customWidth="1"/>
    <col min="2059" max="2059" width="15.85546875" style="117" customWidth="1"/>
    <col min="2060" max="2304" width="9.140625" style="117"/>
    <col min="2305" max="2305" width="5.85546875" style="117" customWidth="1"/>
    <col min="2306" max="2306" width="30.85546875" style="117" customWidth="1"/>
    <col min="2307" max="2307" width="20.140625" style="117" customWidth="1"/>
    <col min="2308" max="2308" width="19.42578125" style="117" customWidth="1"/>
    <col min="2309" max="2309" width="17.42578125" style="117" customWidth="1"/>
    <col min="2310" max="2310" width="14.42578125" style="117" customWidth="1"/>
    <col min="2311" max="2311" width="17.140625" style="117" customWidth="1"/>
    <col min="2312" max="2312" width="16.85546875" style="117" customWidth="1"/>
    <col min="2313" max="2313" width="16.42578125" style="117" customWidth="1"/>
    <col min="2314" max="2314" width="19.140625" style="117" customWidth="1"/>
    <col min="2315" max="2315" width="15.85546875" style="117" customWidth="1"/>
    <col min="2316" max="2560" width="9.140625" style="117"/>
    <col min="2561" max="2561" width="5.85546875" style="117" customWidth="1"/>
    <col min="2562" max="2562" width="30.85546875" style="117" customWidth="1"/>
    <col min="2563" max="2563" width="20.140625" style="117" customWidth="1"/>
    <col min="2564" max="2564" width="19.42578125" style="117" customWidth="1"/>
    <col min="2565" max="2565" width="17.42578125" style="117" customWidth="1"/>
    <col min="2566" max="2566" width="14.42578125" style="117" customWidth="1"/>
    <col min="2567" max="2567" width="17.140625" style="117" customWidth="1"/>
    <col min="2568" max="2568" width="16.85546875" style="117" customWidth="1"/>
    <col min="2569" max="2569" width="16.42578125" style="117" customWidth="1"/>
    <col min="2570" max="2570" width="19.140625" style="117" customWidth="1"/>
    <col min="2571" max="2571" width="15.85546875" style="117" customWidth="1"/>
    <col min="2572" max="2816" width="9.140625" style="117"/>
    <col min="2817" max="2817" width="5.85546875" style="117" customWidth="1"/>
    <col min="2818" max="2818" width="30.85546875" style="117" customWidth="1"/>
    <col min="2819" max="2819" width="20.140625" style="117" customWidth="1"/>
    <col min="2820" max="2820" width="19.42578125" style="117" customWidth="1"/>
    <col min="2821" max="2821" width="17.42578125" style="117" customWidth="1"/>
    <col min="2822" max="2822" width="14.42578125" style="117" customWidth="1"/>
    <col min="2823" max="2823" width="17.140625" style="117" customWidth="1"/>
    <col min="2824" max="2824" width="16.85546875" style="117" customWidth="1"/>
    <col min="2825" max="2825" width="16.42578125" style="117" customWidth="1"/>
    <col min="2826" max="2826" width="19.140625" style="117" customWidth="1"/>
    <col min="2827" max="2827" width="15.85546875" style="117" customWidth="1"/>
    <col min="2828" max="3072" width="9.140625" style="117"/>
    <col min="3073" max="3073" width="5.85546875" style="117" customWidth="1"/>
    <col min="3074" max="3074" width="30.85546875" style="117" customWidth="1"/>
    <col min="3075" max="3075" width="20.140625" style="117" customWidth="1"/>
    <col min="3076" max="3076" width="19.42578125" style="117" customWidth="1"/>
    <col min="3077" max="3077" width="17.42578125" style="117" customWidth="1"/>
    <col min="3078" max="3078" width="14.42578125" style="117" customWidth="1"/>
    <col min="3079" max="3079" width="17.140625" style="117" customWidth="1"/>
    <col min="3080" max="3080" width="16.85546875" style="117" customWidth="1"/>
    <col min="3081" max="3081" width="16.42578125" style="117" customWidth="1"/>
    <col min="3082" max="3082" width="19.140625" style="117" customWidth="1"/>
    <col min="3083" max="3083" width="15.85546875" style="117" customWidth="1"/>
    <col min="3084" max="3328" width="9.140625" style="117"/>
    <col min="3329" max="3329" width="5.85546875" style="117" customWidth="1"/>
    <col min="3330" max="3330" width="30.85546875" style="117" customWidth="1"/>
    <col min="3331" max="3331" width="20.140625" style="117" customWidth="1"/>
    <col min="3332" max="3332" width="19.42578125" style="117" customWidth="1"/>
    <col min="3333" max="3333" width="17.42578125" style="117" customWidth="1"/>
    <col min="3334" max="3334" width="14.42578125" style="117" customWidth="1"/>
    <col min="3335" max="3335" width="17.140625" style="117" customWidth="1"/>
    <col min="3336" max="3336" width="16.85546875" style="117" customWidth="1"/>
    <col min="3337" max="3337" width="16.42578125" style="117" customWidth="1"/>
    <col min="3338" max="3338" width="19.140625" style="117" customWidth="1"/>
    <col min="3339" max="3339" width="15.85546875" style="117" customWidth="1"/>
    <col min="3340" max="3584" width="9.140625" style="117"/>
    <col min="3585" max="3585" width="5.85546875" style="117" customWidth="1"/>
    <col min="3586" max="3586" width="30.85546875" style="117" customWidth="1"/>
    <col min="3587" max="3587" width="20.140625" style="117" customWidth="1"/>
    <col min="3588" max="3588" width="19.42578125" style="117" customWidth="1"/>
    <col min="3589" max="3589" width="17.42578125" style="117" customWidth="1"/>
    <col min="3590" max="3590" width="14.42578125" style="117" customWidth="1"/>
    <col min="3591" max="3591" width="17.140625" style="117" customWidth="1"/>
    <col min="3592" max="3592" width="16.85546875" style="117" customWidth="1"/>
    <col min="3593" max="3593" width="16.42578125" style="117" customWidth="1"/>
    <col min="3594" max="3594" width="19.140625" style="117" customWidth="1"/>
    <col min="3595" max="3595" width="15.85546875" style="117" customWidth="1"/>
    <col min="3596" max="3840" width="9.140625" style="117"/>
    <col min="3841" max="3841" width="5.85546875" style="117" customWidth="1"/>
    <col min="3842" max="3842" width="30.85546875" style="117" customWidth="1"/>
    <col min="3843" max="3843" width="20.140625" style="117" customWidth="1"/>
    <col min="3844" max="3844" width="19.42578125" style="117" customWidth="1"/>
    <col min="3845" max="3845" width="17.42578125" style="117" customWidth="1"/>
    <col min="3846" max="3846" width="14.42578125" style="117" customWidth="1"/>
    <col min="3847" max="3847" width="17.140625" style="117" customWidth="1"/>
    <col min="3848" max="3848" width="16.85546875" style="117" customWidth="1"/>
    <col min="3849" max="3849" width="16.42578125" style="117" customWidth="1"/>
    <col min="3850" max="3850" width="19.140625" style="117" customWidth="1"/>
    <col min="3851" max="3851" width="15.85546875" style="117" customWidth="1"/>
    <col min="3852" max="4096" width="9.140625" style="117"/>
    <col min="4097" max="4097" width="5.85546875" style="117" customWidth="1"/>
    <col min="4098" max="4098" width="30.85546875" style="117" customWidth="1"/>
    <col min="4099" max="4099" width="20.140625" style="117" customWidth="1"/>
    <col min="4100" max="4100" width="19.42578125" style="117" customWidth="1"/>
    <col min="4101" max="4101" width="17.42578125" style="117" customWidth="1"/>
    <col min="4102" max="4102" width="14.42578125" style="117" customWidth="1"/>
    <col min="4103" max="4103" width="17.140625" style="117" customWidth="1"/>
    <col min="4104" max="4104" width="16.85546875" style="117" customWidth="1"/>
    <col min="4105" max="4105" width="16.42578125" style="117" customWidth="1"/>
    <col min="4106" max="4106" width="19.140625" style="117" customWidth="1"/>
    <col min="4107" max="4107" width="15.85546875" style="117" customWidth="1"/>
    <col min="4108" max="4352" width="9.140625" style="117"/>
    <col min="4353" max="4353" width="5.85546875" style="117" customWidth="1"/>
    <col min="4354" max="4354" width="30.85546875" style="117" customWidth="1"/>
    <col min="4355" max="4355" width="20.140625" style="117" customWidth="1"/>
    <col min="4356" max="4356" width="19.42578125" style="117" customWidth="1"/>
    <col min="4357" max="4357" width="17.42578125" style="117" customWidth="1"/>
    <col min="4358" max="4358" width="14.42578125" style="117" customWidth="1"/>
    <col min="4359" max="4359" width="17.140625" style="117" customWidth="1"/>
    <col min="4360" max="4360" width="16.85546875" style="117" customWidth="1"/>
    <col min="4361" max="4361" width="16.42578125" style="117" customWidth="1"/>
    <col min="4362" max="4362" width="19.140625" style="117" customWidth="1"/>
    <col min="4363" max="4363" width="15.85546875" style="117" customWidth="1"/>
    <col min="4364" max="4608" width="9.140625" style="117"/>
    <col min="4609" max="4609" width="5.85546875" style="117" customWidth="1"/>
    <col min="4610" max="4610" width="30.85546875" style="117" customWidth="1"/>
    <col min="4611" max="4611" width="20.140625" style="117" customWidth="1"/>
    <col min="4612" max="4612" width="19.42578125" style="117" customWidth="1"/>
    <col min="4613" max="4613" width="17.42578125" style="117" customWidth="1"/>
    <col min="4614" max="4614" width="14.42578125" style="117" customWidth="1"/>
    <col min="4615" max="4615" width="17.140625" style="117" customWidth="1"/>
    <col min="4616" max="4616" width="16.85546875" style="117" customWidth="1"/>
    <col min="4617" max="4617" width="16.42578125" style="117" customWidth="1"/>
    <col min="4618" max="4618" width="19.140625" style="117" customWidth="1"/>
    <col min="4619" max="4619" width="15.85546875" style="117" customWidth="1"/>
    <col min="4620" max="4864" width="9.140625" style="117"/>
    <col min="4865" max="4865" width="5.85546875" style="117" customWidth="1"/>
    <col min="4866" max="4866" width="30.85546875" style="117" customWidth="1"/>
    <col min="4867" max="4867" width="20.140625" style="117" customWidth="1"/>
    <col min="4868" max="4868" width="19.42578125" style="117" customWidth="1"/>
    <col min="4869" max="4869" width="17.42578125" style="117" customWidth="1"/>
    <col min="4870" max="4870" width="14.42578125" style="117" customWidth="1"/>
    <col min="4871" max="4871" width="17.140625" style="117" customWidth="1"/>
    <col min="4872" max="4872" width="16.85546875" style="117" customWidth="1"/>
    <col min="4873" max="4873" width="16.42578125" style="117" customWidth="1"/>
    <col min="4874" max="4874" width="19.140625" style="117" customWidth="1"/>
    <col min="4875" max="4875" width="15.85546875" style="117" customWidth="1"/>
    <col min="4876" max="5120" width="9.140625" style="117"/>
    <col min="5121" max="5121" width="5.85546875" style="117" customWidth="1"/>
    <col min="5122" max="5122" width="30.85546875" style="117" customWidth="1"/>
    <col min="5123" max="5123" width="20.140625" style="117" customWidth="1"/>
    <col min="5124" max="5124" width="19.42578125" style="117" customWidth="1"/>
    <col min="5125" max="5125" width="17.42578125" style="117" customWidth="1"/>
    <col min="5126" max="5126" width="14.42578125" style="117" customWidth="1"/>
    <col min="5127" max="5127" width="17.140625" style="117" customWidth="1"/>
    <col min="5128" max="5128" width="16.85546875" style="117" customWidth="1"/>
    <col min="5129" max="5129" width="16.42578125" style="117" customWidth="1"/>
    <col min="5130" max="5130" width="19.140625" style="117" customWidth="1"/>
    <col min="5131" max="5131" width="15.85546875" style="117" customWidth="1"/>
    <col min="5132" max="5376" width="9.140625" style="117"/>
    <col min="5377" max="5377" width="5.85546875" style="117" customWidth="1"/>
    <col min="5378" max="5378" width="30.85546875" style="117" customWidth="1"/>
    <col min="5379" max="5379" width="20.140625" style="117" customWidth="1"/>
    <col min="5380" max="5380" width="19.42578125" style="117" customWidth="1"/>
    <col min="5381" max="5381" width="17.42578125" style="117" customWidth="1"/>
    <col min="5382" max="5382" width="14.42578125" style="117" customWidth="1"/>
    <col min="5383" max="5383" width="17.140625" style="117" customWidth="1"/>
    <col min="5384" max="5384" width="16.85546875" style="117" customWidth="1"/>
    <col min="5385" max="5385" width="16.42578125" style="117" customWidth="1"/>
    <col min="5386" max="5386" width="19.140625" style="117" customWidth="1"/>
    <col min="5387" max="5387" width="15.85546875" style="117" customWidth="1"/>
    <col min="5388" max="5632" width="9.140625" style="117"/>
    <col min="5633" max="5633" width="5.85546875" style="117" customWidth="1"/>
    <col min="5634" max="5634" width="30.85546875" style="117" customWidth="1"/>
    <col min="5635" max="5635" width="20.140625" style="117" customWidth="1"/>
    <col min="5636" max="5636" width="19.42578125" style="117" customWidth="1"/>
    <col min="5637" max="5637" width="17.42578125" style="117" customWidth="1"/>
    <col min="5638" max="5638" width="14.42578125" style="117" customWidth="1"/>
    <col min="5639" max="5639" width="17.140625" style="117" customWidth="1"/>
    <col min="5640" max="5640" width="16.85546875" style="117" customWidth="1"/>
    <col min="5641" max="5641" width="16.42578125" style="117" customWidth="1"/>
    <col min="5642" max="5642" width="19.140625" style="117" customWidth="1"/>
    <col min="5643" max="5643" width="15.85546875" style="117" customWidth="1"/>
    <col min="5644" max="5888" width="9.140625" style="117"/>
    <col min="5889" max="5889" width="5.85546875" style="117" customWidth="1"/>
    <col min="5890" max="5890" width="30.85546875" style="117" customWidth="1"/>
    <col min="5891" max="5891" width="20.140625" style="117" customWidth="1"/>
    <col min="5892" max="5892" width="19.42578125" style="117" customWidth="1"/>
    <col min="5893" max="5893" width="17.42578125" style="117" customWidth="1"/>
    <col min="5894" max="5894" width="14.42578125" style="117" customWidth="1"/>
    <col min="5895" max="5895" width="17.140625" style="117" customWidth="1"/>
    <col min="5896" max="5896" width="16.85546875" style="117" customWidth="1"/>
    <col min="5897" max="5897" width="16.42578125" style="117" customWidth="1"/>
    <col min="5898" max="5898" width="19.140625" style="117" customWidth="1"/>
    <col min="5899" max="5899" width="15.85546875" style="117" customWidth="1"/>
    <col min="5900" max="6144" width="9.140625" style="117"/>
    <col min="6145" max="6145" width="5.85546875" style="117" customWidth="1"/>
    <col min="6146" max="6146" width="30.85546875" style="117" customWidth="1"/>
    <col min="6147" max="6147" width="20.140625" style="117" customWidth="1"/>
    <col min="6148" max="6148" width="19.42578125" style="117" customWidth="1"/>
    <col min="6149" max="6149" width="17.42578125" style="117" customWidth="1"/>
    <col min="6150" max="6150" width="14.42578125" style="117" customWidth="1"/>
    <col min="6151" max="6151" width="17.140625" style="117" customWidth="1"/>
    <col min="6152" max="6152" width="16.85546875" style="117" customWidth="1"/>
    <col min="6153" max="6153" width="16.42578125" style="117" customWidth="1"/>
    <col min="6154" max="6154" width="19.140625" style="117" customWidth="1"/>
    <col min="6155" max="6155" width="15.85546875" style="117" customWidth="1"/>
    <col min="6156" max="6400" width="9.140625" style="117"/>
    <col min="6401" max="6401" width="5.85546875" style="117" customWidth="1"/>
    <col min="6402" max="6402" width="30.85546875" style="117" customWidth="1"/>
    <col min="6403" max="6403" width="20.140625" style="117" customWidth="1"/>
    <col min="6404" max="6404" width="19.42578125" style="117" customWidth="1"/>
    <col min="6405" max="6405" width="17.42578125" style="117" customWidth="1"/>
    <col min="6406" max="6406" width="14.42578125" style="117" customWidth="1"/>
    <col min="6407" max="6407" width="17.140625" style="117" customWidth="1"/>
    <col min="6408" max="6408" width="16.85546875" style="117" customWidth="1"/>
    <col min="6409" max="6409" width="16.42578125" style="117" customWidth="1"/>
    <col min="6410" max="6410" width="19.140625" style="117" customWidth="1"/>
    <col min="6411" max="6411" width="15.85546875" style="117" customWidth="1"/>
    <col min="6412" max="6656" width="9.140625" style="117"/>
    <col min="6657" max="6657" width="5.85546875" style="117" customWidth="1"/>
    <col min="6658" max="6658" width="30.85546875" style="117" customWidth="1"/>
    <col min="6659" max="6659" width="20.140625" style="117" customWidth="1"/>
    <col min="6660" max="6660" width="19.42578125" style="117" customWidth="1"/>
    <col min="6661" max="6661" width="17.42578125" style="117" customWidth="1"/>
    <col min="6662" max="6662" width="14.42578125" style="117" customWidth="1"/>
    <col min="6663" max="6663" width="17.140625" style="117" customWidth="1"/>
    <col min="6664" max="6664" width="16.85546875" style="117" customWidth="1"/>
    <col min="6665" max="6665" width="16.42578125" style="117" customWidth="1"/>
    <col min="6666" max="6666" width="19.140625" style="117" customWidth="1"/>
    <col min="6667" max="6667" width="15.85546875" style="117" customWidth="1"/>
    <col min="6668" max="6912" width="9.140625" style="117"/>
    <col min="6913" max="6913" width="5.85546875" style="117" customWidth="1"/>
    <col min="6914" max="6914" width="30.85546875" style="117" customWidth="1"/>
    <col min="6915" max="6915" width="20.140625" style="117" customWidth="1"/>
    <col min="6916" max="6916" width="19.42578125" style="117" customWidth="1"/>
    <col min="6917" max="6917" width="17.42578125" style="117" customWidth="1"/>
    <col min="6918" max="6918" width="14.42578125" style="117" customWidth="1"/>
    <col min="6919" max="6919" width="17.140625" style="117" customWidth="1"/>
    <col min="6920" max="6920" width="16.85546875" style="117" customWidth="1"/>
    <col min="6921" max="6921" width="16.42578125" style="117" customWidth="1"/>
    <col min="6922" max="6922" width="19.140625" style="117" customWidth="1"/>
    <col min="6923" max="6923" width="15.85546875" style="117" customWidth="1"/>
    <col min="6924" max="7168" width="9.140625" style="117"/>
    <col min="7169" max="7169" width="5.85546875" style="117" customWidth="1"/>
    <col min="7170" max="7170" width="30.85546875" style="117" customWidth="1"/>
    <col min="7171" max="7171" width="20.140625" style="117" customWidth="1"/>
    <col min="7172" max="7172" width="19.42578125" style="117" customWidth="1"/>
    <col min="7173" max="7173" width="17.42578125" style="117" customWidth="1"/>
    <col min="7174" max="7174" width="14.42578125" style="117" customWidth="1"/>
    <col min="7175" max="7175" width="17.140625" style="117" customWidth="1"/>
    <col min="7176" max="7176" width="16.85546875" style="117" customWidth="1"/>
    <col min="7177" max="7177" width="16.42578125" style="117" customWidth="1"/>
    <col min="7178" max="7178" width="19.140625" style="117" customWidth="1"/>
    <col min="7179" max="7179" width="15.85546875" style="117" customWidth="1"/>
    <col min="7180" max="7424" width="9.140625" style="117"/>
    <col min="7425" max="7425" width="5.85546875" style="117" customWidth="1"/>
    <col min="7426" max="7426" width="30.85546875" style="117" customWidth="1"/>
    <col min="7427" max="7427" width="20.140625" style="117" customWidth="1"/>
    <col min="7428" max="7428" width="19.42578125" style="117" customWidth="1"/>
    <col min="7429" max="7429" width="17.42578125" style="117" customWidth="1"/>
    <col min="7430" max="7430" width="14.42578125" style="117" customWidth="1"/>
    <col min="7431" max="7431" width="17.140625" style="117" customWidth="1"/>
    <col min="7432" max="7432" width="16.85546875" style="117" customWidth="1"/>
    <col min="7433" max="7433" width="16.42578125" style="117" customWidth="1"/>
    <col min="7434" max="7434" width="19.140625" style="117" customWidth="1"/>
    <col min="7435" max="7435" width="15.85546875" style="117" customWidth="1"/>
    <col min="7436" max="7680" width="9.140625" style="117"/>
    <col min="7681" max="7681" width="5.85546875" style="117" customWidth="1"/>
    <col min="7682" max="7682" width="30.85546875" style="117" customWidth="1"/>
    <col min="7683" max="7683" width="20.140625" style="117" customWidth="1"/>
    <col min="7684" max="7684" width="19.42578125" style="117" customWidth="1"/>
    <col min="7685" max="7685" width="17.42578125" style="117" customWidth="1"/>
    <col min="7686" max="7686" width="14.42578125" style="117" customWidth="1"/>
    <col min="7687" max="7687" width="17.140625" style="117" customWidth="1"/>
    <col min="7688" max="7688" width="16.85546875" style="117" customWidth="1"/>
    <col min="7689" max="7689" width="16.42578125" style="117" customWidth="1"/>
    <col min="7690" max="7690" width="19.140625" style="117" customWidth="1"/>
    <col min="7691" max="7691" width="15.85546875" style="117" customWidth="1"/>
    <col min="7692" max="7936" width="9.140625" style="117"/>
    <col min="7937" max="7937" width="5.85546875" style="117" customWidth="1"/>
    <col min="7938" max="7938" width="30.85546875" style="117" customWidth="1"/>
    <col min="7939" max="7939" width="20.140625" style="117" customWidth="1"/>
    <col min="7940" max="7940" width="19.42578125" style="117" customWidth="1"/>
    <col min="7941" max="7941" width="17.42578125" style="117" customWidth="1"/>
    <col min="7942" max="7942" width="14.42578125" style="117" customWidth="1"/>
    <col min="7943" max="7943" width="17.140625" style="117" customWidth="1"/>
    <col min="7944" max="7944" width="16.85546875" style="117" customWidth="1"/>
    <col min="7945" max="7945" width="16.42578125" style="117" customWidth="1"/>
    <col min="7946" max="7946" width="19.140625" style="117" customWidth="1"/>
    <col min="7947" max="7947" width="15.85546875" style="117" customWidth="1"/>
    <col min="7948" max="8192" width="9.140625" style="117"/>
    <col min="8193" max="8193" width="5.85546875" style="117" customWidth="1"/>
    <col min="8194" max="8194" width="30.85546875" style="117" customWidth="1"/>
    <col min="8195" max="8195" width="20.140625" style="117" customWidth="1"/>
    <col min="8196" max="8196" width="19.42578125" style="117" customWidth="1"/>
    <col min="8197" max="8197" width="17.42578125" style="117" customWidth="1"/>
    <col min="8198" max="8198" width="14.42578125" style="117" customWidth="1"/>
    <col min="8199" max="8199" width="17.140625" style="117" customWidth="1"/>
    <col min="8200" max="8200" width="16.85546875" style="117" customWidth="1"/>
    <col min="8201" max="8201" width="16.42578125" style="117" customWidth="1"/>
    <col min="8202" max="8202" width="19.140625" style="117" customWidth="1"/>
    <col min="8203" max="8203" width="15.85546875" style="117" customWidth="1"/>
    <col min="8204" max="8448" width="9.140625" style="117"/>
    <col min="8449" max="8449" width="5.85546875" style="117" customWidth="1"/>
    <col min="8450" max="8450" width="30.85546875" style="117" customWidth="1"/>
    <col min="8451" max="8451" width="20.140625" style="117" customWidth="1"/>
    <col min="8452" max="8452" width="19.42578125" style="117" customWidth="1"/>
    <col min="8453" max="8453" width="17.42578125" style="117" customWidth="1"/>
    <col min="8454" max="8454" width="14.42578125" style="117" customWidth="1"/>
    <col min="8455" max="8455" width="17.140625" style="117" customWidth="1"/>
    <col min="8456" max="8456" width="16.85546875" style="117" customWidth="1"/>
    <col min="8457" max="8457" width="16.42578125" style="117" customWidth="1"/>
    <col min="8458" max="8458" width="19.140625" style="117" customWidth="1"/>
    <col min="8459" max="8459" width="15.85546875" style="117" customWidth="1"/>
    <col min="8460" max="8704" width="9.140625" style="117"/>
    <col min="8705" max="8705" width="5.85546875" style="117" customWidth="1"/>
    <col min="8706" max="8706" width="30.85546875" style="117" customWidth="1"/>
    <col min="8707" max="8707" width="20.140625" style="117" customWidth="1"/>
    <col min="8708" max="8708" width="19.42578125" style="117" customWidth="1"/>
    <col min="8709" max="8709" width="17.42578125" style="117" customWidth="1"/>
    <col min="8710" max="8710" width="14.42578125" style="117" customWidth="1"/>
    <col min="8711" max="8711" width="17.140625" style="117" customWidth="1"/>
    <col min="8712" max="8712" width="16.85546875" style="117" customWidth="1"/>
    <col min="8713" max="8713" width="16.42578125" style="117" customWidth="1"/>
    <col min="8714" max="8714" width="19.140625" style="117" customWidth="1"/>
    <col min="8715" max="8715" width="15.85546875" style="117" customWidth="1"/>
    <col min="8716" max="8960" width="9.140625" style="117"/>
    <col min="8961" max="8961" width="5.85546875" style="117" customWidth="1"/>
    <col min="8962" max="8962" width="30.85546875" style="117" customWidth="1"/>
    <col min="8963" max="8963" width="20.140625" style="117" customWidth="1"/>
    <col min="8964" max="8964" width="19.42578125" style="117" customWidth="1"/>
    <col min="8965" max="8965" width="17.42578125" style="117" customWidth="1"/>
    <col min="8966" max="8966" width="14.42578125" style="117" customWidth="1"/>
    <col min="8967" max="8967" width="17.140625" style="117" customWidth="1"/>
    <col min="8968" max="8968" width="16.85546875" style="117" customWidth="1"/>
    <col min="8969" max="8969" width="16.42578125" style="117" customWidth="1"/>
    <col min="8970" max="8970" width="19.140625" style="117" customWidth="1"/>
    <col min="8971" max="8971" width="15.85546875" style="117" customWidth="1"/>
    <col min="8972" max="9216" width="9.140625" style="117"/>
    <col min="9217" max="9217" width="5.85546875" style="117" customWidth="1"/>
    <col min="9218" max="9218" width="30.85546875" style="117" customWidth="1"/>
    <col min="9219" max="9219" width="20.140625" style="117" customWidth="1"/>
    <col min="9220" max="9220" width="19.42578125" style="117" customWidth="1"/>
    <col min="9221" max="9221" width="17.42578125" style="117" customWidth="1"/>
    <col min="9222" max="9222" width="14.42578125" style="117" customWidth="1"/>
    <col min="9223" max="9223" width="17.140625" style="117" customWidth="1"/>
    <col min="9224" max="9224" width="16.85546875" style="117" customWidth="1"/>
    <col min="9225" max="9225" width="16.42578125" style="117" customWidth="1"/>
    <col min="9226" max="9226" width="19.140625" style="117" customWidth="1"/>
    <col min="9227" max="9227" width="15.85546875" style="117" customWidth="1"/>
    <col min="9228" max="9472" width="9.140625" style="117"/>
    <col min="9473" max="9473" width="5.85546875" style="117" customWidth="1"/>
    <col min="9474" max="9474" width="30.85546875" style="117" customWidth="1"/>
    <col min="9475" max="9475" width="20.140625" style="117" customWidth="1"/>
    <col min="9476" max="9476" width="19.42578125" style="117" customWidth="1"/>
    <col min="9477" max="9477" width="17.42578125" style="117" customWidth="1"/>
    <col min="9478" max="9478" width="14.42578125" style="117" customWidth="1"/>
    <col min="9479" max="9479" width="17.140625" style="117" customWidth="1"/>
    <col min="9480" max="9480" width="16.85546875" style="117" customWidth="1"/>
    <col min="9481" max="9481" width="16.42578125" style="117" customWidth="1"/>
    <col min="9482" max="9482" width="19.140625" style="117" customWidth="1"/>
    <col min="9483" max="9483" width="15.85546875" style="117" customWidth="1"/>
    <col min="9484" max="9728" width="9.140625" style="117"/>
    <col min="9729" max="9729" width="5.85546875" style="117" customWidth="1"/>
    <col min="9730" max="9730" width="30.85546875" style="117" customWidth="1"/>
    <col min="9731" max="9731" width="20.140625" style="117" customWidth="1"/>
    <col min="9732" max="9732" width="19.42578125" style="117" customWidth="1"/>
    <col min="9733" max="9733" width="17.42578125" style="117" customWidth="1"/>
    <col min="9734" max="9734" width="14.42578125" style="117" customWidth="1"/>
    <col min="9735" max="9735" width="17.140625" style="117" customWidth="1"/>
    <col min="9736" max="9736" width="16.85546875" style="117" customWidth="1"/>
    <col min="9737" max="9737" width="16.42578125" style="117" customWidth="1"/>
    <col min="9738" max="9738" width="19.140625" style="117" customWidth="1"/>
    <col min="9739" max="9739" width="15.85546875" style="117" customWidth="1"/>
    <col min="9740" max="9984" width="9.140625" style="117"/>
    <col min="9985" max="9985" width="5.85546875" style="117" customWidth="1"/>
    <col min="9986" max="9986" width="30.85546875" style="117" customWidth="1"/>
    <col min="9987" max="9987" width="20.140625" style="117" customWidth="1"/>
    <col min="9988" max="9988" width="19.42578125" style="117" customWidth="1"/>
    <col min="9989" max="9989" width="17.42578125" style="117" customWidth="1"/>
    <col min="9990" max="9990" width="14.42578125" style="117" customWidth="1"/>
    <col min="9991" max="9991" width="17.140625" style="117" customWidth="1"/>
    <col min="9992" max="9992" width="16.85546875" style="117" customWidth="1"/>
    <col min="9993" max="9993" width="16.42578125" style="117" customWidth="1"/>
    <col min="9994" max="9994" width="19.140625" style="117" customWidth="1"/>
    <col min="9995" max="9995" width="15.85546875" style="117" customWidth="1"/>
    <col min="9996" max="10240" width="9.140625" style="117"/>
    <col min="10241" max="10241" width="5.85546875" style="117" customWidth="1"/>
    <col min="10242" max="10242" width="30.85546875" style="117" customWidth="1"/>
    <col min="10243" max="10243" width="20.140625" style="117" customWidth="1"/>
    <col min="10244" max="10244" width="19.42578125" style="117" customWidth="1"/>
    <col min="10245" max="10245" width="17.42578125" style="117" customWidth="1"/>
    <col min="10246" max="10246" width="14.42578125" style="117" customWidth="1"/>
    <col min="10247" max="10247" width="17.140625" style="117" customWidth="1"/>
    <col min="10248" max="10248" width="16.85546875" style="117" customWidth="1"/>
    <col min="10249" max="10249" width="16.42578125" style="117" customWidth="1"/>
    <col min="10250" max="10250" width="19.140625" style="117" customWidth="1"/>
    <col min="10251" max="10251" width="15.85546875" style="117" customWidth="1"/>
    <col min="10252" max="10496" width="9.140625" style="117"/>
    <col min="10497" max="10497" width="5.85546875" style="117" customWidth="1"/>
    <col min="10498" max="10498" width="30.85546875" style="117" customWidth="1"/>
    <col min="10499" max="10499" width="20.140625" style="117" customWidth="1"/>
    <col min="10500" max="10500" width="19.42578125" style="117" customWidth="1"/>
    <col min="10501" max="10501" width="17.42578125" style="117" customWidth="1"/>
    <col min="10502" max="10502" width="14.42578125" style="117" customWidth="1"/>
    <col min="10503" max="10503" width="17.140625" style="117" customWidth="1"/>
    <col min="10504" max="10504" width="16.85546875" style="117" customWidth="1"/>
    <col min="10505" max="10505" width="16.42578125" style="117" customWidth="1"/>
    <col min="10506" max="10506" width="19.140625" style="117" customWidth="1"/>
    <col min="10507" max="10507" width="15.85546875" style="117" customWidth="1"/>
    <col min="10508" max="10752" width="9.140625" style="117"/>
    <col min="10753" max="10753" width="5.85546875" style="117" customWidth="1"/>
    <col min="10754" max="10754" width="30.85546875" style="117" customWidth="1"/>
    <col min="10755" max="10755" width="20.140625" style="117" customWidth="1"/>
    <col min="10756" max="10756" width="19.42578125" style="117" customWidth="1"/>
    <col min="10757" max="10757" width="17.42578125" style="117" customWidth="1"/>
    <col min="10758" max="10758" width="14.42578125" style="117" customWidth="1"/>
    <col min="10759" max="10759" width="17.140625" style="117" customWidth="1"/>
    <col min="10760" max="10760" width="16.85546875" style="117" customWidth="1"/>
    <col min="10761" max="10761" width="16.42578125" style="117" customWidth="1"/>
    <col min="10762" max="10762" width="19.140625" style="117" customWidth="1"/>
    <col min="10763" max="10763" width="15.85546875" style="117" customWidth="1"/>
    <col min="10764" max="11008" width="9.140625" style="117"/>
    <col min="11009" max="11009" width="5.85546875" style="117" customWidth="1"/>
    <col min="11010" max="11010" width="30.85546875" style="117" customWidth="1"/>
    <col min="11011" max="11011" width="20.140625" style="117" customWidth="1"/>
    <col min="11012" max="11012" width="19.42578125" style="117" customWidth="1"/>
    <col min="11013" max="11013" width="17.42578125" style="117" customWidth="1"/>
    <col min="11014" max="11014" width="14.42578125" style="117" customWidth="1"/>
    <col min="11015" max="11015" width="17.140625" style="117" customWidth="1"/>
    <col min="11016" max="11016" width="16.85546875" style="117" customWidth="1"/>
    <col min="11017" max="11017" width="16.42578125" style="117" customWidth="1"/>
    <col min="11018" max="11018" width="19.140625" style="117" customWidth="1"/>
    <col min="11019" max="11019" width="15.85546875" style="117" customWidth="1"/>
    <col min="11020" max="11264" width="9.140625" style="117"/>
    <col min="11265" max="11265" width="5.85546875" style="117" customWidth="1"/>
    <col min="11266" max="11266" width="30.85546875" style="117" customWidth="1"/>
    <col min="11267" max="11267" width="20.140625" style="117" customWidth="1"/>
    <col min="11268" max="11268" width="19.42578125" style="117" customWidth="1"/>
    <col min="11269" max="11269" width="17.42578125" style="117" customWidth="1"/>
    <col min="11270" max="11270" width="14.42578125" style="117" customWidth="1"/>
    <col min="11271" max="11271" width="17.140625" style="117" customWidth="1"/>
    <col min="11272" max="11272" width="16.85546875" style="117" customWidth="1"/>
    <col min="11273" max="11273" width="16.42578125" style="117" customWidth="1"/>
    <col min="11274" max="11274" width="19.140625" style="117" customWidth="1"/>
    <col min="11275" max="11275" width="15.85546875" style="117" customWidth="1"/>
    <col min="11276" max="11520" width="9.140625" style="117"/>
    <col min="11521" max="11521" width="5.85546875" style="117" customWidth="1"/>
    <col min="11522" max="11522" width="30.85546875" style="117" customWidth="1"/>
    <col min="11523" max="11523" width="20.140625" style="117" customWidth="1"/>
    <col min="11524" max="11524" width="19.42578125" style="117" customWidth="1"/>
    <col min="11525" max="11525" width="17.42578125" style="117" customWidth="1"/>
    <col min="11526" max="11526" width="14.42578125" style="117" customWidth="1"/>
    <col min="11527" max="11527" width="17.140625" style="117" customWidth="1"/>
    <col min="11528" max="11528" width="16.85546875" style="117" customWidth="1"/>
    <col min="11529" max="11529" width="16.42578125" style="117" customWidth="1"/>
    <col min="11530" max="11530" width="19.140625" style="117" customWidth="1"/>
    <col min="11531" max="11531" width="15.85546875" style="117" customWidth="1"/>
    <col min="11532" max="11776" width="9.140625" style="117"/>
    <col min="11777" max="11777" width="5.85546875" style="117" customWidth="1"/>
    <col min="11778" max="11778" width="30.85546875" style="117" customWidth="1"/>
    <col min="11779" max="11779" width="20.140625" style="117" customWidth="1"/>
    <col min="11780" max="11780" width="19.42578125" style="117" customWidth="1"/>
    <col min="11781" max="11781" width="17.42578125" style="117" customWidth="1"/>
    <col min="11782" max="11782" width="14.42578125" style="117" customWidth="1"/>
    <col min="11783" max="11783" width="17.140625" style="117" customWidth="1"/>
    <col min="11784" max="11784" width="16.85546875" style="117" customWidth="1"/>
    <col min="11785" max="11785" width="16.42578125" style="117" customWidth="1"/>
    <col min="11786" max="11786" width="19.140625" style="117" customWidth="1"/>
    <col min="11787" max="11787" width="15.85546875" style="117" customWidth="1"/>
    <col min="11788" max="12032" width="9.140625" style="117"/>
    <col min="12033" max="12033" width="5.85546875" style="117" customWidth="1"/>
    <col min="12034" max="12034" width="30.85546875" style="117" customWidth="1"/>
    <col min="12035" max="12035" width="20.140625" style="117" customWidth="1"/>
    <col min="12036" max="12036" width="19.42578125" style="117" customWidth="1"/>
    <col min="12037" max="12037" width="17.42578125" style="117" customWidth="1"/>
    <col min="12038" max="12038" width="14.42578125" style="117" customWidth="1"/>
    <col min="12039" max="12039" width="17.140625" style="117" customWidth="1"/>
    <col min="12040" max="12040" width="16.85546875" style="117" customWidth="1"/>
    <col min="12041" max="12041" width="16.42578125" style="117" customWidth="1"/>
    <col min="12042" max="12042" width="19.140625" style="117" customWidth="1"/>
    <col min="12043" max="12043" width="15.85546875" style="117" customWidth="1"/>
    <col min="12044" max="12288" width="9.140625" style="117"/>
    <col min="12289" max="12289" width="5.85546875" style="117" customWidth="1"/>
    <col min="12290" max="12290" width="30.85546875" style="117" customWidth="1"/>
    <col min="12291" max="12291" width="20.140625" style="117" customWidth="1"/>
    <col min="12292" max="12292" width="19.42578125" style="117" customWidth="1"/>
    <col min="12293" max="12293" width="17.42578125" style="117" customWidth="1"/>
    <col min="12294" max="12294" width="14.42578125" style="117" customWidth="1"/>
    <col min="12295" max="12295" width="17.140625" style="117" customWidth="1"/>
    <col min="12296" max="12296" width="16.85546875" style="117" customWidth="1"/>
    <col min="12297" max="12297" width="16.42578125" style="117" customWidth="1"/>
    <col min="12298" max="12298" width="19.140625" style="117" customWidth="1"/>
    <col min="12299" max="12299" width="15.85546875" style="117" customWidth="1"/>
    <col min="12300" max="12544" width="9.140625" style="117"/>
    <col min="12545" max="12545" width="5.85546875" style="117" customWidth="1"/>
    <col min="12546" max="12546" width="30.85546875" style="117" customWidth="1"/>
    <col min="12547" max="12547" width="20.140625" style="117" customWidth="1"/>
    <col min="12548" max="12548" width="19.42578125" style="117" customWidth="1"/>
    <col min="12549" max="12549" width="17.42578125" style="117" customWidth="1"/>
    <col min="12550" max="12550" width="14.42578125" style="117" customWidth="1"/>
    <col min="12551" max="12551" width="17.140625" style="117" customWidth="1"/>
    <col min="12552" max="12552" width="16.85546875" style="117" customWidth="1"/>
    <col min="12553" max="12553" width="16.42578125" style="117" customWidth="1"/>
    <col min="12554" max="12554" width="19.140625" style="117" customWidth="1"/>
    <col min="12555" max="12555" width="15.85546875" style="117" customWidth="1"/>
    <col min="12556" max="12800" width="9.140625" style="117"/>
    <col min="12801" max="12801" width="5.85546875" style="117" customWidth="1"/>
    <col min="12802" max="12802" width="30.85546875" style="117" customWidth="1"/>
    <col min="12803" max="12803" width="20.140625" style="117" customWidth="1"/>
    <col min="12804" max="12804" width="19.42578125" style="117" customWidth="1"/>
    <col min="12805" max="12805" width="17.42578125" style="117" customWidth="1"/>
    <col min="12806" max="12806" width="14.42578125" style="117" customWidth="1"/>
    <col min="12807" max="12807" width="17.140625" style="117" customWidth="1"/>
    <col min="12808" max="12808" width="16.85546875" style="117" customWidth="1"/>
    <col min="12809" max="12809" width="16.42578125" style="117" customWidth="1"/>
    <col min="12810" max="12810" width="19.140625" style="117" customWidth="1"/>
    <col min="12811" max="12811" width="15.85546875" style="117" customWidth="1"/>
    <col min="12812" max="13056" width="9.140625" style="117"/>
    <col min="13057" max="13057" width="5.85546875" style="117" customWidth="1"/>
    <col min="13058" max="13058" width="30.85546875" style="117" customWidth="1"/>
    <col min="13059" max="13059" width="20.140625" style="117" customWidth="1"/>
    <col min="13060" max="13060" width="19.42578125" style="117" customWidth="1"/>
    <col min="13061" max="13061" width="17.42578125" style="117" customWidth="1"/>
    <col min="13062" max="13062" width="14.42578125" style="117" customWidth="1"/>
    <col min="13063" max="13063" width="17.140625" style="117" customWidth="1"/>
    <col min="13064" max="13064" width="16.85546875" style="117" customWidth="1"/>
    <col min="13065" max="13065" width="16.42578125" style="117" customWidth="1"/>
    <col min="13066" max="13066" width="19.140625" style="117" customWidth="1"/>
    <col min="13067" max="13067" width="15.85546875" style="117" customWidth="1"/>
    <col min="13068" max="13312" width="9.140625" style="117"/>
    <col min="13313" max="13313" width="5.85546875" style="117" customWidth="1"/>
    <col min="13314" max="13314" width="30.85546875" style="117" customWidth="1"/>
    <col min="13315" max="13315" width="20.140625" style="117" customWidth="1"/>
    <col min="13316" max="13316" width="19.42578125" style="117" customWidth="1"/>
    <col min="13317" max="13317" width="17.42578125" style="117" customWidth="1"/>
    <col min="13318" max="13318" width="14.42578125" style="117" customWidth="1"/>
    <col min="13319" max="13319" width="17.140625" style="117" customWidth="1"/>
    <col min="13320" max="13320" width="16.85546875" style="117" customWidth="1"/>
    <col min="13321" max="13321" width="16.42578125" style="117" customWidth="1"/>
    <col min="13322" max="13322" width="19.140625" style="117" customWidth="1"/>
    <col min="13323" max="13323" width="15.85546875" style="117" customWidth="1"/>
    <col min="13324" max="13568" width="9.140625" style="117"/>
    <col min="13569" max="13569" width="5.85546875" style="117" customWidth="1"/>
    <col min="13570" max="13570" width="30.85546875" style="117" customWidth="1"/>
    <col min="13571" max="13571" width="20.140625" style="117" customWidth="1"/>
    <col min="13572" max="13572" width="19.42578125" style="117" customWidth="1"/>
    <col min="13573" max="13573" width="17.42578125" style="117" customWidth="1"/>
    <col min="13574" max="13574" width="14.42578125" style="117" customWidth="1"/>
    <col min="13575" max="13575" width="17.140625" style="117" customWidth="1"/>
    <col min="13576" max="13576" width="16.85546875" style="117" customWidth="1"/>
    <col min="13577" max="13577" width="16.42578125" style="117" customWidth="1"/>
    <col min="13578" max="13578" width="19.140625" style="117" customWidth="1"/>
    <col min="13579" max="13579" width="15.85546875" style="117" customWidth="1"/>
    <col min="13580" max="13824" width="9.140625" style="117"/>
    <col min="13825" max="13825" width="5.85546875" style="117" customWidth="1"/>
    <col min="13826" max="13826" width="30.85546875" style="117" customWidth="1"/>
    <col min="13827" max="13827" width="20.140625" style="117" customWidth="1"/>
    <col min="13828" max="13828" width="19.42578125" style="117" customWidth="1"/>
    <col min="13829" max="13829" width="17.42578125" style="117" customWidth="1"/>
    <col min="13830" max="13830" width="14.42578125" style="117" customWidth="1"/>
    <col min="13831" max="13831" width="17.140625" style="117" customWidth="1"/>
    <col min="13832" max="13832" width="16.85546875" style="117" customWidth="1"/>
    <col min="13833" max="13833" width="16.42578125" style="117" customWidth="1"/>
    <col min="13834" max="13834" width="19.140625" style="117" customWidth="1"/>
    <col min="13835" max="13835" width="15.85546875" style="117" customWidth="1"/>
    <col min="13836" max="14080" width="9.140625" style="117"/>
    <col min="14081" max="14081" width="5.85546875" style="117" customWidth="1"/>
    <col min="14082" max="14082" width="30.85546875" style="117" customWidth="1"/>
    <col min="14083" max="14083" width="20.140625" style="117" customWidth="1"/>
    <col min="14084" max="14084" width="19.42578125" style="117" customWidth="1"/>
    <col min="14085" max="14085" width="17.42578125" style="117" customWidth="1"/>
    <col min="14086" max="14086" width="14.42578125" style="117" customWidth="1"/>
    <col min="14087" max="14087" width="17.140625" style="117" customWidth="1"/>
    <col min="14088" max="14088" width="16.85546875" style="117" customWidth="1"/>
    <col min="14089" max="14089" width="16.42578125" style="117" customWidth="1"/>
    <col min="14090" max="14090" width="19.140625" style="117" customWidth="1"/>
    <col min="14091" max="14091" width="15.85546875" style="117" customWidth="1"/>
    <col min="14092" max="14336" width="9.140625" style="117"/>
    <col min="14337" max="14337" width="5.85546875" style="117" customWidth="1"/>
    <col min="14338" max="14338" width="30.85546875" style="117" customWidth="1"/>
    <col min="14339" max="14339" width="20.140625" style="117" customWidth="1"/>
    <col min="14340" max="14340" width="19.42578125" style="117" customWidth="1"/>
    <col min="14341" max="14341" width="17.42578125" style="117" customWidth="1"/>
    <col min="14342" max="14342" width="14.42578125" style="117" customWidth="1"/>
    <col min="14343" max="14343" width="17.140625" style="117" customWidth="1"/>
    <col min="14344" max="14344" width="16.85546875" style="117" customWidth="1"/>
    <col min="14345" max="14345" width="16.42578125" style="117" customWidth="1"/>
    <col min="14346" max="14346" width="19.140625" style="117" customWidth="1"/>
    <col min="14347" max="14347" width="15.85546875" style="117" customWidth="1"/>
    <col min="14348" max="14592" width="9.140625" style="117"/>
    <col min="14593" max="14593" width="5.85546875" style="117" customWidth="1"/>
    <col min="14594" max="14594" width="30.85546875" style="117" customWidth="1"/>
    <col min="14595" max="14595" width="20.140625" style="117" customWidth="1"/>
    <col min="14596" max="14596" width="19.42578125" style="117" customWidth="1"/>
    <col min="14597" max="14597" width="17.42578125" style="117" customWidth="1"/>
    <col min="14598" max="14598" width="14.42578125" style="117" customWidth="1"/>
    <col min="14599" max="14599" width="17.140625" style="117" customWidth="1"/>
    <col min="14600" max="14600" width="16.85546875" style="117" customWidth="1"/>
    <col min="14601" max="14601" width="16.42578125" style="117" customWidth="1"/>
    <col min="14602" max="14602" width="19.140625" style="117" customWidth="1"/>
    <col min="14603" max="14603" width="15.85546875" style="117" customWidth="1"/>
    <col min="14604" max="14848" width="9.140625" style="117"/>
    <col min="14849" max="14849" width="5.85546875" style="117" customWidth="1"/>
    <col min="14850" max="14850" width="30.85546875" style="117" customWidth="1"/>
    <col min="14851" max="14851" width="20.140625" style="117" customWidth="1"/>
    <col min="14852" max="14852" width="19.42578125" style="117" customWidth="1"/>
    <col min="14853" max="14853" width="17.42578125" style="117" customWidth="1"/>
    <col min="14854" max="14854" width="14.42578125" style="117" customWidth="1"/>
    <col min="14855" max="14855" width="17.140625" style="117" customWidth="1"/>
    <col min="14856" max="14856" width="16.85546875" style="117" customWidth="1"/>
    <col min="14857" max="14857" width="16.42578125" style="117" customWidth="1"/>
    <col min="14858" max="14858" width="19.140625" style="117" customWidth="1"/>
    <col min="14859" max="14859" width="15.85546875" style="117" customWidth="1"/>
    <col min="14860" max="15104" width="9.140625" style="117"/>
    <col min="15105" max="15105" width="5.85546875" style="117" customWidth="1"/>
    <col min="15106" max="15106" width="30.85546875" style="117" customWidth="1"/>
    <col min="15107" max="15107" width="20.140625" style="117" customWidth="1"/>
    <col min="15108" max="15108" width="19.42578125" style="117" customWidth="1"/>
    <col min="15109" max="15109" width="17.42578125" style="117" customWidth="1"/>
    <col min="15110" max="15110" width="14.42578125" style="117" customWidth="1"/>
    <col min="15111" max="15111" width="17.140625" style="117" customWidth="1"/>
    <col min="15112" max="15112" width="16.85546875" style="117" customWidth="1"/>
    <col min="15113" max="15113" width="16.42578125" style="117" customWidth="1"/>
    <col min="15114" max="15114" width="19.140625" style="117" customWidth="1"/>
    <col min="15115" max="15115" width="15.85546875" style="117" customWidth="1"/>
    <col min="15116" max="15360" width="9.140625" style="117"/>
    <col min="15361" max="15361" width="5.85546875" style="117" customWidth="1"/>
    <col min="15362" max="15362" width="30.85546875" style="117" customWidth="1"/>
    <col min="15363" max="15363" width="20.140625" style="117" customWidth="1"/>
    <col min="15364" max="15364" width="19.42578125" style="117" customWidth="1"/>
    <col min="15365" max="15365" width="17.42578125" style="117" customWidth="1"/>
    <col min="15366" max="15366" width="14.42578125" style="117" customWidth="1"/>
    <col min="15367" max="15367" width="17.140625" style="117" customWidth="1"/>
    <col min="15368" max="15368" width="16.85546875" style="117" customWidth="1"/>
    <col min="15369" max="15369" width="16.42578125" style="117" customWidth="1"/>
    <col min="15370" max="15370" width="19.140625" style="117" customWidth="1"/>
    <col min="15371" max="15371" width="15.85546875" style="117" customWidth="1"/>
    <col min="15372" max="15616" width="9.140625" style="117"/>
    <col min="15617" max="15617" width="5.85546875" style="117" customWidth="1"/>
    <col min="15618" max="15618" width="30.85546875" style="117" customWidth="1"/>
    <col min="15619" max="15619" width="20.140625" style="117" customWidth="1"/>
    <col min="15620" max="15620" width="19.42578125" style="117" customWidth="1"/>
    <col min="15621" max="15621" width="17.42578125" style="117" customWidth="1"/>
    <col min="15622" max="15622" width="14.42578125" style="117" customWidth="1"/>
    <col min="15623" max="15623" width="17.140625" style="117" customWidth="1"/>
    <col min="15624" max="15624" width="16.85546875" style="117" customWidth="1"/>
    <col min="15625" max="15625" width="16.42578125" style="117" customWidth="1"/>
    <col min="15626" max="15626" width="19.140625" style="117" customWidth="1"/>
    <col min="15627" max="15627" width="15.85546875" style="117" customWidth="1"/>
    <col min="15628" max="15872" width="9.140625" style="117"/>
    <col min="15873" max="15873" width="5.85546875" style="117" customWidth="1"/>
    <col min="15874" max="15874" width="30.85546875" style="117" customWidth="1"/>
    <col min="15875" max="15875" width="20.140625" style="117" customWidth="1"/>
    <col min="15876" max="15876" width="19.42578125" style="117" customWidth="1"/>
    <col min="15877" max="15877" width="17.42578125" style="117" customWidth="1"/>
    <col min="15878" max="15878" width="14.42578125" style="117" customWidth="1"/>
    <col min="15879" max="15879" width="17.140625" style="117" customWidth="1"/>
    <col min="15880" max="15880" width="16.85546875" style="117" customWidth="1"/>
    <col min="15881" max="15881" width="16.42578125" style="117" customWidth="1"/>
    <col min="15882" max="15882" width="19.140625" style="117" customWidth="1"/>
    <col min="15883" max="15883" width="15.85546875" style="117" customWidth="1"/>
    <col min="15884" max="16128" width="9.140625" style="117"/>
    <col min="16129" max="16129" width="5.85546875" style="117" customWidth="1"/>
    <col min="16130" max="16130" width="30.85546875" style="117" customWidth="1"/>
    <col min="16131" max="16131" width="20.140625" style="117" customWidth="1"/>
    <col min="16132" max="16132" width="19.42578125" style="117" customWidth="1"/>
    <col min="16133" max="16133" width="17.42578125" style="117" customWidth="1"/>
    <col min="16134" max="16134" width="14.42578125" style="117" customWidth="1"/>
    <col min="16135" max="16135" width="17.140625" style="117" customWidth="1"/>
    <col min="16136" max="16136" width="16.85546875" style="117" customWidth="1"/>
    <col min="16137" max="16137" width="16.42578125" style="117" customWidth="1"/>
    <col min="16138" max="16138" width="19.140625" style="117" customWidth="1"/>
    <col min="16139" max="16139" width="15.85546875" style="117" customWidth="1"/>
    <col min="16140" max="16384" width="9.140625" style="117"/>
  </cols>
  <sheetData>
    <row r="1" spans="1:10" s="110" customFormat="1">
      <c r="A1" s="874" t="s">
        <v>921</v>
      </c>
      <c r="B1" s="874"/>
      <c r="C1" s="874"/>
      <c r="D1" s="874"/>
      <c r="E1" s="874"/>
      <c r="F1" s="874"/>
      <c r="G1" s="874"/>
      <c r="H1" s="874"/>
      <c r="I1" s="874"/>
      <c r="J1" s="874"/>
    </row>
    <row r="2" spans="1:10" s="110" customFormat="1">
      <c r="A2" s="111"/>
      <c r="B2" s="112"/>
      <c r="C2" s="111"/>
      <c r="D2" s="111"/>
      <c r="E2" s="111"/>
      <c r="G2" s="111"/>
      <c r="I2" s="111" t="s">
        <v>284</v>
      </c>
    </row>
    <row r="3" spans="1:10" s="110" customFormat="1">
      <c r="A3" s="875" t="s">
        <v>792</v>
      </c>
      <c r="B3" s="875"/>
      <c r="C3" s="875"/>
      <c r="D3" s="875"/>
      <c r="E3" s="875"/>
      <c r="F3" s="875"/>
      <c r="G3" s="875"/>
      <c r="H3" s="875"/>
      <c r="I3" s="875"/>
      <c r="J3" s="875"/>
    </row>
    <row r="4" spans="1:10" s="110" customFormat="1">
      <c r="A4" s="111"/>
      <c r="B4" s="112"/>
      <c r="C4" s="111"/>
      <c r="D4" s="111"/>
      <c r="E4" s="111"/>
      <c r="F4" s="111"/>
      <c r="G4" s="111"/>
      <c r="H4" s="111"/>
      <c r="I4" s="111"/>
    </row>
    <row r="5" spans="1:10" s="110" customFormat="1">
      <c r="A5" s="111" t="s">
        <v>113</v>
      </c>
      <c r="B5" s="112"/>
      <c r="C5" s="111"/>
      <c r="D5" s="111"/>
      <c r="E5" s="111"/>
      <c r="G5" s="111"/>
      <c r="H5" s="111" t="s">
        <v>114</v>
      </c>
      <c r="I5" s="111"/>
    </row>
    <row r="6" spans="1:10" s="110" customFormat="1">
      <c r="A6" s="111"/>
      <c r="I6" s="110" t="s">
        <v>1</v>
      </c>
    </row>
    <row r="7" spans="1:10" s="113" customFormat="1" ht="29.25" customHeight="1">
      <c r="A7" s="872" t="s">
        <v>115</v>
      </c>
      <c r="B7" s="872" t="s">
        <v>791</v>
      </c>
      <c r="C7" s="872"/>
      <c r="D7" s="872" t="s">
        <v>793</v>
      </c>
      <c r="E7" s="872" t="s">
        <v>794</v>
      </c>
      <c r="F7" s="872"/>
      <c r="G7" s="872"/>
      <c r="H7" s="872"/>
      <c r="I7" s="872" t="s">
        <v>795</v>
      </c>
      <c r="J7" s="872"/>
    </row>
    <row r="8" spans="1:10" s="113" customFormat="1" ht="63" customHeight="1">
      <c r="A8" s="872"/>
      <c r="B8" s="872" t="s">
        <v>285</v>
      </c>
      <c r="C8" s="872" t="s">
        <v>286</v>
      </c>
      <c r="D8" s="872"/>
      <c r="E8" s="872" t="s">
        <v>287</v>
      </c>
      <c r="F8" s="872"/>
      <c r="G8" s="872" t="s">
        <v>288</v>
      </c>
      <c r="H8" s="872"/>
      <c r="I8" s="872"/>
      <c r="J8" s="872"/>
    </row>
    <row r="9" spans="1:10" s="113" customFormat="1" ht="36" customHeight="1">
      <c r="A9" s="872"/>
      <c r="B9" s="872"/>
      <c r="C9" s="872"/>
      <c r="D9" s="872"/>
      <c r="E9" s="114" t="s">
        <v>289</v>
      </c>
      <c r="F9" s="114" t="s">
        <v>219</v>
      </c>
      <c r="G9" s="114" t="s">
        <v>289</v>
      </c>
      <c r="H9" s="114" t="s">
        <v>219</v>
      </c>
      <c r="I9" s="114" t="s">
        <v>289</v>
      </c>
      <c r="J9" s="114" t="s">
        <v>219</v>
      </c>
    </row>
    <row r="10" spans="1:10" s="111" customFormat="1">
      <c r="A10" s="115">
        <v>1</v>
      </c>
      <c r="B10" s="115">
        <v>2</v>
      </c>
      <c r="C10" s="115">
        <v>3</v>
      </c>
      <c r="D10" s="115">
        <v>4</v>
      </c>
      <c r="E10" s="115">
        <v>5</v>
      </c>
      <c r="F10" s="115">
        <v>6</v>
      </c>
      <c r="G10" s="115">
        <v>7</v>
      </c>
      <c r="H10" s="115">
        <v>8</v>
      </c>
      <c r="I10" s="115">
        <v>9</v>
      </c>
      <c r="J10" s="115">
        <v>10</v>
      </c>
    </row>
    <row r="11" spans="1:10">
      <c r="A11" s="116">
        <v>1</v>
      </c>
      <c r="B11" s="116"/>
      <c r="C11" s="116"/>
      <c r="D11" s="116"/>
      <c r="E11" s="116"/>
      <c r="F11" s="116"/>
      <c r="G11" s="116"/>
      <c r="H11" s="116"/>
      <c r="I11" s="116"/>
      <c r="J11" s="116"/>
    </row>
    <row r="12" spans="1:10">
      <c r="A12" s="116">
        <v>2</v>
      </c>
      <c r="B12" s="116"/>
      <c r="C12" s="116"/>
      <c r="D12" s="116"/>
      <c r="E12" s="116"/>
      <c r="F12" s="116"/>
      <c r="G12" s="116"/>
      <c r="H12" s="116"/>
      <c r="I12" s="116"/>
      <c r="J12" s="116"/>
    </row>
    <row r="13" spans="1:10">
      <c r="A13" s="116">
        <v>3</v>
      </c>
      <c r="B13" s="116"/>
      <c r="C13" s="116"/>
      <c r="D13" s="116"/>
      <c r="E13" s="116"/>
      <c r="F13" s="116"/>
      <c r="G13" s="116"/>
      <c r="H13" s="116"/>
      <c r="I13" s="116"/>
      <c r="J13" s="116"/>
    </row>
    <row r="14" spans="1:10">
      <c r="A14" s="116">
        <v>4</v>
      </c>
      <c r="B14" s="116"/>
      <c r="C14" s="116"/>
      <c r="D14" s="116"/>
      <c r="E14" s="116"/>
      <c r="F14" s="116"/>
      <c r="G14" s="116"/>
      <c r="H14" s="116"/>
      <c r="I14" s="116"/>
      <c r="J14" s="116"/>
    </row>
    <row r="15" spans="1:10">
      <c r="A15" s="116">
        <v>5</v>
      </c>
      <c r="B15" s="116"/>
      <c r="C15" s="116"/>
      <c r="D15" s="116"/>
      <c r="E15" s="116"/>
      <c r="F15" s="116"/>
      <c r="G15" s="116"/>
      <c r="H15" s="116"/>
      <c r="I15" s="116"/>
      <c r="J15" s="116"/>
    </row>
    <row r="16" spans="1:10">
      <c r="A16" s="116">
        <v>6</v>
      </c>
      <c r="B16" s="116"/>
      <c r="C16" s="116"/>
      <c r="D16" s="116"/>
      <c r="E16" s="116"/>
      <c r="F16" s="116"/>
      <c r="G16" s="116"/>
      <c r="H16" s="116"/>
      <c r="I16" s="116"/>
      <c r="J16" s="116"/>
    </row>
    <row r="17" spans="1:10">
      <c r="A17" s="116">
        <v>7</v>
      </c>
      <c r="B17" s="116"/>
      <c r="C17" s="116"/>
      <c r="D17" s="116"/>
      <c r="E17" s="116"/>
      <c r="F17" s="116"/>
      <c r="G17" s="116"/>
      <c r="H17" s="116"/>
      <c r="I17" s="116"/>
      <c r="J17" s="116"/>
    </row>
    <row r="18" spans="1:10">
      <c r="A18" s="116">
        <v>8</v>
      </c>
      <c r="B18" s="116"/>
      <c r="C18" s="116"/>
      <c r="D18" s="116"/>
      <c r="E18" s="116"/>
      <c r="F18" s="116"/>
      <c r="G18" s="116"/>
      <c r="H18" s="116"/>
      <c r="I18" s="116"/>
      <c r="J18" s="116"/>
    </row>
    <row r="19" spans="1:10" s="110" customFormat="1">
      <c r="A19" s="115"/>
      <c r="B19" s="115" t="s">
        <v>249</v>
      </c>
      <c r="C19" s="115">
        <f>SUM(C11:C18)</f>
        <v>0</v>
      </c>
      <c r="D19" s="395">
        <f t="shared" ref="D19:J19" si="0">SUM(D11:D18)</f>
        <v>0</v>
      </c>
      <c r="E19" s="395">
        <f t="shared" si="0"/>
        <v>0</v>
      </c>
      <c r="F19" s="395">
        <f t="shared" si="0"/>
        <v>0</v>
      </c>
      <c r="G19" s="395">
        <f t="shared" si="0"/>
        <v>0</v>
      </c>
      <c r="H19" s="395">
        <f t="shared" si="0"/>
        <v>0</v>
      </c>
      <c r="I19" s="395">
        <f t="shared" si="0"/>
        <v>0</v>
      </c>
      <c r="J19" s="395">
        <f t="shared" si="0"/>
        <v>0</v>
      </c>
    </row>
    <row r="21" spans="1:10">
      <c r="B21" s="110" t="s">
        <v>290</v>
      </c>
    </row>
    <row r="22" spans="1:10">
      <c r="B22" s="873" t="s">
        <v>291</v>
      </c>
      <c r="C22" s="873"/>
      <c r="D22" s="873"/>
      <c r="E22" s="873"/>
      <c r="F22" s="873"/>
      <c r="G22" s="873"/>
      <c r="H22" s="873"/>
      <c r="I22" s="873"/>
      <c r="J22" s="873"/>
    </row>
    <row r="23" spans="1:10">
      <c r="B23" s="117" t="s">
        <v>292</v>
      </c>
    </row>
    <row r="26" spans="1:10">
      <c r="B26" s="119" t="s">
        <v>257</v>
      </c>
      <c r="I26" s="118" t="s">
        <v>152</v>
      </c>
    </row>
  </sheetData>
  <mergeCells count="12">
    <mergeCell ref="G8:H8"/>
    <mergeCell ref="B22:J22"/>
    <mergeCell ref="A1:J1"/>
    <mergeCell ref="A3:J3"/>
    <mergeCell ref="A7:A9"/>
    <mergeCell ref="B7:C7"/>
    <mergeCell ref="D7:D9"/>
    <mergeCell ref="E7:H7"/>
    <mergeCell ref="I7:J8"/>
    <mergeCell ref="B8:B9"/>
    <mergeCell ref="C8:C9"/>
    <mergeCell ref="E8:F8"/>
  </mergeCells>
  <printOptions horizontalCentered="1"/>
  <pageMargins left="0.39370078740157483" right="0.19685039370078741" top="0.19685039370078741" bottom="0.19685039370078741" header="0.31496062992125984" footer="0.31496062992125984"/>
  <pageSetup paperSize="5"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7"/>
  <sheetViews>
    <sheetView zoomScale="85" zoomScaleNormal="85" workbookViewId="0">
      <selection activeCell="J24" sqref="J24"/>
    </sheetView>
  </sheetViews>
  <sheetFormatPr defaultRowHeight="15.75"/>
  <cols>
    <col min="1" max="1" width="10.7109375" style="117" customWidth="1"/>
    <col min="2" max="2" width="17" style="117" customWidth="1"/>
    <col min="3" max="3" width="30" style="117" customWidth="1"/>
    <col min="4" max="4" width="10.7109375" style="117" customWidth="1"/>
    <col min="5" max="5" width="37.42578125" style="117" bestFit="1" customWidth="1"/>
    <col min="6" max="6" width="14.28515625" style="117" customWidth="1"/>
    <col min="7" max="7" width="12.85546875" style="117" customWidth="1"/>
    <col min="8" max="8" width="17.5703125" style="117" customWidth="1"/>
    <col min="9" max="9" width="15.42578125" style="117" customWidth="1"/>
    <col min="10" max="10" width="17.7109375" style="117" customWidth="1"/>
    <col min="11" max="11" width="18.28515625" style="117" customWidth="1"/>
    <col min="12" max="12" width="10.7109375" style="117" customWidth="1"/>
    <col min="13" max="256" width="9.140625" style="117"/>
    <col min="257" max="266" width="10.7109375" style="117" customWidth="1"/>
    <col min="267" max="267" width="16" style="117" customWidth="1"/>
    <col min="268" max="268" width="10.7109375" style="117" customWidth="1"/>
    <col min="269" max="512" width="9.140625" style="117"/>
    <col min="513" max="522" width="10.7109375" style="117" customWidth="1"/>
    <col min="523" max="523" width="16" style="117" customWidth="1"/>
    <col min="524" max="524" width="10.7109375" style="117" customWidth="1"/>
    <col min="525" max="768" width="9.140625" style="117"/>
    <col min="769" max="778" width="10.7109375" style="117" customWidth="1"/>
    <col min="779" max="779" width="16" style="117" customWidth="1"/>
    <col min="780" max="780" width="10.7109375" style="117" customWidth="1"/>
    <col min="781" max="1024" width="9.140625" style="117"/>
    <col min="1025" max="1034" width="10.7109375" style="117" customWidth="1"/>
    <col min="1035" max="1035" width="16" style="117" customWidth="1"/>
    <col min="1036" max="1036" width="10.7109375" style="117" customWidth="1"/>
    <col min="1037" max="1280" width="9.140625" style="117"/>
    <col min="1281" max="1290" width="10.7109375" style="117" customWidth="1"/>
    <col min="1291" max="1291" width="16" style="117" customWidth="1"/>
    <col min="1292" max="1292" width="10.7109375" style="117" customWidth="1"/>
    <col min="1293" max="1536" width="9.140625" style="117"/>
    <col min="1537" max="1546" width="10.7109375" style="117" customWidth="1"/>
    <col min="1547" max="1547" width="16" style="117" customWidth="1"/>
    <col min="1548" max="1548" width="10.7109375" style="117" customWidth="1"/>
    <col min="1549" max="1792" width="9.140625" style="117"/>
    <col min="1793" max="1802" width="10.7109375" style="117" customWidth="1"/>
    <col min="1803" max="1803" width="16" style="117" customWidth="1"/>
    <col min="1804" max="1804" width="10.7109375" style="117" customWidth="1"/>
    <col min="1805" max="2048" width="9.140625" style="117"/>
    <col min="2049" max="2058" width="10.7109375" style="117" customWidth="1"/>
    <col min="2059" max="2059" width="16" style="117" customWidth="1"/>
    <col min="2060" max="2060" width="10.7109375" style="117" customWidth="1"/>
    <col min="2061" max="2304" width="9.140625" style="117"/>
    <col min="2305" max="2314" width="10.7109375" style="117" customWidth="1"/>
    <col min="2315" max="2315" width="16" style="117" customWidth="1"/>
    <col min="2316" max="2316" width="10.7109375" style="117" customWidth="1"/>
    <col min="2317" max="2560" width="9.140625" style="117"/>
    <col min="2561" max="2570" width="10.7109375" style="117" customWidth="1"/>
    <col min="2571" max="2571" width="16" style="117" customWidth="1"/>
    <col min="2572" max="2572" width="10.7109375" style="117" customWidth="1"/>
    <col min="2573" max="2816" width="9.140625" style="117"/>
    <col min="2817" max="2826" width="10.7109375" style="117" customWidth="1"/>
    <col min="2827" max="2827" width="16" style="117" customWidth="1"/>
    <col min="2828" max="2828" width="10.7109375" style="117" customWidth="1"/>
    <col min="2829" max="3072" width="9.140625" style="117"/>
    <col min="3073" max="3082" width="10.7109375" style="117" customWidth="1"/>
    <col min="3083" max="3083" width="16" style="117" customWidth="1"/>
    <col min="3084" max="3084" width="10.7109375" style="117" customWidth="1"/>
    <col min="3085" max="3328" width="9.140625" style="117"/>
    <col min="3329" max="3338" width="10.7109375" style="117" customWidth="1"/>
    <col min="3339" max="3339" width="16" style="117" customWidth="1"/>
    <col min="3340" max="3340" width="10.7109375" style="117" customWidth="1"/>
    <col min="3341" max="3584" width="9.140625" style="117"/>
    <col min="3585" max="3594" width="10.7109375" style="117" customWidth="1"/>
    <col min="3595" max="3595" width="16" style="117" customWidth="1"/>
    <col min="3596" max="3596" width="10.7109375" style="117" customWidth="1"/>
    <col min="3597" max="3840" width="9.140625" style="117"/>
    <col min="3841" max="3850" width="10.7109375" style="117" customWidth="1"/>
    <col min="3851" max="3851" width="16" style="117" customWidth="1"/>
    <col min="3852" max="3852" width="10.7109375" style="117" customWidth="1"/>
    <col min="3853" max="4096" width="9.140625" style="117"/>
    <col min="4097" max="4106" width="10.7109375" style="117" customWidth="1"/>
    <col min="4107" max="4107" width="16" style="117" customWidth="1"/>
    <col min="4108" max="4108" width="10.7109375" style="117" customWidth="1"/>
    <col min="4109" max="4352" width="9.140625" style="117"/>
    <col min="4353" max="4362" width="10.7109375" style="117" customWidth="1"/>
    <col min="4363" max="4363" width="16" style="117" customWidth="1"/>
    <col min="4364" max="4364" width="10.7109375" style="117" customWidth="1"/>
    <col min="4365" max="4608" width="9.140625" style="117"/>
    <col min="4609" max="4618" width="10.7109375" style="117" customWidth="1"/>
    <col min="4619" max="4619" width="16" style="117" customWidth="1"/>
    <col min="4620" max="4620" width="10.7109375" style="117" customWidth="1"/>
    <col min="4621" max="4864" width="9.140625" style="117"/>
    <col min="4865" max="4874" width="10.7109375" style="117" customWidth="1"/>
    <col min="4875" max="4875" width="16" style="117" customWidth="1"/>
    <col min="4876" max="4876" width="10.7109375" style="117" customWidth="1"/>
    <col min="4877" max="5120" width="9.140625" style="117"/>
    <col min="5121" max="5130" width="10.7109375" style="117" customWidth="1"/>
    <col min="5131" max="5131" width="16" style="117" customWidth="1"/>
    <col min="5132" max="5132" width="10.7109375" style="117" customWidth="1"/>
    <col min="5133" max="5376" width="9.140625" style="117"/>
    <col min="5377" max="5386" width="10.7109375" style="117" customWidth="1"/>
    <col min="5387" max="5387" width="16" style="117" customWidth="1"/>
    <col min="5388" max="5388" width="10.7109375" style="117" customWidth="1"/>
    <col min="5389" max="5632" width="9.140625" style="117"/>
    <col min="5633" max="5642" width="10.7109375" style="117" customWidth="1"/>
    <col min="5643" max="5643" width="16" style="117" customWidth="1"/>
    <col min="5644" max="5644" width="10.7109375" style="117" customWidth="1"/>
    <col min="5645" max="5888" width="9.140625" style="117"/>
    <col min="5889" max="5898" width="10.7109375" style="117" customWidth="1"/>
    <col min="5899" max="5899" width="16" style="117" customWidth="1"/>
    <col min="5900" max="5900" width="10.7109375" style="117" customWidth="1"/>
    <col min="5901" max="6144" width="9.140625" style="117"/>
    <col min="6145" max="6154" width="10.7109375" style="117" customWidth="1"/>
    <col min="6155" max="6155" width="16" style="117" customWidth="1"/>
    <col min="6156" max="6156" width="10.7109375" style="117" customWidth="1"/>
    <col min="6157" max="6400" width="9.140625" style="117"/>
    <col min="6401" max="6410" width="10.7109375" style="117" customWidth="1"/>
    <col min="6411" max="6411" width="16" style="117" customWidth="1"/>
    <col min="6412" max="6412" width="10.7109375" style="117" customWidth="1"/>
    <col min="6413" max="6656" width="9.140625" style="117"/>
    <col min="6657" max="6666" width="10.7109375" style="117" customWidth="1"/>
    <col min="6667" max="6667" width="16" style="117" customWidth="1"/>
    <col min="6668" max="6668" width="10.7109375" style="117" customWidth="1"/>
    <col min="6669" max="6912" width="9.140625" style="117"/>
    <col min="6913" max="6922" width="10.7109375" style="117" customWidth="1"/>
    <col min="6923" max="6923" width="16" style="117" customWidth="1"/>
    <col min="6924" max="6924" width="10.7109375" style="117" customWidth="1"/>
    <col min="6925" max="7168" width="9.140625" style="117"/>
    <col min="7169" max="7178" width="10.7109375" style="117" customWidth="1"/>
    <col min="7179" max="7179" width="16" style="117" customWidth="1"/>
    <col min="7180" max="7180" width="10.7109375" style="117" customWidth="1"/>
    <col min="7181" max="7424" width="9.140625" style="117"/>
    <col min="7425" max="7434" width="10.7109375" style="117" customWidth="1"/>
    <col min="7435" max="7435" width="16" style="117" customWidth="1"/>
    <col min="7436" max="7436" width="10.7109375" style="117" customWidth="1"/>
    <col min="7437" max="7680" width="9.140625" style="117"/>
    <col min="7681" max="7690" width="10.7109375" style="117" customWidth="1"/>
    <col min="7691" max="7691" width="16" style="117" customWidth="1"/>
    <col min="7692" max="7692" width="10.7109375" style="117" customWidth="1"/>
    <col min="7693" max="7936" width="9.140625" style="117"/>
    <col min="7937" max="7946" width="10.7109375" style="117" customWidth="1"/>
    <col min="7947" max="7947" width="16" style="117" customWidth="1"/>
    <col min="7948" max="7948" width="10.7109375" style="117" customWidth="1"/>
    <col min="7949" max="8192" width="9.140625" style="117"/>
    <col min="8193" max="8202" width="10.7109375" style="117" customWidth="1"/>
    <col min="8203" max="8203" width="16" style="117" customWidth="1"/>
    <col min="8204" max="8204" width="10.7109375" style="117" customWidth="1"/>
    <col min="8205" max="8448" width="9.140625" style="117"/>
    <col min="8449" max="8458" width="10.7109375" style="117" customWidth="1"/>
    <col min="8459" max="8459" width="16" style="117" customWidth="1"/>
    <col min="8460" max="8460" width="10.7109375" style="117" customWidth="1"/>
    <col min="8461" max="8704" width="9.140625" style="117"/>
    <col min="8705" max="8714" width="10.7109375" style="117" customWidth="1"/>
    <col min="8715" max="8715" width="16" style="117" customWidth="1"/>
    <col min="8716" max="8716" width="10.7109375" style="117" customWidth="1"/>
    <col min="8717" max="8960" width="9.140625" style="117"/>
    <col min="8961" max="8970" width="10.7109375" style="117" customWidth="1"/>
    <col min="8971" max="8971" width="16" style="117" customWidth="1"/>
    <col min="8972" max="8972" width="10.7109375" style="117" customWidth="1"/>
    <col min="8973" max="9216" width="9.140625" style="117"/>
    <col min="9217" max="9226" width="10.7109375" style="117" customWidth="1"/>
    <col min="9227" max="9227" width="16" style="117" customWidth="1"/>
    <col min="9228" max="9228" width="10.7109375" style="117" customWidth="1"/>
    <col min="9229" max="9472" width="9.140625" style="117"/>
    <col min="9473" max="9482" width="10.7109375" style="117" customWidth="1"/>
    <col min="9483" max="9483" width="16" style="117" customWidth="1"/>
    <col min="9484" max="9484" width="10.7109375" style="117" customWidth="1"/>
    <col min="9485" max="9728" width="9.140625" style="117"/>
    <col min="9729" max="9738" width="10.7109375" style="117" customWidth="1"/>
    <col min="9739" max="9739" width="16" style="117" customWidth="1"/>
    <col min="9740" max="9740" width="10.7109375" style="117" customWidth="1"/>
    <col min="9741" max="9984" width="9.140625" style="117"/>
    <col min="9985" max="9994" width="10.7109375" style="117" customWidth="1"/>
    <col min="9995" max="9995" width="16" style="117" customWidth="1"/>
    <col min="9996" max="9996" width="10.7109375" style="117" customWidth="1"/>
    <col min="9997" max="10240" width="9.140625" style="117"/>
    <col min="10241" max="10250" width="10.7109375" style="117" customWidth="1"/>
    <col min="10251" max="10251" width="16" style="117" customWidth="1"/>
    <col min="10252" max="10252" width="10.7109375" style="117" customWidth="1"/>
    <col min="10253" max="10496" width="9.140625" style="117"/>
    <col min="10497" max="10506" width="10.7109375" style="117" customWidth="1"/>
    <col min="10507" max="10507" width="16" style="117" customWidth="1"/>
    <col min="10508" max="10508" width="10.7109375" style="117" customWidth="1"/>
    <col min="10509" max="10752" width="9.140625" style="117"/>
    <col min="10753" max="10762" width="10.7109375" style="117" customWidth="1"/>
    <col min="10763" max="10763" width="16" style="117" customWidth="1"/>
    <col min="10764" max="10764" width="10.7109375" style="117" customWidth="1"/>
    <col min="10765" max="11008" width="9.140625" style="117"/>
    <col min="11009" max="11018" width="10.7109375" style="117" customWidth="1"/>
    <col min="11019" max="11019" width="16" style="117" customWidth="1"/>
    <col min="11020" max="11020" width="10.7109375" style="117" customWidth="1"/>
    <col min="11021" max="11264" width="9.140625" style="117"/>
    <col min="11265" max="11274" width="10.7109375" style="117" customWidth="1"/>
    <col min="11275" max="11275" width="16" style="117" customWidth="1"/>
    <col min="11276" max="11276" width="10.7109375" style="117" customWidth="1"/>
    <col min="11277" max="11520" width="9.140625" style="117"/>
    <col min="11521" max="11530" width="10.7109375" style="117" customWidth="1"/>
    <col min="11531" max="11531" width="16" style="117" customWidth="1"/>
    <col min="11532" max="11532" width="10.7109375" style="117" customWidth="1"/>
    <col min="11533" max="11776" width="9.140625" style="117"/>
    <col min="11777" max="11786" width="10.7109375" style="117" customWidth="1"/>
    <col min="11787" max="11787" width="16" style="117" customWidth="1"/>
    <col min="11788" max="11788" width="10.7109375" style="117" customWidth="1"/>
    <col min="11789" max="12032" width="9.140625" style="117"/>
    <col min="12033" max="12042" width="10.7109375" style="117" customWidth="1"/>
    <col min="12043" max="12043" width="16" style="117" customWidth="1"/>
    <col min="12044" max="12044" width="10.7109375" style="117" customWidth="1"/>
    <col min="12045" max="12288" width="9.140625" style="117"/>
    <col min="12289" max="12298" width="10.7109375" style="117" customWidth="1"/>
    <col min="12299" max="12299" width="16" style="117" customWidth="1"/>
    <col min="12300" max="12300" width="10.7109375" style="117" customWidth="1"/>
    <col min="12301" max="12544" width="9.140625" style="117"/>
    <col min="12545" max="12554" width="10.7109375" style="117" customWidth="1"/>
    <col min="12555" max="12555" width="16" style="117" customWidth="1"/>
    <col min="12556" max="12556" width="10.7109375" style="117" customWidth="1"/>
    <col min="12557" max="12800" width="9.140625" style="117"/>
    <col min="12801" max="12810" width="10.7109375" style="117" customWidth="1"/>
    <col min="12811" max="12811" width="16" style="117" customWidth="1"/>
    <col min="12812" max="12812" width="10.7109375" style="117" customWidth="1"/>
    <col min="12813" max="13056" width="9.140625" style="117"/>
    <col min="13057" max="13066" width="10.7109375" style="117" customWidth="1"/>
    <col min="13067" max="13067" width="16" style="117" customWidth="1"/>
    <col min="13068" max="13068" width="10.7109375" style="117" customWidth="1"/>
    <col min="13069" max="13312" width="9.140625" style="117"/>
    <col min="13313" max="13322" width="10.7109375" style="117" customWidth="1"/>
    <col min="13323" max="13323" width="16" style="117" customWidth="1"/>
    <col min="13324" max="13324" width="10.7109375" style="117" customWidth="1"/>
    <col min="13325" max="13568" width="9.140625" style="117"/>
    <col min="13569" max="13578" width="10.7109375" style="117" customWidth="1"/>
    <col min="13579" max="13579" width="16" style="117" customWidth="1"/>
    <col min="13580" max="13580" width="10.7109375" style="117" customWidth="1"/>
    <col min="13581" max="13824" width="9.140625" style="117"/>
    <col min="13825" max="13834" width="10.7109375" style="117" customWidth="1"/>
    <col min="13835" max="13835" width="16" style="117" customWidth="1"/>
    <col min="13836" max="13836" width="10.7109375" style="117" customWidth="1"/>
    <col min="13837" max="14080" width="9.140625" style="117"/>
    <col min="14081" max="14090" width="10.7109375" style="117" customWidth="1"/>
    <col min="14091" max="14091" width="16" style="117" customWidth="1"/>
    <col min="14092" max="14092" width="10.7109375" style="117" customWidth="1"/>
    <col min="14093" max="14336" width="9.140625" style="117"/>
    <col min="14337" max="14346" width="10.7109375" style="117" customWidth="1"/>
    <col min="14347" max="14347" width="16" style="117" customWidth="1"/>
    <col min="14348" max="14348" width="10.7109375" style="117" customWidth="1"/>
    <col min="14349" max="14592" width="9.140625" style="117"/>
    <col min="14593" max="14602" width="10.7109375" style="117" customWidth="1"/>
    <col min="14603" max="14603" width="16" style="117" customWidth="1"/>
    <col min="14604" max="14604" width="10.7109375" style="117" customWidth="1"/>
    <col min="14605" max="14848" width="9.140625" style="117"/>
    <col min="14849" max="14858" width="10.7109375" style="117" customWidth="1"/>
    <col min="14859" max="14859" width="16" style="117" customWidth="1"/>
    <col min="14860" max="14860" width="10.7109375" style="117" customWidth="1"/>
    <col min="14861" max="15104" width="9.140625" style="117"/>
    <col min="15105" max="15114" width="10.7109375" style="117" customWidth="1"/>
    <col min="15115" max="15115" width="16" style="117" customWidth="1"/>
    <col min="15116" max="15116" width="10.7109375" style="117" customWidth="1"/>
    <col min="15117" max="15360" width="9.140625" style="117"/>
    <col min="15361" max="15370" width="10.7109375" style="117" customWidth="1"/>
    <col min="15371" max="15371" width="16" style="117" customWidth="1"/>
    <col min="15372" max="15372" width="10.7109375" style="117" customWidth="1"/>
    <col min="15373" max="15616" width="9.140625" style="117"/>
    <col min="15617" max="15626" width="10.7109375" style="117" customWidth="1"/>
    <col min="15627" max="15627" width="16" style="117" customWidth="1"/>
    <col min="15628" max="15628" width="10.7109375" style="117" customWidth="1"/>
    <col min="15629" max="15872" width="9.140625" style="117"/>
    <col min="15873" max="15882" width="10.7109375" style="117" customWidth="1"/>
    <col min="15883" max="15883" width="16" style="117" customWidth="1"/>
    <col min="15884" max="15884" width="10.7109375" style="117" customWidth="1"/>
    <col min="15885" max="16128" width="9.140625" style="117"/>
    <col min="16129" max="16138" width="10.7109375" style="117" customWidth="1"/>
    <col min="16139" max="16139" width="16" style="117" customWidth="1"/>
    <col min="16140" max="16140" width="10.7109375" style="117" customWidth="1"/>
    <col min="16141" max="16384" width="9.140625" style="117"/>
  </cols>
  <sheetData>
    <row r="1" spans="1:12">
      <c r="A1" s="878" t="s">
        <v>921</v>
      </c>
      <c r="B1" s="878"/>
      <c r="C1" s="878"/>
      <c r="D1" s="878"/>
      <c r="E1" s="878"/>
      <c r="F1" s="878"/>
      <c r="G1" s="878"/>
      <c r="H1" s="878"/>
      <c r="I1" s="878"/>
      <c r="J1" s="878"/>
      <c r="K1" s="878"/>
      <c r="L1" s="878"/>
    </row>
    <row r="2" spans="1:12" s="110" customFormat="1" ht="24.75" customHeight="1">
      <c r="A2" s="876" t="s">
        <v>796</v>
      </c>
      <c r="B2" s="876"/>
      <c r="C2" s="876"/>
      <c r="D2" s="876"/>
      <c r="E2" s="876"/>
      <c r="F2" s="876"/>
      <c r="G2" s="876"/>
      <c r="H2" s="876"/>
      <c r="I2" s="876"/>
      <c r="J2" s="876"/>
      <c r="K2" s="120" t="s">
        <v>293</v>
      </c>
    </row>
    <row r="3" spans="1:12" ht="63">
      <c r="A3" s="114" t="s">
        <v>294</v>
      </c>
      <c r="B3" s="114" t="s">
        <v>295</v>
      </c>
      <c r="C3" s="114" t="s">
        <v>296</v>
      </c>
      <c r="D3" s="114" t="s">
        <v>297</v>
      </c>
      <c r="E3" s="114" t="s">
        <v>298</v>
      </c>
      <c r="F3" s="114" t="s">
        <v>2</v>
      </c>
      <c r="G3" s="114" t="s">
        <v>299</v>
      </c>
      <c r="H3" s="114" t="s">
        <v>300</v>
      </c>
      <c r="I3" s="114" t="s">
        <v>301</v>
      </c>
      <c r="J3" s="114" t="s">
        <v>302</v>
      </c>
      <c r="K3" s="121" t="s">
        <v>303</v>
      </c>
      <c r="L3" s="121" t="s">
        <v>304</v>
      </c>
    </row>
    <row r="4" spans="1:12" s="673" customFormat="1">
      <c r="A4" s="122">
        <v>1</v>
      </c>
      <c r="B4" s="122" t="s">
        <v>954</v>
      </c>
      <c r="C4" s="122" t="s">
        <v>955</v>
      </c>
      <c r="D4" s="122" t="s">
        <v>956</v>
      </c>
      <c r="E4" s="672" t="s">
        <v>957</v>
      </c>
      <c r="F4" s="672" t="s">
        <v>958</v>
      </c>
      <c r="G4" s="122">
        <v>3135502</v>
      </c>
      <c r="H4" s="122" t="s">
        <v>954</v>
      </c>
      <c r="I4" s="122"/>
      <c r="J4" s="122"/>
      <c r="K4" s="123"/>
      <c r="L4" s="116" t="s">
        <v>959</v>
      </c>
    </row>
    <row r="5" spans="1:12">
      <c r="A5" s="122">
        <v>2</v>
      </c>
      <c r="B5" s="122"/>
      <c r="C5" s="122"/>
      <c r="D5" s="122"/>
      <c r="E5" s="122"/>
      <c r="F5" s="122"/>
      <c r="G5" s="122"/>
      <c r="H5" s="122"/>
      <c r="I5" s="122"/>
      <c r="J5" s="122"/>
      <c r="K5" s="123"/>
      <c r="L5" s="124"/>
    </row>
    <row r="6" spans="1:12">
      <c r="A6" s="122">
        <v>3</v>
      </c>
      <c r="B6" s="122"/>
      <c r="C6" s="122"/>
      <c r="D6" s="122"/>
      <c r="E6" s="122"/>
      <c r="F6" s="122"/>
      <c r="G6" s="122"/>
      <c r="H6" s="122"/>
      <c r="I6" s="122"/>
      <c r="J6" s="122"/>
      <c r="K6" s="123"/>
      <c r="L6" s="124"/>
    </row>
    <row r="7" spans="1:12">
      <c r="A7" s="122">
        <v>4</v>
      </c>
      <c r="B7" s="122"/>
      <c r="C7" s="122"/>
      <c r="D7" s="122"/>
      <c r="E7" s="122"/>
      <c r="F7" s="122"/>
      <c r="G7" s="122"/>
      <c r="H7" s="122"/>
      <c r="I7" s="122"/>
      <c r="J7" s="122"/>
      <c r="K7" s="123"/>
      <c r="L7" s="124"/>
    </row>
    <row r="8" spans="1:12">
      <c r="A8" s="122">
        <v>5</v>
      </c>
      <c r="B8" s="122"/>
      <c r="C8" s="122"/>
      <c r="D8" s="122"/>
      <c r="E8" s="122"/>
      <c r="F8" s="122"/>
      <c r="G8" s="122"/>
      <c r="H8" s="122"/>
      <c r="I8" s="122"/>
      <c r="J8" s="122"/>
      <c r="K8" s="123"/>
      <c r="L8" s="124"/>
    </row>
    <row r="9" spans="1:12">
      <c r="A9" s="122">
        <v>6</v>
      </c>
      <c r="B9" s="122"/>
      <c r="C9" s="122"/>
      <c r="D9" s="122"/>
      <c r="E9" s="122"/>
      <c r="F9" s="122"/>
      <c r="G9" s="122"/>
      <c r="H9" s="122"/>
      <c r="I9" s="122"/>
      <c r="J9" s="122"/>
      <c r="K9" s="123"/>
      <c r="L9" s="124"/>
    </row>
    <row r="10" spans="1:12">
      <c r="A10" s="122">
        <v>7</v>
      </c>
      <c r="B10" s="122"/>
      <c r="C10" s="122"/>
      <c r="D10" s="122"/>
      <c r="E10" s="122"/>
      <c r="F10" s="122"/>
      <c r="G10" s="122"/>
      <c r="H10" s="122"/>
      <c r="I10" s="122"/>
      <c r="J10" s="122"/>
      <c r="K10" s="123"/>
      <c r="L10" s="124"/>
    </row>
    <row r="11" spans="1:12">
      <c r="A11" s="122">
        <v>8</v>
      </c>
      <c r="B11" s="122"/>
      <c r="C11" s="122"/>
      <c r="D11" s="122"/>
      <c r="E11" s="122"/>
      <c r="F11" s="122"/>
      <c r="G11" s="122"/>
      <c r="H11" s="122"/>
      <c r="I11" s="122"/>
      <c r="J11" s="122"/>
      <c r="K11" s="123"/>
      <c r="L11" s="124"/>
    </row>
    <row r="12" spans="1:12">
      <c r="A12" s="122">
        <v>9</v>
      </c>
      <c r="B12" s="122"/>
      <c r="C12" s="122"/>
      <c r="D12" s="122"/>
      <c r="E12" s="122"/>
      <c r="F12" s="122"/>
      <c r="G12" s="122"/>
      <c r="H12" s="122"/>
      <c r="I12" s="122"/>
      <c r="J12" s="122"/>
      <c r="K12" s="123"/>
      <c r="L12" s="124"/>
    </row>
    <row r="13" spans="1:12">
      <c r="A13" s="122">
        <v>10</v>
      </c>
      <c r="B13" s="122"/>
      <c r="C13" s="122"/>
      <c r="D13" s="122"/>
      <c r="E13" s="122"/>
      <c r="F13" s="122"/>
      <c r="G13" s="122"/>
      <c r="H13" s="122"/>
      <c r="I13" s="122"/>
      <c r="J13" s="122"/>
      <c r="K13" s="123"/>
      <c r="L13" s="124"/>
    </row>
    <row r="14" spans="1:12">
      <c r="A14" s="122">
        <v>11</v>
      </c>
      <c r="B14" s="122"/>
      <c r="C14" s="122"/>
      <c r="D14" s="122"/>
      <c r="E14" s="122"/>
      <c r="F14" s="122"/>
      <c r="G14" s="122"/>
      <c r="H14" s="122"/>
      <c r="I14" s="122"/>
      <c r="J14" s="122"/>
      <c r="K14" s="123"/>
      <c r="L14" s="124"/>
    </row>
    <row r="15" spans="1:12">
      <c r="A15" s="122">
        <v>12</v>
      </c>
      <c r="B15" s="122"/>
      <c r="C15" s="122"/>
      <c r="D15" s="122"/>
      <c r="E15" s="122"/>
      <c r="F15" s="122"/>
      <c r="G15" s="122"/>
      <c r="H15" s="122"/>
      <c r="I15" s="122"/>
      <c r="J15" s="122"/>
      <c r="K15" s="123"/>
      <c r="L15" s="124"/>
    </row>
    <row r="16" spans="1:12">
      <c r="A16" s="122">
        <v>13</v>
      </c>
      <c r="B16" s="122"/>
      <c r="C16" s="122"/>
      <c r="D16" s="122"/>
      <c r="E16" s="122"/>
      <c r="F16" s="122"/>
      <c r="G16" s="122"/>
      <c r="H16" s="122"/>
      <c r="I16" s="122"/>
      <c r="J16" s="122"/>
      <c r="K16" s="123"/>
      <c r="L16" s="124"/>
    </row>
    <row r="17" spans="1:12">
      <c r="A17" s="122">
        <v>14</v>
      </c>
      <c r="B17" s="122"/>
      <c r="C17" s="122"/>
      <c r="D17" s="122"/>
      <c r="E17" s="122"/>
      <c r="F17" s="122"/>
      <c r="G17" s="122"/>
      <c r="H17" s="122"/>
      <c r="I17" s="122"/>
      <c r="J17" s="122"/>
      <c r="K17" s="123"/>
      <c r="L17" s="124"/>
    </row>
    <row r="18" spans="1:12">
      <c r="A18" s="122">
        <v>15</v>
      </c>
      <c r="B18" s="122"/>
      <c r="C18" s="122"/>
      <c r="D18" s="122"/>
      <c r="E18" s="122"/>
      <c r="F18" s="122"/>
      <c r="G18" s="122"/>
      <c r="H18" s="122"/>
      <c r="I18" s="122"/>
      <c r="J18" s="122"/>
      <c r="K18" s="123"/>
      <c r="L18" s="124"/>
    </row>
    <row r="19" spans="1:12">
      <c r="A19" s="122">
        <v>16</v>
      </c>
      <c r="B19" s="122"/>
      <c r="C19" s="122"/>
      <c r="D19" s="122"/>
      <c r="E19" s="122"/>
      <c r="F19" s="122"/>
      <c r="G19" s="122"/>
      <c r="H19" s="122"/>
      <c r="I19" s="122"/>
      <c r="J19" s="122"/>
      <c r="K19" s="123"/>
      <c r="L19" s="124"/>
    </row>
    <row r="20" spans="1:12">
      <c r="A20" s="122">
        <v>17</v>
      </c>
      <c r="B20" s="125"/>
      <c r="C20" s="126"/>
      <c r="D20" s="122"/>
      <c r="E20" s="126"/>
      <c r="F20" s="126"/>
      <c r="G20" s="127"/>
      <c r="H20" s="126"/>
      <c r="I20" s="128"/>
      <c r="J20" s="129"/>
      <c r="K20" s="127"/>
      <c r="L20" s="124"/>
    </row>
    <row r="21" spans="1:12">
      <c r="A21" s="122">
        <v>18</v>
      </c>
      <c r="B21" s="125"/>
      <c r="C21" s="126"/>
      <c r="D21" s="122"/>
      <c r="E21" s="126"/>
      <c r="F21" s="126"/>
      <c r="G21" s="127"/>
      <c r="H21" s="126"/>
      <c r="I21" s="128"/>
      <c r="J21" s="129"/>
      <c r="K21" s="127"/>
      <c r="L21" s="124"/>
    </row>
    <row r="22" spans="1:12">
      <c r="A22" s="122">
        <v>19</v>
      </c>
      <c r="B22" s="125"/>
      <c r="C22" s="125"/>
      <c r="D22" s="126"/>
      <c r="E22" s="126"/>
      <c r="F22" s="126"/>
      <c r="G22" s="127"/>
      <c r="H22" s="126"/>
      <c r="I22" s="128"/>
      <c r="J22" s="122"/>
      <c r="K22" s="127"/>
      <c r="L22" s="124"/>
    </row>
    <row r="23" spans="1:12">
      <c r="A23" s="122">
        <v>20</v>
      </c>
      <c r="B23" s="125"/>
      <c r="C23" s="125"/>
      <c r="D23" s="126"/>
      <c r="E23" s="126"/>
      <c r="F23" s="126"/>
      <c r="G23" s="127"/>
      <c r="H23" s="126"/>
      <c r="I23" s="128"/>
      <c r="J23" s="122"/>
      <c r="K23" s="127"/>
      <c r="L23" s="124"/>
    </row>
    <row r="24" spans="1:12">
      <c r="A24" s="122">
        <v>21</v>
      </c>
      <c r="B24" s="125"/>
      <c r="C24" s="125"/>
      <c r="D24" s="126"/>
      <c r="E24" s="126"/>
      <c r="F24" s="126"/>
      <c r="G24" s="127"/>
      <c r="H24" s="126"/>
      <c r="I24" s="128"/>
      <c r="J24" s="130"/>
      <c r="K24" s="127"/>
      <c r="L24" s="124"/>
    </row>
    <row r="25" spans="1:12">
      <c r="A25" s="122">
        <v>22</v>
      </c>
      <c r="B25" s="125"/>
      <c r="C25" s="125"/>
      <c r="D25" s="126"/>
      <c r="E25" s="126"/>
      <c r="F25" s="126"/>
      <c r="G25" s="127"/>
      <c r="H25" s="126"/>
      <c r="I25" s="128"/>
      <c r="J25" s="130"/>
      <c r="K25" s="127"/>
      <c r="L25" s="124"/>
    </row>
    <row r="26" spans="1:12">
      <c r="A26" s="122">
        <v>23</v>
      </c>
      <c r="B26" s="125"/>
      <c r="C26" s="126"/>
      <c r="D26" s="126"/>
      <c r="E26" s="126"/>
      <c r="F26" s="126"/>
      <c r="G26" s="131"/>
      <c r="H26" s="132"/>
      <c r="I26" s="133"/>
      <c r="J26" s="134"/>
      <c r="K26" s="131"/>
      <c r="L26" s="124"/>
    </row>
    <row r="27" spans="1:12">
      <c r="A27" s="122">
        <v>24</v>
      </c>
      <c r="B27" s="135"/>
      <c r="C27" s="126"/>
      <c r="D27" s="126"/>
      <c r="E27" s="126"/>
      <c r="F27" s="136"/>
      <c r="G27" s="131"/>
      <c r="H27" s="132"/>
      <c r="I27" s="133"/>
      <c r="J27" s="134"/>
      <c r="K27" s="127"/>
      <c r="L27" s="124"/>
    </row>
    <row r="28" spans="1:12">
      <c r="A28" s="122">
        <v>25</v>
      </c>
      <c r="B28" s="135"/>
      <c r="C28" s="126"/>
      <c r="D28" s="137"/>
      <c r="E28" s="138"/>
      <c r="F28" s="136"/>
      <c r="G28" s="139"/>
      <c r="H28" s="137"/>
      <c r="I28" s="140"/>
      <c r="J28" s="129"/>
      <c r="K28" s="127"/>
      <c r="L28" s="124"/>
    </row>
    <row r="29" spans="1:12">
      <c r="A29" s="122">
        <v>26</v>
      </c>
      <c r="B29" s="125"/>
      <c r="C29" s="126"/>
      <c r="D29" s="141"/>
      <c r="E29" s="125"/>
      <c r="F29" s="142"/>
      <c r="G29" s="143"/>
      <c r="H29" s="126"/>
      <c r="I29" s="144"/>
      <c r="J29" s="116"/>
      <c r="K29" s="127"/>
      <c r="L29" s="124"/>
    </row>
    <row r="30" spans="1:12">
      <c r="A30" s="122">
        <v>27</v>
      </c>
      <c r="B30" s="125"/>
      <c r="C30" s="126"/>
      <c r="D30" s="141"/>
      <c r="E30" s="125"/>
      <c r="F30" s="142"/>
      <c r="G30" s="143"/>
      <c r="H30" s="126"/>
      <c r="I30" s="144"/>
      <c r="J30" s="116"/>
      <c r="K30" s="127"/>
      <c r="L30" s="124"/>
    </row>
    <row r="31" spans="1:12" ht="22.5" customHeight="1">
      <c r="A31" s="877" t="s">
        <v>249</v>
      </c>
      <c r="B31" s="877"/>
      <c r="C31" s="145"/>
      <c r="D31" s="145"/>
      <c r="E31" s="145"/>
      <c r="F31" s="145"/>
      <c r="G31" s="146">
        <f>SUM(G20:G30)</f>
        <v>0</v>
      </c>
      <c r="H31" s="146"/>
      <c r="I31" s="146">
        <f>SUM(I20:I30)</f>
        <v>0</v>
      </c>
      <c r="J31" s="146"/>
      <c r="K31" s="146">
        <f>SUM(K20:K30)</f>
        <v>0</v>
      </c>
      <c r="L31" s="124"/>
    </row>
    <row r="32" spans="1:12">
      <c r="A32" s="147"/>
      <c r="B32" s="147"/>
      <c r="C32" s="147"/>
      <c r="D32" s="147"/>
      <c r="E32" s="147"/>
      <c r="F32" s="147"/>
      <c r="G32" s="147"/>
      <c r="H32" s="147"/>
      <c r="I32" s="147"/>
      <c r="J32" s="147"/>
      <c r="K32" s="147"/>
    </row>
    <row r="33" spans="1:11">
      <c r="A33" s="147"/>
      <c r="B33" s="147"/>
      <c r="C33" s="147"/>
      <c r="D33" s="147"/>
      <c r="E33" s="147"/>
      <c r="F33" s="147"/>
      <c r="G33" s="147"/>
      <c r="H33" s="147"/>
      <c r="I33" s="147"/>
      <c r="J33" s="147"/>
      <c r="K33" s="147"/>
    </row>
    <row r="34" spans="1:11">
      <c r="A34" s="147"/>
      <c r="B34" s="147"/>
      <c r="C34" s="147"/>
      <c r="D34" s="147"/>
      <c r="E34" s="147"/>
      <c r="F34" s="147"/>
      <c r="G34" s="147"/>
      <c r="H34" s="147"/>
      <c r="I34" s="147"/>
      <c r="J34" s="147"/>
      <c r="K34" s="147"/>
    </row>
    <row r="35" spans="1:11">
      <c r="A35" s="147"/>
      <c r="B35" s="147"/>
      <c r="C35" s="147"/>
      <c r="D35" s="147"/>
      <c r="E35" s="147"/>
      <c r="F35" s="147"/>
      <c r="G35" s="147"/>
      <c r="H35" s="147"/>
      <c r="I35" s="147"/>
      <c r="J35" s="147"/>
      <c r="K35" s="148"/>
    </row>
    <row r="36" spans="1:11">
      <c r="A36" s="147"/>
      <c r="B36" s="147"/>
      <c r="C36" s="147"/>
      <c r="D36" s="147"/>
      <c r="E36" s="147"/>
      <c r="F36" s="147"/>
      <c r="G36" s="147"/>
      <c r="H36" s="147"/>
      <c r="I36" s="147"/>
      <c r="J36" s="147"/>
      <c r="K36" s="147"/>
    </row>
    <row r="37" spans="1:11">
      <c r="A37" s="147"/>
      <c r="B37" s="147"/>
      <c r="C37" s="147"/>
      <c r="D37" s="147"/>
      <c r="E37" s="147"/>
      <c r="F37" s="147"/>
      <c r="G37" s="147"/>
      <c r="H37" s="147"/>
      <c r="I37" s="147"/>
      <c r="J37" s="147"/>
      <c r="K37" s="147"/>
    </row>
  </sheetData>
  <mergeCells count="3">
    <mergeCell ref="A2:J2"/>
    <mergeCell ref="A31:B31"/>
    <mergeCell ref="A1:L1"/>
  </mergeCells>
  <printOptions horizontalCentered="1"/>
  <pageMargins left="0.19685039370078741" right="0.19685039370078741" top="0.39370078740157483" bottom="0.19685039370078741" header="0.31496062992125984" footer="0.31496062992125984"/>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5"/>
  <sheetViews>
    <sheetView zoomScale="85" zoomScaleNormal="85" workbookViewId="0">
      <selection activeCell="J24" sqref="J24"/>
    </sheetView>
  </sheetViews>
  <sheetFormatPr defaultRowHeight="15.75"/>
  <cols>
    <col min="1" max="1" width="5.7109375" style="117" customWidth="1"/>
    <col min="2" max="2" width="17.28515625" style="117" customWidth="1"/>
    <col min="3" max="3" width="20.28515625" style="117" customWidth="1"/>
    <col min="4" max="4" width="16.85546875" style="117" customWidth="1"/>
    <col min="5" max="5" width="16.42578125" style="117" customWidth="1"/>
    <col min="6" max="6" width="12.140625" style="117" customWidth="1"/>
    <col min="7" max="7" width="15.42578125" style="117" customWidth="1"/>
    <col min="8" max="8" width="15.140625" style="117" customWidth="1"/>
    <col min="9" max="9" width="17.28515625" style="117" customWidth="1"/>
    <col min="10" max="10" width="18.28515625" style="117" customWidth="1"/>
    <col min="11" max="11" width="10.42578125" style="117" customWidth="1"/>
    <col min="12" max="256" width="9.140625" style="117"/>
    <col min="257" max="257" width="5.7109375" style="117" customWidth="1"/>
    <col min="258" max="258" width="17.28515625" style="117" customWidth="1"/>
    <col min="259" max="259" width="20.28515625" style="117" customWidth="1"/>
    <col min="260" max="260" width="16.85546875" style="117" customWidth="1"/>
    <col min="261" max="261" width="16.42578125" style="117" customWidth="1"/>
    <col min="262" max="262" width="12.140625" style="117" customWidth="1"/>
    <col min="263" max="263" width="15.42578125" style="117" customWidth="1"/>
    <col min="264" max="264" width="15.140625" style="117" customWidth="1"/>
    <col min="265" max="265" width="17.28515625" style="117" customWidth="1"/>
    <col min="266" max="266" width="18.28515625" style="117" customWidth="1"/>
    <col min="267" max="512" width="9.140625" style="117"/>
    <col min="513" max="513" width="5.7109375" style="117" customWidth="1"/>
    <col min="514" max="514" width="17.28515625" style="117" customWidth="1"/>
    <col min="515" max="515" width="20.28515625" style="117" customWidth="1"/>
    <col min="516" max="516" width="16.85546875" style="117" customWidth="1"/>
    <col min="517" max="517" width="16.42578125" style="117" customWidth="1"/>
    <col min="518" max="518" width="12.140625" style="117" customWidth="1"/>
    <col min="519" max="519" width="15.42578125" style="117" customWidth="1"/>
    <col min="520" max="520" width="15.140625" style="117" customWidth="1"/>
    <col min="521" max="521" width="17.28515625" style="117" customWidth="1"/>
    <col min="522" max="522" width="18.28515625" style="117" customWidth="1"/>
    <col min="523" max="768" width="9.140625" style="117"/>
    <col min="769" max="769" width="5.7109375" style="117" customWidth="1"/>
    <col min="770" max="770" width="17.28515625" style="117" customWidth="1"/>
    <col min="771" max="771" width="20.28515625" style="117" customWidth="1"/>
    <col min="772" max="772" width="16.85546875" style="117" customWidth="1"/>
    <col min="773" max="773" width="16.42578125" style="117" customWidth="1"/>
    <col min="774" max="774" width="12.140625" style="117" customWidth="1"/>
    <col min="775" max="775" width="15.42578125" style="117" customWidth="1"/>
    <col min="776" max="776" width="15.140625" style="117" customWidth="1"/>
    <col min="777" max="777" width="17.28515625" style="117" customWidth="1"/>
    <col min="778" max="778" width="18.28515625" style="117" customWidth="1"/>
    <col min="779" max="1024" width="9.140625" style="117"/>
    <col min="1025" max="1025" width="5.7109375" style="117" customWidth="1"/>
    <col min="1026" max="1026" width="17.28515625" style="117" customWidth="1"/>
    <col min="1027" max="1027" width="20.28515625" style="117" customWidth="1"/>
    <col min="1028" max="1028" width="16.85546875" style="117" customWidth="1"/>
    <col min="1029" max="1029" width="16.42578125" style="117" customWidth="1"/>
    <col min="1030" max="1030" width="12.140625" style="117" customWidth="1"/>
    <col min="1031" max="1031" width="15.42578125" style="117" customWidth="1"/>
    <col min="1032" max="1032" width="15.140625" style="117" customWidth="1"/>
    <col min="1033" max="1033" width="17.28515625" style="117" customWidth="1"/>
    <col min="1034" max="1034" width="18.28515625" style="117" customWidth="1"/>
    <col min="1035" max="1280" width="9.140625" style="117"/>
    <col min="1281" max="1281" width="5.7109375" style="117" customWidth="1"/>
    <col min="1282" max="1282" width="17.28515625" style="117" customWidth="1"/>
    <col min="1283" max="1283" width="20.28515625" style="117" customWidth="1"/>
    <col min="1284" max="1284" width="16.85546875" style="117" customWidth="1"/>
    <col min="1285" max="1285" width="16.42578125" style="117" customWidth="1"/>
    <col min="1286" max="1286" width="12.140625" style="117" customWidth="1"/>
    <col min="1287" max="1287" width="15.42578125" style="117" customWidth="1"/>
    <col min="1288" max="1288" width="15.140625" style="117" customWidth="1"/>
    <col min="1289" max="1289" width="17.28515625" style="117" customWidth="1"/>
    <col min="1290" max="1290" width="18.28515625" style="117" customWidth="1"/>
    <col min="1291" max="1536" width="9.140625" style="117"/>
    <col min="1537" max="1537" width="5.7109375" style="117" customWidth="1"/>
    <col min="1538" max="1538" width="17.28515625" style="117" customWidth="1"/>
    <col min="1539" max="1539" width="20.28515625" style="117" customWidth="1"/>
    <col min="1540" max="1540" width="16.85546875" style="117" customWidth="1"/>
    <col min="1541" max="1541" width="16.42578125" style="117" customWidth="1"/>
    <col min="1542" max="1542" width="12.140625" style="117" customWidth="1"/>
    <col min="1543" max="1543" width="15.42578125" style="117" customWidth="1"/>
    <col min="1544" max="1544" width="15.140625" style="117" customWidth="1"/>
    <col min="1545" max="1545" width="17.28515625" style="117" customWidth="1"/>
    <col min="1546" max="1546" width="18.28515625" style="117" customWidth="1"/>
    <col min="1547" max="1792" width="9.140625" style="117"/>
    <col min="1793" max="1793" width="5.7109375" style="117" customWidth="1"/>
    <col min="1794" max="1794" width="17.28515625" style="117" customWidth="1"/>
    <col min="1795" max="1795" width="20.28515625" style="117" customWidth="1"/>
    <col min="1796" max="1796" width="16.85546875" style="117" customWidth="1"/>
    <col min="1797" max="1797" width="16.42578125" style="117" customWidth="1"/>
    <col min="1798" max="1798" width="12.140625" style="117" customWidth="1"/>
    <col min="1799" max="1799" width="15.42578125" style="117" customWidth="1"/>
    <col min="1800" max="1800" width="15.140625" style="117" customWidth="1"/>
    <col min="1801" max="1801" width="17.28515625" style="117" customWidth="1"/>
    <col min="1802" max="1802" width="18.28515625" style="117" customWidth="1"/>
    <col min="1803" max="2048" width="9.140625" style="117"/>
    <col min="2049" max="2049" width="5.7109375" style="117" customWidth="1"/>
    <col min="2050" max="2050" width="17.28515625" style="117" customWidth="1"/>
    <col min="2051" max="2051" width="20.28515625" style="117" customWidth="1"/>
    <col min="2052" max="2052" width="16.85546875" style="117" customWidth="1"/>
    <col min="2053" max="2053" width="16.42578125" style="117" customWidth="1"/>
    <col min="2054" max="2054" width="12.140625" style="117" customWidth="1"/>
    <col min="2055" max="2055" width="15.42578125" style="117" customWidth="1"/>
    <col min="2056" max="2056" width="15.140625" style="117" customWidth="1"/>
    <col min="2057" max="2057" width="17.28515625" style="117" customWidth="1"/>
    <col min="2058" max="2058" width="18.28515625" style="117" customWidth="1"/>
    <col min="2059" max="2304" width="9.140625" style="117"/>
    <col min="2305" max="2305" width="5.7109375" style="117" customWidth="1"/>
    <col min="2306" max="2306" width="17.28515625" style="117" customWidth="1"/>
    <col min="2307" max="2307" width="20.28515625" style="117" customWidth="1"/>
    <col min="2308" max="2308" width="16.85546875" style="117" customWidth="1"/>
    <col min="2309" max="2309" width="16.42578125" style="117" customWidth="1"/>
    <col min="2310" max="2310" width="12.140625" style="117" customWidth="1"/>
    <col min="2311" max="2311" width="15.42578125" style="117" customWidth="1"/>
    <col min="2312" max="2312" width="15.140625" style="117" customWidth="1"/>
    <col min="2313" max="2313" width="17.28515625" style="117" customWidth="1"/>
    <col min="2314" max="2314" width="18.28515625" style="117" customWidth="1"/>
    <col min="2315" max="2560" width="9.140625" style="117"/>
    <col min="2561" max="2561" width="5.7109375" style="117" customWidth="1"/>
    <col min="2562" max="2562" width="17.28515625" style="117" customWidth="1"/>
    <col min="2563" max="2563" width="20.28515625" style="117" customWidth="1"/>
    <col min="2564" max="2564" width="16.85546875" style="117" customWidth="1"/>
    <col min="2565" max="2565" width="16.42578125" style="117" customWidth="1"/>
    <col min="2566" max="2566" width="12.140625" style="117" customWidth="1"/>
    <col min="2567" max="2567" width="15.42578125" style="117" customWidth="1"/>
    <col min="2568" max="2568" width="15.140625" style="117" customWidth="1"/>
    <col min="2569" max="2569" width="17.28515625" style="117" customWidth="1"/>
    <col min="2570" max="2570" width="18.28515625" style="117" customWidth="1"/>
    <col min="2571" max="2816" width="9.140625" style="117"/>
    <col min="2817" max="2817" width="5.7109375" style="117" customWidth="1"/>
    <col min="2818" max="2818" width="17.28515625" style="117" customWidth="1"/>
    <col min="2819" max="2819" width="20.28515625" style="117" customWidth="1"/>
    <col min="2820" max="2820" width="16.85546875" style="117" customWidth="1"/>
    <col min="2821" max="2821" width="16.42578125" style="117" customWidth="1"/>
    <col min="2822" max="2822" width="12.140625" style="117" customWidth="1"/>
    <col min="2823" max="2823" width="15.42578125" style="117" customWidth="1"/>
    <col min="2824" max="2824" width="15.140625" style="117" customWidth="1"/>
    <col min="2825" max="2825" width="17.28515625" style="117" customWidth="1"/>
    <col min="2826" max="2826" width="18.28515625" style="117" customWidth="1"/>
    <col min="2827" max="3072" width="9.140625" style="117"/>
    <col min="3073" max="3073" width="5.7109375" style="117" customWidth="1"/>
    <col min="3074" max="3074" width="17.28515625" style="117" customWidth="1"/>
    <col min="3075" max="3075" width="20.28515625" style="117" customWidth="1"/>
    <col min="3076" max="3076" width="16.85546875" style="117" customWidth="1"/>
    <col min="3077" max="3077" width="16.42578125" style="117" customWidth="1"/>
    <col min="3078" max="3078" width="12.140625" style="117" customWidth="1"/>
    <col min="3079" max="3079" width="15.42578125" style="117" customWidth="1"/>
    <col min="3080" max="3080" width="15.140625" style="117" customWidth="1"/>
    <col min="3081" max="3081" width="17.28515625" style="117" customWidth="1"/>
    <col min="3082" max="3082" width="18.28515625" style="117" customWidth="1"/>
    <col min="3083" max="3328" width="9.140625" style="117"/>
    <col min="3329" max="3329" width="5.7109375" style="117" customWidth="1"/>
    <col min="3330" max="3330" width="17.28515625" style="117" customWidth="1"/>
    <col min="3331" max="3331" width="20.28515625" style="117" customWidth="1"/>
    <col min="3332" max="3332" width="16.85546875" style="117" customWidth="1"/>
    <col min="3333" max="3333" width="16.42578125" style="117" customWidth="1"/>
    <col min="3334" max="3334" width="12.140625" style="117" customWidth="1"/>
    <col min="3335" max="3335" width="15.42578125" style="117" customWidth="1"/>
    <col min="3336" max="3336" width="15.140625" style="117" customWidth="1"/>
    <col min="3337" max="3337" width="17.28515625" style="117" customWidth="1"/>
    <col min="3338" max="3338" width="18.28515625" style="117" customWidth="1"/>
    <col min="3339" max="3584" width="9.140625" style="117"/>
    <col min="3585" max="3585" width="5.7109375" style="117" customWidth="1"/>
    <col min="3586" max="3586" width="17.28515625" style="117" customWidth="1"/>
    <col min="3587" max="3587" width="20.28515625" style="117" customWidth="1"/>
    <col min="3588" max="3588" width="16.85546875" style="117" customWidth="1"/>
    <col min="3589" max="3589" width="16.42578125" style="117" customWidth="1"/>
    <col min="3590" max="3590" width="12.140625" style="117" customWidth="1"/>
    <col min="3591" max="3591" width="15.42578125" style="117" customWidth="1"/>
    <col min="3592" max="3592" width="15.140625" style="117" customWidth="1"/>
    <col min="3593" max="3593" width="17.28515625" style="117" customWidth="1"/>
    <col min="3594" max="3594" width="18.28515625" style="117" customWidth="1"/>
    <col min="3595" max="3840" width="9.140625" style="117"/>
    <col min="3841" max="3841" width="5.7109375" style="117" customWidth="1"/>
    <col min="3842" max="3842" width="17.28515625" style="117" customWidth="1"/>
    <col min="3843" max="3843" width="20.28515625" style="117" customWidth="1"/>
    <col min="3844" max="3844" width="16.85546875" style="117" customWidth="1"/>
    <col min="3845" max="3845" width="16.42578125" style="117" customWidth="1"/>
    <col min="3846" max="3846" width="12.140625" style="117" customWidth="1"/>
    <col min="3847" max="3847" width="15.42578125" style="117" customWidth="1"/>
    <col min="3848" max="3848" width="15.140625" style="117" customWidth="1"/>
    <col min="3849" max="3849" width="17.28515625" style="117" customWidth="1"/>
    <col min="3850" max="3850" width="18.28515625" style="117" customWidth="1"/>
    <col min="3851" max="4096" width="9.140625" style="117"/>
    <col min="4097" max="4097" width="5.7109375" style="117" customWidth="1"/>
    <col min="4098" max="4098" width="17.28515625" style="117" customWidth="1"/>
    <col min="4099" max="4099" width="20.28515625" style="117" customWidth="1"/>
    <col min="4100" max="4100" width="16.85546875" style="117" customWidth="1"/>
    <col min="4101" max="4101" width="16.42578125" style="117" customWidth="1"/>
    <col min="4102" max="4102" width="12.140625" style="117" customWidth="1"/>
    <col min="4103" max="4103" width="15.42578125" style="117" customWidth="1"/>
    <col min="4104" max="4104" width="15.140625" style="117" customWidth="1"/>
    <col min="4105" max="4105" width="17.28515625" style="117" customWidth="1"/>
    <col min="4106" max="4106" width="18.28515625" style="117" customWidth="1"/>
    <col min="4107" max="4352" width="9.140625" style="117"/>
    <col min="4353" max="4353" width="5.7109375" style="117" customWidth="1"/>
    <col min="4354" max="4354" width="17.28515625" style="117" customWidth="1"/>
    <col min="4355" max="4355" width="20.28515625" style="117" customWidth="1"/>
    <col min="4356" max="4356" width="16.85546875" style="117" customWidth="1"/>
    <col min="4357" max="4357" width="16.42578125" style="117" customWidth="1"/>
    <col min="4358" max="4358" width="12.140625" style="117" customWidth="1"/>
    <col min="4359" max="4359" width="15.42578125" style="117" customWidth="1"/>
    <col min="4360" max="4360" width="15.140625" style="117" customWidth="1"/>
    <col min="4361" max="4361" width="17.28515625" style="117" customWidth="1"/>
    <col min="4362" max="4362" width="18.28515625" style="117" customWidth="1"/>
    <col min="4363" max="4608" width="9.140625" style="117"/>
    <col min="4609" max="4609" width="5.7109375" style="117" customWidth="1"/>
    <col min="4610" max="4610" width="17.28515625" style="117" customWidth="1"/>
    <col min="4611" max="4611" width="20.28515625" style="117" customWidth="1"/>
    <col min="4612" max="4612" width="16.85546875" style="117" customWidth="1"/>
    <col min="4613" max="4613" width="16.42578125" style="117" customWidth="1"/>
    <col min="4614" max="4614" width="12.140625" style="117" customWidth="1"/>
    <col min="4615" max="4615" width="15.42578125" style="117" customWidth="1"/>
    <col min="4616" max="4616" width="15.140625" style="117" customWidth="1"/>
    <col min="4617" max="4617" width="17.28515625" style="117" customWidth="1"/>
    <col min="4618" max="4618" width="18.28515625" style="117" customWidth="1"/>
    <col min="4619" max="4864" width="9.140625" style="117"/>
    <col min="4865" max="4865" width="5.7109375" style="117" customWidth="1"/>
    <col min="4866" max="4866" width="17.28515625" style="117" customWidth="1"/>
    <col min="4867" max="4867" width="20.28515625" style="117" customWidth="1"/>
    <col min="4868" max="4868" width="16.85546875" style="117" customWidth="1"/>
    <col min="4869" max="4869" width="16.42578125" style="117" customWidth="1"/>
    <col min="4870" max="4870" width="12.140625" style="117" customWidth="1"/>
    <col min="4871" max="4871" width="15.42578125" style="117" customWidth="1"/>
    <col min="4872" max="4872" width="15.140625" style="117" customWidth="1"/>
    <col min="4873" max="4873" width="17.28515625" style="117" customWidth="1"/>
    <col min="4874" max="4874" width="18.28515625" style="117" customWidth="1"/>
    <col min="4875" max="5120" width="9.140625" style="117"/>
    <col min="5121" max="5121" width="5.7109375" style="117" customWidth="1"/>
    <col min="5122" max="5122" width="17.28515625" style="117" customWidth="1"/>
    <col min="5123" max="5123" width="20.28515625" style="117" customWidth="1"/>
    <col min="5124" max="5124" width="16.85546875" style="117" customWidth="1"/>
    <col min="5125" max="5125" width="16.42578125" style="117" customWidth="1"/>
    <col min="5126" max="5126" width="12.140625" style="117" customWidth="1"/>
    <col min="5127" max="5127" width="15.42578125" style="117" customWidth="1"/>
    <col min="5128" max="5128" width="15.140625" style="117" customWidth="1"/>
    <col min="5129" max="5129" width="17.28515625" style="117" customWidth="1"/>
    <col min="5130" max="5130" width="18.28515625" style="117" customWidth="1"/>
    <col min="5131" max="5376" width="9.140625" style="117"/>
    <col min="5377" max="5377" width="5.7109375" style="117" customWidth="1"/>
    <col min="5378" max="5378" width="17.28515625" style="117" customWidth="1"/>
    <col min="5379" max="5379" width="20.28515625" style="117" customWidth="1"/>
    <col min="5380" max="5380" width="16.85546875" style="117" customWidth="1"/>
    <col min="5381" max="5381" width="16.42578125" style="117" customWidth="1"/>
    <col min="5382" max="5382" width="12.140625" style="117" customWidth="1"/>
    <col min="5383" max="5383" width="15.42578125" style="117" customWidth="1"/>
    <col min="5384" max="5384" width="15.140625" style="117" customWidth="1"/>
    <col min="5385" max="5385" width="17.28515625" style="117" customWidth="1"/>
    <col min="5386" max="5386" width="18.28515625" style="117" customWidth="1"/>
    <col min="5387" max="5632" width="9.140625" style="117"/>
    <col min="5633" max="5633" width="5.7109375" style="117" customWidth="1"/>
    <col min="5634" max="5634" width="17.28515625" style="117" customWidth="1"/>
    <col min="5635" max="5635" width="20.28515625" style="117" customWidth="1"/>
    <col min="5636" max="5636" width="16.85546875" style="117" customWidth="1"/>
    <col min="5637" max="5637" width="16.42578125" style="117" customWidth="1"/>
    <col min="5638" max="5638" width="12.140625" style="117" customWidth="1"/>
    <col min="5639" max="5639" width="15.42578125" style="117" customWidth="1"/>
    <col min="5640" max="5640" width="15.140625" style="117" customWidth="1"/>
    <col min="5641" max="5641" width="17.28515625" style="117" customWidth="1"/>
    <col min="5642" max="5642" width="18.28515625" style="117" customWidth="1"/>
    <col min="5643" max="5888" width="9.140625" style="117"/>
    <col min="5889" max="5889" width="5.7109375" style="117" customWidth="1"/>
    <col min="5890" max="5890" width="17.28515625" style="117" customWidth="1"/>
    <col min="5891" max="5891" width="20.28515625" style="117" customWidth="1"/>
    <col min="5892" max="5892" width="16.85546875" style="117" customWidth="1"/>
    <col min="5893" max="5893" width="16.42578125" style="117" customWidth="1"/>
    <col min="5894" max="5894" width="12.140625" style="117" customWidth="1"/>
    <col min="5895" max="5895" width="15.42578125" style="117" customWidth="1"/>
    <col min="5896" max="5896" width="15.140625" style="117" customWidth="1"/>
    <col min="5897" max="5897" width="17.28515625" style="117" customWidth="1"/>
    <col min="5898" max="5898" width="18.28515625" style="117" customWidth="1"/>
    <col min="5899" max="6144" width="9.140625" style="117"/>
    <col min="6145" max="6145" width="5.7109375" style="117" customWidth="1"/>
    <col min="6146" max="6146" width="17.28515625" style="117" customWidth="1"/>
    <col min="6147" max="6147" width="20.28515625" style="117" customWidth="1"/>
    <col min="6148" max="6148" width="16.85546875" style="117" customWidth="1"/>
    <col min="6149" max="6149" width="16.42578125" style="117" customWidth="1"/>
    <col min="6150" max="6150" width="12.140625" style="117" customWidth="1"/>
    <col min="6151" max="6151" width="15.42578125" style="117" customWidth="1"/>
    <col min="6152" max="6152" width="15.140625" style="117" customWidth="1"/>
    <col min="6153" max="6153" width="17.28515625" style="117" customWidth="1"/>
    <col min="6154" max="6154" width="18.28515625" style="117" customWidth="1"/>
    <col min="6155" max="6400" width="9.140625" style="117"/>
    <col min="6401" max="6401" width="5.7109375" style="117" customWidth="1"/>
    <col min="6402" max="6402" width="17.28515625" style="117" customWidth="1"/>
    <col min="6403" max="6403" width="20.28515625" style="117" customWidth="1"/>
    <col min="6404" max="6404" width="16.85546875" style="117" customWidth="1"/>
    <col min="6405" max="6405" width="16.42578125" style="117" customWidth="1"/>
    <col min="6406" max="6406" width="12.140625" style="117" customWidth="1"/>
    <col min="6407" max="6407" width="15.42578125" style="117" customWidth="1"/>
    <col min="6408" max="6408" width="15.140625" style="117" customWidth="1"/>
    <col min="6409" max="6409" width="17.28515625" style="117" customWidth="1"/>
    <col min="6410" max="6410" width="18.28515625" style="117" customWidth="1"/>
    <col min="6411" max="6656" width="9.140625" style="117"/>
    <col min="6657" max="6657" width="5.7109375" style="117" customWidth="1"/>
    <col min="6658" max="6658" width="17.28515625" style="117" customWidth="1"/>
    <col min="6659" max="6659" width="20.28515625" style="117" customWidth="1"/>
    <col min="6660" max="6660" width="16.85546875" style="117" customWidth="1"/>
    <col min="6661" max="6661" width="16.42578125" style="117" customWidth="1"/>
    <col min="6662" max="6662" width="12.140625" style="117" customWidth="1"/>
    <col min="6663" max="6663" width="15.42578125" style="117" customWidth="1"/>
    <col min="6664" max="6664" width="15.140625" style="117" customWidth="1"/>
    <col min="6665" max="6665" width="17.28515625" style="117" customWidth="1"/>
    <col min="6666" max="6666" width="18.28515625" style="117" customWidth="1"/>
    <col min="6667" max="6912" width="9.140625" style="117"/>
    <col min="6913" max="6913" width="5.7109375" style="117" customWidth="1"/>
    <col min="6914" max="6914" width="17.28515625" style="117" customWidth="1"/>
    <col min="6915" max="6915" width="20.28515625" style="117" customWidth="1"/>
    <col min="6916" max="6916" width="16.85546875" style="117" customWidth="1"/>
    <col min="6917" max="6917" width="16.42578125" style="117" customWidth="1"/>
    <col min="6918" max="6918" width="12.140625" style="117" customWidth="1"/>
    <col min="6919" max="6919" width="15.42578125" style="117" customWidth="1"/>
    <col min="6920" max="6920" width="15.140625" style="117" customWidth="1"/>
    <col min="6921" max="6921" width="17.28515625" style="117" customWidth="1"/>
    <col min="6922" max="6922" width="18.28515625" style="117" customWidth="1"/>
    <col min="6923" max="7168" width="9.140625" style="117"/>
    <col min="7169" max="7169" width="5.7109375" style="117" customWidth="1"/>
    <col min="7170" max="7170" width="17.28515625" style="117" customWidth="1"/>
    <col min="7171" max="7171" width="20.28515625" style="117" customWidth="1"/>
    <col min="7172" max="7172" width="16.85546875" style="117" customWidth="1"/>
    <col min="7173" max="7173" width="16.42578125" style="117" customWidth="1"/>
    <col min="7174" max="7174" width="12.140625" style="117" customWidth="1"/>
    <col min="7175" max="7175" width="15.42578125" style="117" customWidth="1"/>
    <col min="7176" max="7176" width="15.140625" style="117" customWidth="1"/>
    <col min="7177" max="7177" width="17.28515625" style="117" customWidth="1"/>
    <col min="7178" max="7178" width="18.28515625" style="117" customWidth="1"/>
    <col min="7179" max="7424" width="9.140625" style="117"/>
    <col min="7425" max="7425" width="5.7109375" style="117" customWidth="1"/>
    <col min="7426" max="7426" width="17.28515625" style="117" customWidth="1"/>
    <col min="7427" max="7427" width="20.28515625" style="117" customWidth="1"/>
    <col min="7428" max="7428" width="16.85546875" style="117" customWidth="1"/>
    <col min="7429" max="7429" width="16.42578125" style="117" customWidth="1"/>
    <col min="7430" max="7430" width="12.140625" style="117" customWidth="1"/>
    <col min="7431" max="7431" width="15.42578125" style="117" customWidth="1"/>
    <col min="7432" max="7432" width="15.140625" style="117" customWidth="1"/>
    <col min="7433" max="7433" width="17.28515625" style="117" customWidth="1"/>
    <col min="7434" max="7434" width="18.28515625" style="117" customWidth="1"/>
    <col min="7435" max="7680" width="9.140625" style="117"/>
    <col min="7681" max="7681" width="5.7109375" style="117" customWidth="1"/>
    <col min="7682" max="7682" width="17.28515625" style="117" customWidth="1"/>
    <col min="7683" max="7683" width="20.28515625" style="117" customWidth="1"/>
    <col min="7684" max="7684" width="16.85546875" style="117" customWidth="1"/>
    <col min="7685" max="7685" width="16.42578125" style="117" customWidth="1"/>
    <col min="7686" max="7686" width="12.140625" style="117" customWidth="1"/>
    <col min="7687" max="7687" width="15.42578125" style="117" customWidth="1"/>
    <col min="7688" max="7688" width="15.140625" style="117" customWidth="1"/>
    <col min="7689" max="7689" width="17.28515625" style="117" customWidth="1"/>
    <col min="7690" max="7690" width="18.28515625" style="117" customWidth="1"/>
    <col min="7691" max="7936" width="9.140625" style="117"/>
    <col min="7937" max="7937" width="5.7109375" style="117" customWidth="1"/>
    <col min="7938" max="7938" width="17.28515625" style="117" customWidth="1"/>
    <col min="7939" max="7939" width="20.28515625" style="117" customWidth="1"/>
    <col min="7940" max="7940" width="16.85546875" style="117" customWidth="1"/>
    <col min="7941" max="7941" width="16.42578125" style="117" customWidth="1"/>
    <col min="7942" max="7942" width="12.140625" style="117" customWidth="1"/>
    <col min="7943" max="7943" width="15.42578125" style="117" customWidth="1"/>
    <col min="7944" max="7944" width="15.140625" style="117" customWidth="1"/>
    <col min="7945" max="7945" width="17.28515625" style="117" customWidth="1"/>
    <col min="7946" max="7946" width="18.28515625" style="117" customWidth="1"/>
    <col min="7947" max="8192" width="9.140625" style="117"/>
    <col min="8193" max="8193" width="5.7109375" style="117" customWidth="1"/>
    <col min="8194" max="8194" width="17.28515625" style="117" customWidth="1"/>
    <col min="8195" max="8195" width="20.28515625" style="117" customWidth="1"/>
    <col min="8196" max="8196" width="16.85546875" style="117" customWidth="1"/>
    <col min="8197" max="8197" width="16.42578125" style="117" customWidth="1"/>
    <col min="8198" max="8198" width="12.140625" style="117" customWidth="1"/>
    <col min="8199" max="8199" width="15.42578125" style="117" customWidth="1"/>
    <col min="8200" max="8200" width="15.140625" style="117" customWidth="1"/>
    <col min="8201" max="8201" width="17.28515625" style="117" customWidth="1"/>
    <col min="8202" max="8202" width="18.28515625" style="117" customWidth="1"/>
    <col min="8203" max="8448" width="9.140625" style="117"/>
    <col min="8449" max="8449" width="5.7109375" style="117" customWidth="1"/>
    <col min="8450" max="8450" width="17.28515625" style="117" customWidth="1"/>
    <col min="8451" max="8451" width="20.28515625" style="117" customWidth="1"/>
    <col min="8452" max="8452" width="16.85546875" style="117" customWidth="1"/>
    <col min="8453" max="8453" width="16.42578125" style="117" customWidth="1"/>
    <col min="8454" max="8454" width="12.140625" style="117" customWidth="1"/>
    <col min="8455" max="8455" width="15.42578125" style="117" customWidth="1"/>
    <col min="8456" max="8456" width="15.140625" style="117" customWidth="1"/>
    <col min="8457" max="8457" width="17.28515625" style="117" customWidth="1"/>
    <col min="8458" max="8458" width="18.28515625" style="117" customWidth="1"/>
    <col min="8459" max="8704" width="9.140625" style="117"/>
    <col min="8705" max="8705" width="5.7109375" style="117" customWidth="1"/>
    <col min="8706" max="8706" width="17.28515625" style="117" customWidth="1"/>
    <col min="8707" max="8707" width="20.28515625" style="117" customWidth="1"/>
    <col min="8708" max="8708" width="16.85546875" style="117" customWidth="1"/>
    <col min="8709" max="8709" width="16.42578125" style="117" customWidth="1"/>
    <col min="8710" max="8710" width="12.140625" style="117" customWidth="1"/>
    <col min="8711" max="8711" width="15.42578125" style="117" customWidth="1"/>
    <col min="8712" max="8712" width="15.140625" style="117" customWidth="1"/>
    <col min="8713" max="8713" width="17.28515625" style="117" customWidth="1"/>
    <col min="8714" max="8714" width="18.28515625" style="117" customWidth="1"/>
    <col min="8715" max="8960" width="9.140625" style="117"/>
    <col min="8961" max="8961" width="5.7109375" style="117" customWidth="1"/>
    <col min="8962" max="8962" width="17.28515625" style="117" customWidth="1"/>
    <col min="8963" max="8963" width="20.28515625" style="117" customWidth="1"/>
    <col min="8964" max="8964" width="16.85546875" style="117" customWidth="1"/>
    <col min="8965" max="8965" width="16.42578125" style="117" customWidth="1"/>
    <col min="8966" max="8966" width="12.140625" style="117" customWidth="1"/>
    <col min="8967" max="8967" width="15.42578125" style="117" customWidth="1"/>
    <col min="8968" max="8968" width="15.140625" style="117" customWidth="1"/>
    <col min="8969" max="8969" width="17.28515625" style="117" customWidth="1"/>
    <col min="8970" max="8970" width="18.28515625" style="117" customWidth="1"/>
    <col min="8971" max="9216" width="9.140625" style="117"/>
    <col min="9217" max="9217" width="5.7109375" style="117" customWidth="1"/>
    <col min="9218" max="9218" width="17.28515625" style="117" customWidth="1"/>
    <col min="9219" max="9219" width="20.28515625" style="117" customWidth="1"/>
    <col min="9220" max="9220" width="16.85546875" style="117" customWidth="1"/>
    <col min="9221" max="9221" width="16.42578125" style="117" customWidth="1"/>
    <col min="9222" max="9222" width="12.140625" style="117" customWidth="1"/>
    <col min="9223" max="9223" width="15.42578125" style="117" customWidth="1"/>
    <col min="9224" max="9224" width="15.140625" style="117" customWidth="1"/>
    <col min="9225" max="9225" width="17.28515625" style="117" customWidth="1"/>
    <col min="9226" max="9226" width="18.28515625" style="117" customWidth="1"/>
    <col min="9227" max="9472" width="9.140625" style="117"/>
    <col min="9473" max="9473" width="5.7109375" style="117" customWidth="1"/>
    <col min="9474" max="9474" width="17.28515625" style="117" customWidth="1"/>
    <col min="9475" max="9475" width="20.28515625" style="117" customWidth="1"/>
    <col min="9476" max="9476" width="16.85546875" style="117" customWidth="1"/>
    <col min="9477" max="9477" width="16.42578125" style="117" customWidth="1"/>
    <col min="9478" max="9478" width="12.140625" style="117" customWidth="1"/>
    <col min="9479" max="9479" width="15.42578125" style="117" customWidth="1"/>
    <col min="9480" max="9480" width="15.140625" style="117" customWidth="1"/>
    <col min="9481" max="9481" width="17.28515625" style="117" customWidth="1"/>
    <col min="9482" max="9482" width="18.28515625" style="117" customWidth="1"/>
    <col min="9483" max="9728" width="9.140625" style="117"/>
    <col min="9729" max="9729" width="5.7109375" style="117" customWidth="1"/>
    <col min="9730" max="9730" width="17.28515625" style="117" customWidth="1"/>
    <col min="9731" max="9731" width="20.28515625" style="117" customWidth="1"/>
    <col min="9732" max="9732" width="16.85546875" style="117" customWidth="1"/>
    <col min="9733" max="9733" width="16.42578125" style="117" customWidth="1"/>
    <col min="9734" max="9734" width="12.140625" style="117" customWidth="1"/>
    <col min="9735" max="9735" width="15.42578125" style="117" customWidth="1"/>
    <col min="9736" max="9736" width="15.140625" style="117" customWidth="1"/>
    <col min="9737" max="9737" width="17.28515625" style="117" customWidth="1"/>
    <col min="9738" max="9738" width="18.28515625" style="117" customWidth="1"/>
    <col min="9739" max="9984" width="9.140625" style="117"/>
    <col min="9985" max="9985" width="5.7109375" style="117" customWidth="1"/>
    <col min="9986" max="9986" width="17.28515625" style="117" customWidth="1"/>
    <col min="9987" max="9987" width="20.28515625" style="117" customWidth="1"/>
    <col min="9988" max="9988" width="16.85546875" style="117" customWidth="1"/>
    <col min="9989" max="9989" width="16.42578125" style="117" customWidth="1"/>
    <col min="9990" max="9990" width="12.140625" style="117" customWidth="1"/>
    <col min="9991" max="9991" width="15.42578125" style="117" customWidth="1"/>
    <col min="9992" max="9992" width="15.140625" style="117" customWidth="1"/>
    <col min="9993" max="9993" width="17.28515625" style="117" customWidth="1"/>
    <col min="9994" max="9994" width="18.28515625" style="117" customWidth="1"/>
    <col min="9995" max="10240" width="9.140625" style="117"/>
    <col min="10241" max="10241" width="5.7109375" style="117" customWidth="1"/>
    <col min="10242" max="10242" width="17.28515625" style="117" customWidth="1"/>
    <col min="10243" max="10243" width="20.28515625" style="117" customWidth="1"/>
    <col min="10244" max="10244" width="16.85546875" style="117" customWidth="1"/>
    <col min="10245" max="10245" width="16.42578125" style="117" customWidth="1"/>
    <col min="10246" max="10246" width="12.140625" style="117" customWidth="1"/>
    <col min="10247" max="10247" width="15.42578125" style="117" customWidth="1"/>
    <col min="10248" max="10248" width="15.140625" style="117" customWidth="1"/>
    <col min="10249" max="10249" width="17.28515625" style="117" customWidth="1"/>
    <col min="10250" max="10250" width="18.28515625" style="117" customWidth="1"/>
    <col min="10251" max="10496" width="9.140625" style="117"/>
    <col min="10497" max="10497" width="5.7109375" style="117" customWidth="1"/>
    <col min="10498" max="10498" width="17.28515625" style="117" customWidth="1"/>
    <col min="10499" max="10499" width="20.28515625" style="117" customWidth="1"/>
    <col min="10500" max="10500" width="16.85546875" style="117" customWidth="1"/>
    <col min="10501" max="10501" width="16.42578125" style="117" customWidth="1"/>
    <col min="10502" max="10502" width="12.140625" style="117" customWidth="1"/>
    <col min="10503" max="10503" width="15.42578125" style="117" customWidth="1"/>
    <col min="10504" max="10504" width="15.140625" style="117" customWidth="1"/>
    <col min="10505" max="10505" width="17.28515625" style="117" customWidth="1"/>
    <col min="10506" max="10506" width="18.28515625" style="117" customWidth="1"/>
    <col min="10507" max="10752" width="9.140625" style="117"/>
    <col min="10753" max="10753" width="5.7109375" style="117" customWidth="1"/>
    <col min="10754" max="10754" width="17.28515625" style="117" customWidth="1"/>
    <col min="10755" max="10755" width="20.28515625" style="117" customWidth="1"/>
    <col min="10756" max="10756" width="16.85546875" style="117" customWidth="1"/>
    <col min="10757" max="10757" width="16.42578125" style="117" customWidth="1"/>
    <col min="10758" max="10758" width="12.140625" style="117" customWidth="1"/>
    <col min="10759" max="10759" width="15.42578125" style="117" customWidth="1"/>
    <col min="10760" max="10760" width="15.140625" style="117" customWidth="1"/>
    <col min="10761" max="10761" width="17.28515625" style="117" customWidth="1"/>
    <col min="10762" max="10762" width="18.28515625" style="117" customWidth="1"/>
    <col min="10763" max="11008" width="9.140625" style="117"/>
    <col min="11009" max="11009" width="5.7109375" style="117" customWidth="1"/>
    <col min="11010" max="11010" width="17.28515625" style="117" customWidth="1"/>
    <col min="11011" max="11011" width="20.28515625" style="117" customWidth="1"/>
    <col min="11012" max="11012" width="16.85546875" style="117" customWidth="1"/>
    <col min="11013" max="11013" width="16.42578125" style="117" customWidth="1"/>
    <col min="11014" max="11014" width="12.140625" style="117" customWidth="1"/>
    <col min="11015" max="11015" width="15.42578125" style="117" customWidth="1"/>
    <col min="11016" max="11016" width="15.140625" style="117" customWidth="1"/>
    <col min="11017" max="11017" width="17.28515625" style="117" customWidth="1"/>
    <col min="11018" max="11018" width="18.28515625" style="117" customWidth="1"/>
    <col min="11019" max="11264" width="9.140625" style="117"/>
    <col min="11265" max="11265" width="5.7109375" style="117" customWidth="1"/>
    <col min="11266" max="11266" width="17.28515625" style="117" customWidth="1"/>
    <col min="11267" max="11267" width="20.28515625" style="117" customWidth="1"/>
    <col min="11268" max="11268" width="16.85546875" style="117" customWidth="1"/>
    <col min="11269" max="11269" width="16.42578125" style="117" customWidth="1"/>
    <col min="11270" max="11270" width="12.140625" style="117" customWidth="1"/>
    <col min="11271" max="11271" width="15.42578125" style="117" customWidth="1"/>
    <col min="11272" max="11272" width="15.140625" style="117" customWidth="1"/>
    <col min="11273" max="11273" width="17.28515625" style="117" customWidth="1"/>
    <col min="11274" max="11274" width="18.28515625" style="117" customWidth="1"/>
    <col min="11275" max="11520" width="9.140625" style="117"/>
    <col min="11521" max="11521" width="5.7109375" style="117" customWidth="1"/>
    <col min="11522" max="11522" width="17.28515625" style="117" customWidth="1"/>
    <col min="11523" max="11523" width="20.28515625" style="117" customWidth="1"/>
    <col min="11524" max="11524" width="16.85546875" style="117" customWidth="1"/>
    <col min="11525" max="11525" width="16.42578125" style="117" customWidth="1"/>
    <col min="11526" max="11526" width="12.140625" style="117" customWidth="1"/>
    <col min="11527" max="11527" width="15.42578125" style="117" customWidth="1"/>
    <col min="11528" max="11528" width="15.140625" style="117" customWidth="1"/>
    <col min="11529" max="11529" width="17.28515625" style="117" customWidth="1"/>
    <col min="11530" max="11530" width="18.28515625" style="117" customWidth="1"/>
    <col min="11531" max="11776" width="9.140625" style="117"/>
    <col min="11777" max="11777" width="5.7109375" style="117" customWidth="1"/>
    <col min="11778" max="11778" width="17.28515625" style="117" customWidth="1"/>
    <col min="11779" max="11779" width="20.28515625" style="117" customWidth="1"/>
    <col min="11780" max="11780" width="16.85546875" style="117" customWidth="1"/>
    <col min="11781" max="11781" width="16.42578125" style="117" customWidth="1"/>
    <col min="11782" max="11782" width="12.140625" style="117" customWidth="1"/>
    <col min="11783" max="11783" width="15.42578125" style="117" customWidth="1"/>
    <col min="11784" max="11784" width="15.140625" style="117" customWidth="1"/>
    <col min="11785" max="11785" width="17.28515625" style="117" customWidth="1"/>
    <col min="11786" max="11786" width="18.28515625" style="117" customWidth="1"/>
    <col min="11787" max="12032" width="9.140625" style="117"/>
    <col min="12033" max="12033" width="5.7109375" style="117" customWidth="1"/>
    <col min="12034" max="12034" width="17.28515625" style="117" customWidth="1"/>
    <col min="12035" max="12035" width="20.28515625" style="117" customWidth="1"/>
    <col min="12036" max="12036" width="16.85546875" style="117" customWidth="1"/>
    <col min="12037" max="12037" width="16.42578125" style="117" customWidth="1"/>
    <col min="12038" max="12038" width="12.140625" style="117" customWidth="1"/>
    <col min="12039" max="12039" width="15.42578125" style="117" customWidth="1"/>
    <col min="12040" max="12040" width="15.140625" style="117" customWidth="1"/>
    <col min="12041" max="12041" width="17.28515625" style="117" customWidth="1"/>
    <col min="12042" max="12042" width="18.28515625" style="117" customWidth="1"/>
    <col min="12043" max="12288" width="9.140625" style="117"/>
    <col min="12289" max="12289" width="5.7109375" style="117" customWidth="1"/>
    <col min="12290" max="12290" width="17.28515625" style="117" customWidth="1"/>
    <col min="12291" max="12291" width="20.28515625" style="117" customWidth="1"/>
    <col min="12292" max="12292" width="16.85546875" style="117" customWidth="1"/>
    <col min="12293" max="12293" width="16.42578125" style="117" customWidth="1"/>
    <col min="12294" max="12294" width="12.140625" style="117" customWidth="1"/>
    <col min="12295" max="12295" width="15.42578125" style="117" customWidth="1"/>
    <col min="12296" max="12296" width="15.140625" style="117" customWidth="1"/>
    <col min="12297" max="12297" width="17.28515625" style="117" customWidth="1"/>
    <col min="12298" max="12298" width="18.28515625" style="117" customWidth="1"/>
    <col min="12299" max="12544" width="9.140625" style="117"/>
    <col min="12545" max="12545" width="5.7109375" style="117" customWidth="1"/>
    <col min="12546" max="12546" width="17.28515625" style="117" customWidth="1"/>
    <col min="12547" max="12547" width="20.28515625" style="117" customWidth="1"/>
    <col min="12548" max="12548" width="16.85546875" style="117" customWidth="1"/>
    <col min="12549" max="12549" width="16.42578125" style="117" customWidth="1"/>
    <col min="12550" max="12550" width="12.140625" style="117" customWidth="1"/>
    <col min="12551" max="12551" width="15.42578125" style="117" customWidth="1"/>
    <col min="12552" max="12552" width="15.140625" style="117" customWidth="1"/>
    <col min="12553" max="12553" width="17.28515625" style="117" customWidth="1"/>
    <col min="12554" max="12554" width="18.28515625" style="117" customWidth="1"/>
    <col min="12555" max="12800" width="9.140625" style="117"/>
    <col min="12801" max="12801" width="5.7109375" style="117" customWidth="1"/>
    <col min="12802" max="12802" width="17.28515625" style="117" customWidth="1"/>
    <col min="12803" max="12803" width="20.28515625" style="117" customWidth="1"/>
    <col min="12804" max="12804" width="16.85546875" style="117" customWidth="1"/>
    <col min="12805" max="12805" width="16.42578125" style="117" customWidth="1"/>
    <col min="12806" max="12806" width="12.140625" style="117" customWidth="1"/>
    <col min="12807" max="12807" width="15.42578125" style="117" customWidth="1"/>
    <col min="12808" max="12808" width="15.140625" style="117" customWidth="1"/>
    <col min="12809" max="12809" width="17.28515625" style="117" customWidth="1"/>
    <col min="12810" max="12810" width="18.28515625" style="117" customWidth="1"/>
    <col min="12811" max="13056" width="9.140625" style="117"/>
    <col min="13057" max="13057" width="5.7109375" style="117" customWidth="1"/>
    <col min="13058" max="13058" width="17.28515625" style="117" customWidth="1"/>
    <col min="13059" max="13059" width="20.28515625" style="117" customWidth="1"/>
    <col min="13060" max="13060" width="16.85546875" style="117" customWidth="1"/>
    <col min="13061" max="13061" width="16.42578125" style="117" customWidth="1"/>
    <col min="13062" max="13062" width="12.140625" style="117" customWidth="1"/>
    <col min="13063" max="13063" width="15.42578125" style="117" customWidth="1"/>
    <col min="13064" max="13064" width="15.140625" style="117" customWidth="1"/>
    <col min="13065" max="13065" width="17.28515625" style="117" customWidth="1"/>
    <col min="13066" max="13066" width="18.28515625" style="117" customWidth="1"/>
    <col min="13067" max="13312" width="9.140625" style="117"/>
    <col min="13313" max="13313" width="5.7109375" style="117" customWidth="1"/>
    <col min="13314" max="13314" width="17.28515625" style="117" customWidth="1"/>
    <col min="13315" max="13315" width="20.28515625" style="117" customWidth="1"/>
    <col min="13316" max="13316" width="16.85546875" style="117" customWidth="1"/>
    <col min="13317" max="13317" width="16.42578125" style="117" customWidth="1"/>
    <col min="13318" max="13318" width="12.140625" style="117" customWidth="1"/>
    <col min="13319" max="13319" width="15.42578125" style="117" customWidth="1"/>
    <col min="13320" max="13320" width="15.140625" style="117" customWidth="1"/>
    <col min="13321" max="13321" width="17.28515625" style="117" customWidth="1"/>
    <col min="13322" max="13322" width="18.28515625" style="117" customWidth="1"/>
    <col min="13323" max="13568" width="9.140625" style="117"/>
    <col min="13569" max="13569" width="5.7109375" style="117" customWidth="1"/>
    <col min="13570" max="13570" width="17.28515625" style="117" customWidth="1"/>
    <col min="13571" max="13571" width="20.28515625" style="117" customWidth="1"/>
    <col min="13572" max="13572" width="16.85546875" style="117" customWidth="1"/>
    <col min="13573" max="13573" width="16.42578125" style="117" customWidth="1"/>
    <col min="13574" max="13574" width="12.140625" style="117" customWidth="1"/>
    <col min="13575" max="13575" width="15.42578125" style="117" customWidth="1"/>
    <col min="13576" max="13576" width="15.140625" style="117" customWidth="1"/>
    <col min="13577" max="13577" width="17.28515625" style="117" customWidth="1"/>
    <col min="13578" max="13578" width="18.28515625" style="117" customWidth="1"/>
    <col min="13579" max="13824" width="9.140625" style="117"/>
    <col min="13825" max="13825" width="5.7109375" style="117" customWidth="1"/>
    <col min="13826" max="13826" width="17.28515625" style="117" customWidth="1"/>
    <col min="13827" max="13827" width="20.28515625" style="117" customWidth="1"/>
    <col min="13828" max="13828" width="16.85546875" style="117" customWidth="1"/>
    <col min="13829" max="13829" width="16.42578125" style="117" customWidth="1"/>
    <col min="13830" max="13830" width="12.140625" style="117" customWidth="1"/>
    <col min="13831" max="13831" width="15.42578125" style="117" customWidth="1"/>
    <col min="13832" max="13832" width="15.140625" style="117" customWidth="1"/>
    <col min="13833" max="13833" width="17.28515625" style="117" customWidth="1"/>
    <col min="13834" max="13834" width="18.28515625" style="117" customWidth="1"/>
    <col min="13835" max="14080" width="9.140625" style="117"/>
    <col min="14081" max="14081" width="5.7109375" style="117" customWidth="1"/>
    <col min="14082" max="14082" width="17.28515625" style="117" customWidth="1"/>
    <col min="14083" max="14083" width="20.28515625" style="117" customWidth="1"/>
    <col min="14084" max="14084" width="16.85546875" style="117" customWidth="1"/>
    <col min="14085" max="14085" width="16.42578125" style="117" customWidth="1"/>
    <col min="14086" max="14086" width="12.140625" style="117" customWidth="1"/>
    <col min="14087" max="14087" width="15.42578125" style="117" customWidth="1"/>
    <col min="14088" max="14088" width="15.140625" style="117" customWidth="1"/>
    <col min="14089" max="14089" width="17.28515625" style="117" customWidth="1"/>
    <col min="14090" max="14090" width="18.28515625" style="117" customWidth="1"/>
    <col min="14091" max="14336" width="9.140625" style="117"/>
    <col min="14337" max="14337" width="5.7109375" style="117" customWidth="1"/>
    <col min="14338" max="14338" width="17.28515625" style="117" customWidth="1"/>
    <col min="14339" max="14339" width="20.28515625" style="117" customWidth="1"/>
    <col min="14340" max="14340" width="16.85546875" style="117" customWidth="1"/>
    <col min="14341" max="14341" width="16.42578125" style="117" customWidth="1"/>
    <col min="14342" max="14342" width="12.140625" style="117" customWidth="1"/>
    <col min="14343" max="14343" width="15.42578125" style="117" customWidth="1"/>
    <col min="14344" max="14344" width="15.140625" style="117" customWidth="1"/>
    <col min="14345" max="14345" width="17.28515625" style="117" customWidth="1"/>
    <col min="14346" max="14346" width="18.28515625" style="117" customWidth="1"/>
    <col min="14347" max="14592" width="9.140625" style="117"/>
    <col min="14593" max="14593" width="5.7109375" style="117" customWidth="1"/>
    <col min="14594" max="14594" width="17.28515625" style="117" customWidth="1"/>
    <col min="14595" max="14595" width="20.28515625" style="117" customWidth="1"/>
    <col min="14596" max="14596" width="16.85546875" style="117" customWidth="1"/>
    <col min="14597" max="14597" width="16.42578125" style="117" customWidth="1"/>
    <col min="14598" max="14598" width="12.140625" style="117" customWidth="1"/>
    <col min="14599" max="14599" width="15.42578125" style="117" customWidth="1"/>
    <col min="14600" max="14600" width="15.140625" style="117" customWidth="1"/>
    <col min="14601" max="14601" width="17.28515625" style="117" customWidth="1"/>
    <col min="14602" max="14602" width="18.28515625" style="117" customWidth="1"/>
    <col min="14603" max="14848" width="9.140625" style="117"/>
    <col min="14849" max="14849" width="5.7109375" style="117" customWidth="1"/>
    <col min="14850" max="14850" width="17.28515625" style="117" customWidth="1"/>
    <col min="14851" max="14851" width="20.28515625" style="117" customWidth="1"/>
    <col min="14852" max="14852" width="16.85546875" style="117" customWidth="1"/>
    <col min="14853" max="14853" width="16.42578125" style="117" customWidth="1"/>
    <col min="14854" max="14854" width="12.140625" style="117" customWidth="1"/>
    <col min="14855" max="14855" width="15.42578125" style="117" customWidth="1"/>
    <col min="14856" max="14856" width="15.140625" style="117" customWidth="1"/>
    <col min="14857" max="14857" width="17.28515625" style="117" customWidth="1"/>
    <col min="14858" max="14858" width="18.28515625" style="117" customWidth="1"/>
    <col min="14859" max="15104" width="9.140625" style="117"/>
    <col min="15105" max="15105" width="5.7109375" style="117" customWidth="1"/>
    <col min="15106" max="15106" width="17.28515625" style="117" customWidth="1"/>
    <col min="15107" max="15107" width="20.28515625" style="117" customWidth="1"/>
    <col min="15108" max="15108" width="16.85546875" style="117" customWidth="1"/>
    <col min="15109" max="15109" width="16.42578125" style="117" customWidth="1"/>
    <col min="15110" max="15110" width="12.140625" style="117" customWidth="1"/>
    <col min="15111" max="15111" width="15.42578125" style="117" customWidth="1"/>
    <col min="15112" max="15112" width="15.140625" style="117" customWidth="1"/>
    <col min="15113" max="15113" width="17.28515625" style="117" customWidth="1"/>
    <col min="15114" max="15114" width="18.28515625" style="117" customWidth="1"/>
    <col min="15115" max="15360" width="9.140625" style="117"/>
    <col min="15361" max="15361" width="5.7109375" style="117" customWidth="1"/>
    <col min="15362" max="15362" width="17.28515625" style="117" customWidth="1"/>
    <col min="15363" max="15363" width="20.28515625" style="117" customWidth="1"/>
    <col min="15364" max="15364" width="16.85546875" style="117" customWidth="1"/>
    <col min="15365" max="15365" width="16.42578125" style="117" customWidth="1"/>
    <col min="15366" max="15366" width="12.140625" style="117" customWidth="1"/>
    <col min="15367" max="15367" width="15.42578125" style="117" customWidth="1"/>
    <col min="15368" max="15368" width="15.140625" style="117" customWidth="1"/>
    <col min="15369" max="15369" width="17.28515625" style="117" customWidth="1"/>
    <col min="15370" max="15370" width="18.28515625" style="117" customWidth="1"/>
    <col min="15371" max="15616" width="9.140625" style="117"/>
    <col min="15617" max="15617" width="5.7109375" style="117" customWidth="1"/>
    <col min="15618" max="15618" width="17.28515625" style="117" customWidth="1"/>
    <col min="15619" max="15619" width="20.28515625" style="117" customWidth="1"/>
    <col min="15620" max="15620" width="16.85546875" style="117" customWidth="1"/>
    <col min="15621" max="15621" width="16.42578125" style="117" customWidth="1"/>
    <col min="15622" max="15622" width="12.140625" style="117" customWidth="1"/>
    <col min="15623" max="15623" width="15.42578125" style="117" customWidth="1"/>
    <col min="15624" max="15624" width="15.140625" style="117" customWidth="1"/>
    <col min="15625" max="15625" width="17.28515625" style="117" customWidth="1"/>
    <col min="15626" max="15626" width="18.28515625" style="117" customWidth="1"/>
    <col min="15627" max="15872" width="9.140625" style="117"/>
    <col min="15873" max="15873" width="5.7109375" style="117" customWidth="1"/>
    <col min="15874" max="15874" width="17.28515625" style="117" customWidth="1"/>
    <col min="15875" max="15875" width="20.28515625" style="117" customWidth="1"/>
    <col min="15876" max="15876" width="16.85546875" style="117" customWidth="1"/>
    <col min="15877" max="15877" width="16.42578125" style="117" customWidth="1"/>
    <col min="15878" max="15878" width="12.140625" style="117" customWidth="1"/>
    <col min="15879" max="15879" width="15.42578125" style="117" customWidth="1"/>
    <col min="15880" max="15880" width="15.140625" style="117" customWidth="1"/>
    <col min="15881" max="15881" width="17.28515625" style="117" customWidth="1"/>
    <col min="15882" max="15882" width="18.28515625" style="117" customWidth="1"/>
    <col min="15883" max="16128" width="9.140625" style="117"/>
    <col min="16129" max="16129" width="5.7109375" style="117" customWidth="1"/>
    <col min="16130" max="16130" width="17.28515625" style="117" customWidth="1"/>
    <col min="16131" max="16131" width="20.28515625" style="117" customWidth="1"/>
    <col min="16132" max="16132" width="16.85546875" style="117" customWidth="1"/>
    <col min="16133" max="16133" width="16.42578125" style="117" customWidth="1"/>
    <col min="16134" max="16134" width="12.140625" style="117" customWidth="1"/>
    <col min="16135" max="16135" width="15.42578125" style="117" customWidth="1"/>
    <col min="16136" max="16136" width="15.140625" style="117" customWidth="1"/>
    <col min="16137" max="16137" width="17.28515625" style="117" customWidth="1"/>
    <col min="16138" max="16138" width="18.28515625" style="117" customWidth="1"/>
    <col min="16139" max="16384" width="9.140625" style="117"/>
  </cols>
  <sheetData>
    <row r="1" spans="1:11">
      <c r="A1" s="313" t="s">
        <v>921</v>
      </c>
      <c r="B1" s="149"/>
      <c r="C1" s="149"/>
      <c r="D1" s="149"/>
      <c r="E1" s="149"/>
      <c r="F1" s="149"/>
      <c r="G1" s="149"/>
      <c r="H1" s="149"/>
      <c r="I1" s="149"/>
      <c r="J1" s="149"/>
    </row>
    <row r="2" spans="1:11" s="315" customFormat="1">
      <c r="A2" s="313"/>
      <c r="B2" s="149"/>
      <c r="C2" s="149"/>
      <c r="D2" s="149"/>
      <c r="E2" s="149"/>
      <c r="F2" s="149"/>
      <c r="G2" s="149"/>
      <c r="H2" s="149"/>
      <c r="I2" s="149"/>
      <c r="J2" s="149"/>
    </row>
    <row r="3" spans="1:11" s="110" customFormat="1">
      <c r="A3" s="875" t="s">
        <v>797</v>
      </c>
      <c r="B3" s="875"/>
      <c r="C3" s="875"/>
      <c r="D3" s="875"/>
      <c r="E3" s="875"/>
      <c r="F3" s="875"/>
      <c r="G3" s="875"/>
      <c r="H3" s="875"/>
      <c r="I3" s="875"/>
      <c r="J3" s="875"/>
    </row>
    <row r="4" spans="1:11" s="110" customFormat="1">
      <c r="I4" s="110" t="s">
        <v>305</v>
      </c>
      <c r="J4" s="110" t="s">
        <v>1</v>
      </c>
    </row>
    <row r="5" spans="1:11" ht="71.25" customHeight="1">
      <c r="A5" s="150" t="s">
        <v>294</v>
      </c>
      <c r="B5" s="150" t="s">
        <v>295</v>
      </c>
      <c r="C5" s="150" t="s">
        <v>296</v>
      </c>
      <c r="D5" s="150" t="s">
        <v>297</v>
      </c>
      <c r="E5" s="150" t="s">
        <v>298</v>
      </c>
      <c r="F5" s="150" t="s">
        <v>2</v>
      </c>
      <c r="G5" s="150" t="s">
        <v>299</v>
      </c>
      <c r="H5" s="150" t="s">
        <v>301</v>
      </c>
      <c r="I5" s="151" t="s">
        <v>302</v>
      </c>
      <c r="J5" s="121" t="s">
        <v>303</v>
      </c>
      <c r="K5" s="121" t="s">
        <v>304</v>
      </c>
    </row>
    <row r="6" spans="1:11">
      <c r="A6" s="135"/>
      <c r="B6" s="135"/>
      <c r="C6" s="135"/>
      <c r="D6" s="152"/>
      <c r="E6" s="137"/>
      <c r="F6" s="130"/>
      <c r="G6" s="139"/>
      <c r="H6" s="153"/>
      <c r="I6" s="152"/>
      <c r="J6" s="139"/>
      <c r="K6" s="124"/>
    </row>
    <row r="7" spans="1:11">
      <c r="A7" s="135"/>
      <c r="B7" s="135"/>
      <c r="C7" s="135"/>
      <c r="D7" s="152"/>
      <c r="E7" s="137"/>
      <c r="F7" s="130"/>
      <c r="G7" s="139"/>
      <c r="H7" s="153"/>
      <c r="I7" s="152"/>
      <c r="J7" s="139"/>
      <c r="K7" s="124"/>
    </row>
    <row r="8" spans="1:11">
      <c r="A8" s="135"/>
      <c r="B8" s="135"/>
      <c r="C8" s="135"/>
      <c r="D8" s="152"/>
      <c r="E8" s="137"/>
      <c r="F8" s="130"/>
      <c r="G8" s="139"/>
      <c r="H8" s="153"/>
      <c r="I8" s="153"/>
      <c r="J8" s="139"/>
      <c r="K8" s="124"/>
    </row>
    <row r="9" spans="1:11">
      <c r="A9" s="135"/>
      <c r="B9" s="135"/>
      <c r="C9" s="135"/>
      <c r="D9" s="152"/>
      <c r="E9" s="137"/>
      <c r="F9" s="130"/>
      <c r="G9" s="139"/>
      <c r="H9" s="153"/>
      <c r="I9" s="153"/>
      <c r="J9" s="139"/>
      <c r="K9" s="124"/>
    </row>
    <row r="10" spans="1:11">
      <c r="A10" s="135"/>
      <c r="B10" s="135"/>
      <c r="C10" s="135"/>
      <c r="D10" s="152"/>
      <c r="E10" s="137"/>
      <c r="F10" s="130"/>
      <c r="G10" s="139"/>
      <c r="H10" s="153"/>
      <c r="I10" s="152"/>
      <c r="J10" s="139"/>
      <c r="K10" s="124"/>
    </row>
    <row r="11" spans="1:11">
      <c r="A11" s="135"/>
      <c r="B11" s="135"/>
      <c r="C11" s="135"/>
      <c r="D11" s="152"/>
      <c r="E11" s="137"/>
      <c r="F11" s="130"/>
      <c r="G11" s="139"/>
      <c r="H11" s="153"/>
      <c r="I11" s="152"/>
      <c r="J11" s="139"/>
      <c r="K11" s="124"/>
    </row>
    <row r="12" spans="1:11">
      <c r="A12" s="135"/>
      <c r="B12" s="135"/>
      <c r="C12" s="135"/>
      <c r="D12" s="152"/>
      <c r="E12" s="137"/>
      <c r="F12" s="130"/>
      <c r="G12" s="139"/>
      <c r="H12" s="153"/>
      <c r="I12" s="152"/>
      <c r="J12" s="139"/>
      <c r="K12" s="124"/>
    </row>
    <row r="13" spans="1:11">
      <c r="A13" s="135"/>
      <c r="B13" s="135"/>
      <c r="C13" s="135"/>
      <c r="D13" s="679"/>
      <c r="E13" s="680"/>
      <c r="F13" s="681"/>
      <c r="G13" s="139"/>
      <c r="H13" s="153"/>
      <c r="I13" s="152"/>
      <c r="J13" s="139"/>
      <c r="K13" s="124"/>
    </row>
    <row r="14" spans="1:11">
      <c r="A14" s="135"/>
      <c r="B14" s="135"/>
      <c r="C14" s="674"/>
      <c r="D14" s="685"/>
      <c r="E14" s="686"/>
      <c r="F14" s="687"/>
      <c r="G14" s="677"/>
      <c r="H14" s="154"/>
      <c r="I14" s="152"/>
      <c r="J14" s="139"/>
      <c r="K14" s="124"/>
    </row>
    <row r="15" spans="1:11">
      <c r="A15" s="135"/>
      <c r="B15" s="135"/>
      <c r="C15" s="674"/>
      <c r="D15" s="685"/>
      <c r="E15" s="688"/>
      <c r="F15" s="689"/>
      <c r="G15" s="677"/>
      <c r="H15" s="155"/>
      <c r="I15" s="152"/>
      <c r="J15" s="139"/>
      <c r="K15" s="124"/>
    </row>
    <row r="16" spans="1:11">
      <c r="A16" s="135"/>
      <c r="B16" s="135"/>
      <c r="C16" s="674"/>
      <c r="D16" s="685"/>
      <c r="E16" s="688"/>
      <c r="F16" s="689"/>
      <c r="G16" s="678"/>
      <c r="H16" s="155"/>
      <c r="I16" s="152"/>
      <c r="J16" s="139"/>
      <c r="K16" s="124"/>
    </row>
    <row r="17" spans="1:11">
      <c r="A17" s="135"/>
      <c r="B17" s="135"/>
      <c r="C17" s="674"/>
      <c r="D17" s="690"/>
      <c r="E17" s="691"/>
      <c r="F17" s="687"/>
      <c r="G17" s="678"/>
      <c r="H17" s="155"/>
      <c r="I17" s="152"/>
      <c r="J17" s="139"/>
      <c r="K17" s="124"/>
    </row>
    <row r="18" spans="1:11" ht="20.25">
      <c r="A18" s="135"/>
      <c r="B18" s="135"/>
      <c r="C18" s="674"/>
      <c r="D18" s="690"/>
      <c r="E18" s="695" t="s">
        <v>960</v>
      </c>
      <c r="F18" s="687"/>
      <c r="G18" s="678"/>
      <c r="H18" s="155"/>
      <c r="I18" s="152"/>
      <c r="J18" s="139"/>
      <c r="K18" s="124"/>
    </row>
    <row r="19" spans="1:11">
      <c r="A19" s="135"/>
      <c r="B19" s="135"/>
      <c r="C19" s="674"/>
      <c r="D19" s="690"/>
      <c r="E19" s="691"/>
      <c r="F19" s="687"/>
      <c r="G19" s="678"/>
      <c r="H19" s="155"/>
      <c r="I19" s="152"/>
      <c r="J19" s="139"/>
      <c r="K19" s="124"/>
    </row>
    <row r="20" spans="1:11">
      <c r="A20" s="135"/>
      <c r="B20" s="135"/>
      <c r="C20" s="675"/>
      <c r="D20" s="690"/>
      <c r="E20" s="691"/>
      <c r="F20" s="687"/>
      <c r="G20" s="678"/>
      <c r="H20" s="155"/>
      <c r="I20" s="152"/>
      <c r="J20" s="139"/>
      <c r="K20" s="124"/>
    </row>
    <row r="21" spans="1:11">
      <c r="A21" s="135"/>
      <c r="B21" s="135"/>
      <c r="C21" s="675"/>
      <c r="D21" s="690"/>
      <c r="E21" s="691"/>
      <c r="F21" s="690"/>
      <c r="G21" s="678"/>
      <c r="H21" s="155"/>
      <c r="I21" s="152"/>
      <c r="J21" s="139"/>
      <c r="K21" s="124"/>
    </row>
    <row r="22" spans="1:11">
      <c r="A22" s="158"/>
      <c r="B22" s="158"/>
      <c r="C22" s="676"/>
      <c r="D22" s="692"/>
      <c r="E22" s="693"/>
      <c r="F22" s="694"/>
      <c r="G22" s="678"/>
      <c r="H22" s="155"/>
      <c r="I22" s="152"/>
      <c r="J22" s="139"/>
      <c r="K22" s="124"/>
    </row>
    <row r="23" spans="1:11">
      <c r="A23" s="158"/>
      <c r="B23" s="158"/>
      <c r="C23" s="159"/>
      <c r="D23" s="682"/>
      <c r="E23" s="683"/>
      <c r="F23" s="684"/>
      <c r="G23" s="156"/>
      <c r="H23" s="155"/>
      <c r="I23" s="152"/>
      <c r="J23" s="139"/>
      <c r="K23" s="124"/>
    </row>
    <row r="24" spans="1:11">
      <c r="A24" s="158"/>
      <c r="B24" s="158"/>
      <c r="C24" s="159"/>
      <c r="D24" s="160"/>
      <c r="E24" s="161"/>
      <c r="F24" s="162"/>
      <c r="G24" s="156"/>
      <c r="H24" s="155"/>
      <c r="I24" s="152"/>
      <c r="J24" s="139"/>
      <c r="K24" s="124"/>
    </row>
    <row r="25" spans="1:11">
      <c r="A25" s="158"/>
      <c r="B25" s="158"/>
      <c r="C25" s="159"/>
      <c r="D25" s="160"/>
      <c r="E25" s="161"/>
      <c r="F25" s="162"/>
      <c r="G25" s="156"/>
      <c r="H25" s="155"/>
      <c r="I25" s="152"/>
      <c r="J25" s="139"/>
      <c r="K25" s="124"/>
    </row>
    <row r="26" spans="1:11">
      <c r="A26" s="158"/>
      <c r="B26" s="158"/>
      <c r="C26" s="159"/>
      <c r="D26" s="160"/>
      <c r="E26" s="161"/>
      <c r="F26" s="162"/>
      <c r="G26" s="156"/>
      <c r="H26" s="155"/>
      <c r="I26" s="159"/>
      <c r="J26" s="139"/>
      <c r="K26" s="124"/>
    </row>
    <row r="27" spans="1:11">
      <c r="A27" s="158"/>
      <c r="B27" s="158"/>
      <c r="C27" s="159"/>
      <c r="D27" s="160"/>
      <c r="E27" s="161"/>
      <c r="F27" s="162"/>
      <c r="G27" s="156"/>
      <c r="H27" s="155"/>
      <c r="I27" s="152"/>
      <c r="J27" s="139"/>
      <c r="K27" s="124"/>
    </row>
    <row r="28" spans="1:11">
      <c r="A28" s="158"/>
      <c r="B28" s="158"/>
      <c r="C28" s="159"/>
      <c r="D28" s="160"/>
      <c r="E28" s="161"/>
      <c r="F28" s="162"/>
      <c r="G28" s="161"/>
      <c r="H28" s="155"/>
      <c r="I28" s="152"/>
      <c r="J28" s="139"/>
      <c r="K28" s="124"/>
    </row>
    <row r="29" spans="1:11">
      <c r="A29" s="158"/>
      <c r="B29" s="158"/>
      <c r="C29" s="159"/>
      <c r="D29" s="160"/>
      <c r="E29" s="161"/>
      <c r="F29" s="162"/>
      <c r="G29" s="156"/>
      <c r="H29" s="155"/>
      <c r="I29" s="159"/>
      <c r="J29" s="139"/>
      <c r="K29" s="124"/>
    </row>
    <row r="30" spans="1:11">
      <c r="A30" s="158"/>
      <c r="B30" s="158"/>
      <c r="C30" s="159"/>
      <c r="D30" s="160"/>
      <c r="E30" s="161"/>
      <c r="F30" s="162"/>
      <c r="G30" s="156"/>
      <c r="H30" s="155"/>
      <c r="I30" s="152"/>
      <c r="J30" s="139"/>
      <c r="K30" s="124"/>
    </row>
    <row r="31" spans="1:11">
      <c r="A31" s="158"/>
      <c r="B31" s="158"/>
      <c r="C31" s="159"/>
      <c r="D31" s="160"/>
      <c r="E31" s="161"/>
      <c r="F31" s="162"/>
      <c r="G31" s="156"/>
      <c r="H31" s="155"/>
      <c r="I31" s="152"/>
      <c r="J31" s="139"/>
      <c r="K31" s="124"/>
    </row>
    <row r="32" spans="1:11">
      <c r="A32" s="158"/>
      <c r="B32" s="158"/>
      <c r="C32" s="159"/>
      <c r="D32" s="160"/>
      <c r="E32" s="161"/>
      <c r="F32" s="162"/>
      <c r="G32" s="156"/>
      <c r="H32" s="155"/>
      <c r="I32" s="152"/>
      <c r="J32" s="139"/>
      <c r="K32" s="124"/>
    </row>
    <row r="33" spans="1:11">
      <c r="A33" s="129"/>
      <c r="B33" s="129"/>
      <c r="C33" s="163"/>
      <c r="D33" s="157"/>
      <c r="E33" s="135"/>
      <c r="F33" s="162"/>
      <c r="G33" s="156"/>
      <c r="H33" s="155"/>
      <c r="I33" s="152"/>
      <c r="J33" s="139"/>
      <c r="K33" s="124"/>
    </row>
    <row r="34" spans="1:11">
      <c r="A34" s="129"/>
      <c r="B34" s="344" t="s">
        <v>249</v>
      </c>
      <c r="C34" s="345"/>
      <c r="D34" s="157"/>
      <c r="E34" s="135"/>
      <c r="F34" s="162"/>
      <c r="G34" s="156"/>
      <c r="H34" s="155"/>
      <c r="I34" s="152"/>
      <c r="J34" s="139"/>
      <c r="K34" s="124"/>
    </row>
    <row r="35" spans="1:11">
      <c r="A35" s="147"/>
      <c r="B35" s="147"/>
      <c r="C35" s="147"/>
      <c r="D35" s="147"/>
      <c r="E35" s="147"/>
      <c r="F35" s="147"/>
      <c r="G35" s="147"/>
      <c r="H35" s="147"/>
      <c r="I35" s="164"/>
      <c r="J35" s="147"/>
    </row>
  </sheetData>
  <mergeCells count="1">
    <mergeCell ref="A3:J3"/>
  </mergeCells>
  <printOptions horizontalCentered="1"/>
  <pageMargins left="0.39370078740157483" right="0.19685039370078741" top="0.19685039370078741" bottom="0.19685039370078741" header="0.31496062992125984" footer="0.31496062992125984"/>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2:J23"/>
  <sheetViews>
    <sheetView topLeftCell="A4" zoomScaleNormal="100" workbookViewId="0">
      <selection activeCell="A14" sqref="A14:D14"/>
    </sheetView>
  </sheetViews>
  <sheetFormatPr defaultRowHeight="15.75"/>
  <cols>
    <col min="1" max="1" width="7.5703125" style="172" customWidth="1"/>
    <col min="2" max="2" width="58.7109375" style="172" customWidth="1"/>
    <col min="3" max="3" width="25" style="172" customWidth="1"/>
    <col min="4" max="4" width="34.7109375" style="172" customWidth="1"/>
    <col min="5" max="5" width="19.42578125" style="172" customWidth="1"/>
    <col min="6" max="6" width="20.28515625" style="172" customWidth="1"/>
    <col min="7" max="256" width="9.140625" style="172"/>
    <col min="257" max="257" width="7.5703125" style="172" customWidth="1"/>
    <col min="258" max="258" width="58.7109375" style="172" customWidth="1"/>
    <col min="259" max="259" width="25" style="172" customWidth="1"/>
    <col min="260" max="260" width="34.7109375" style="172" customWidth="1"/>
    <col min="261" max="261" width="19.42578125" style="172" customWidth="1"/>
    <col min="262" max="262" width="20.28515625" style="172" customWidth="1"/>
    <col min="263" max="512" width="9.140625" style="172"/>
    <col min="513" max="513" width="7.5703125" style="172" customWidth="1"/>
    <col min="514" max="514" width="58.7109375" style="172" customWidth="1"/>
    <col min="515" max="515" width="25" style="172" customWidth="1"/>
    <col min="516" max="516" width="34.7109375" style="172" customWidth="1"/>
    <col min="517" max="517" width="19.42578125" style="172" customWidth="1"/>
    <col min="518" max="518" width="20.28515625" style="172" customWidth="1"/>
    <col min="519" max="768" width="9.140625" style="172"/>
    <col min="769" max="769" width="7.5703125" style="172" customWidth="1"/>
    <col min="770" max="770" width="58.7109375" style="172" customWidth="1"/>
    <col min="771" max="771" width="25" style="172" customWidth="1"/>
    <col min="772" max="772" width="34.7109375" style="172" customWidth="1"/>
    <col min="773" max="773" width="19.42578125" style="172" customWidth="1"/>
    <col min="774" max="774" width="20.28515625" style="172" customWidth="1"/>
    <col min="775" max="1024" width="9.140625" style="172"/>
    <col min="1025" max="1025" width="7.5703125" style="172" customWidth="1"/>
    <col min="1026" max="1026" width="58.7109375" style="172" customWidth="1"/>
    <col min="1027" max="1027" width="25" style="172" customWidth="1"/>
    <col min="1028" max="1028" width="34.7109375" style="172" customWidth="1"/>
    <col min="1029" max="1029" width="19.42578125" style="172" customWidth="1"/>
    <col min="1030" max="1030" width="20.28515625" style="172" customWidth="1"/>
    <col min="1031" max="1280" width="9.140625" style="172"/>
    <col min="1281" max="1281" width="7.5703125" style="172" customWidth="1"/>
    <col min="1282" max="1282" width="58.7109375" style="172" customWidth="1"/>
    <col min="1283" max="1283" width="25" style="172" customWidth="1"/>
    <col min="1284" max="1284" width="34.7109375" style="172" customWidth="1"/>
    <col min="1285" max="1285" width="19.42578125" style="172" customWidth="1"/>
    <col min="1286" max="1286" width="20.28515625" style="172" customWidth="1"/>
    <col min="1287" max="1536" width="9.140625" style="172"/>
    <col min="1537" max="1537" width="7.5703125" style="172" customWidth="1"/>
    <col min="1538" max="1538" width="58.7109375" style="172" customWidth="1"/>
    <col min="1539" max="1539" width="25" style="172" customWidth="1"/>
    <col min="1540" max="1540" width="34.7109375" style="172" customWidth="1"/>
    <col min="1541" max="1541" width="19.42578125" style="172" customWidth="1"/>
    <col min="1542" max="1542" width="20.28515625" style="172" customWidth="1"/>
    <col min="1543" max="1792" width="9.140625" style="172"/>
    <col min="1793" max="1793" width="7.5703125" style="172" customWidth="1"/>
    <col min="1794" max="1794" width="58.7109375" style="172" customWidth="1"/>
    <col min="1795" max="1795" width="25" style="172" customWidth="1"/>
    <col min="1796" max="1796" width="34.7109375" style="172" customWidth="1"/>
    <col min="1797" max="1797" width="19.42578125" style="172" customWidth="1"/>
    <col min="1798" max="1798" width="20.28515625" style="172" customWidth="1"/>
    <col min="1799" max="2048" width="9.140625" style="172"/>
    <col min="2049" max="2049" width="7.5703125" style="172" customWidth="1"/>
    <col min="2050" max="2050" width="58.7109375" style="172" customWidth="1"/>
    <col min="2051" max="2051" width="25" style="172" customWidth="1"/>
    <col min="2052" max="2052" width="34.7109375" style="172" customWidth="1"/>
    <col min="2053" max="2053" width="19.42578125" style="172" customWidth="1"/>
    <col min="2054" max="2054" width="20.28515625" style="172" customWidth="1"/>
    <col min="2055" max="2304" width="9.140625" style="172"/>
    <col min="2305" max="2305" width="7.5703125" style="172" customWidth="1"/>
    <col min="2306" max="2306" width="58.7109375" style="172" customWidth="1"/>
    <col min="2307" max="2307" width="25" style="172" customWidth="1"/>
    <col min="2308" max="2308" width="34.7109375" style="172" customWidth="1"/>
    <col min="2309" max="2309" width="19.42578125" style="172" customWidth="1"/>
    <col min="2310" max="2310" width="20.28515625" style="172" customWidth="1"/>
    <col min="2311" max="2560" width="9.140625" style="172"/>
    <col min="2561" max="2561" width="7.5703125" style="172" customWidth="1"/>
    <col min="2562" max="2562" width="58.7109375" style="172" customWidth="1"/>
    <col min="2563" max="2563" width="25" style="172" customWidth="1"/>
    <col min="2564" max="2564" width="34.7109375" style="172" customWidth="1"/>
    <col min="2565" max="2565" width="19.42578125" style="172" customWidth="1"/>
    <col min="2566" max="2566" width="20.28515625" style="172" customWidth="1"/>
    <col min="2567" max="2816" width="9.140625" style="172"/>
    <col min="2817" max="2817" width="7.5703125" style="172" customWidth="1"/>
    <col min="2818" max="2818" width="58.7109375" style="172" customWidth="1"/>
    <col min="2819" max="2819" width="25" style="172" customWidth="1"/>
    <col min="2820" max="2820" width="34.7109375" style="172" customWidth="1"/>
    <col min="2821" max="2821" width="19.42578125" style="172" customWidth="1"/>
    <col min="2822" max="2822" width="20.28515625" style="172" customWidth="1"/>
    <col min="2823" max="3072" width="9.140625" style="172"/>
    <col min="3073" max="3073" width="7.5703125" style="172" customWidth="1"/>
    <col min="3074" max="3074" width="58.7109375" style="172" customWidth="1"/>
    <col min="3075" max="3075" width="25" style="172" customWidth="1"/>
    <col min="3076" max="3076" width="34.7109375" style="172" customWidth="1"/>
    <col min="3077" max="3077" width="19.42578125" style="172" customWidth="1"/>
    <col min="3078" max="3078" width="20.28515625" style="172" customWidth="1"/>
    <col min="3079" max="3328" width="9.140625" style="172"/>
    <col min="3329" max="3329" width="7.5703125" style="172" customWidth="1"/>
    <col min="3330" max="3330" width="58.7109375" style="172" customWidth="1"/>
    <col min="3331" max="3331" width="25" style="172" customWidth="1"/>
    <col min="3332" max="3332" width="34.7109375" style="172" customWidth="1"/>
    <col min="3333" max="3333" width="19.42578125" style="172" customWidth="1"/>
    <col min="3334" max="3334" width="20.28515625" style="172" customWidth="1"/>
    <col min="3335" max="3584" width="9.140625" style="172"/>
    <col min="3585" max="3585" width="7.5703125" style="172" customWidth="1"/>
    <col min="3586" max="3586" width="58.7109375" style="172" customWidth="1"/>
    <col min="3587" max="3587" width="25" style="172" customWidth="1"/>
    <col min="3588" max="3588" width="34.7109375" style="172" customWidth="1"/>
    <col min="3589" max="3589" width="19.42578125" style="172" customWidth="1"/>
    <col min="3590" max="3590" width="20.28515625" style="172" customWidth="1"/>
    <col min="3591" max="3840" width="9.140625" style="172"/>
    <col min="3841" max="3841" width="7.5703125" style="172" customWidth="1"/>
    <col min="3842" max="3842" width="58.7109375" style="172" customWidth="1"/>
    <col min="3843" max="3843" width="25" style="172" customWidth="1"/>
    <col min="3844" max="3844" width="34.7109375" style="172" customWidth="1"/>
    <col min="3845" max="3845" width="19.42578125" style="172" customWidth="1"/>
    <col min="3846" max="3846" width="20.28515625" style="172" customWidth="1"/>
    <col min="3847" max="4096" width="9.140625" style="172"/>
    <col min="4097" max="4097" width="7.5703125" style="172" customWidth="1"/>
    <col min="4098" max="4098" width="58.7109375" style="172" customWidth="1"/>
    <col min="4099" max="4099" width="25" style="172" customWidth="1"/>
    <col min="4100" max="4100" width="34.7109375" style="172" customWidth="1"/>
    <col min="4101" max="4101" width="19.42578125" style="172" customWidth="1"/>
    <col min="4102" max="4102" width="20.28515625" style="172" customWidth="1"/>
    <col min="4103" max="4352" width="9.140625" style="172"/>
    <col min="4353" max="4353" width="7.5703125" style="172" customWidth="1"/>
    <col min="4354" max="4354" width="58.7109375" style="172" customWidth="1"/>
    <col min="4355" max="4355" width="25" style="172" customWidth="1"/>
    <col min="4356" max="4356" width="34.7109375" style="172" customWidth="1"/>
    <col min="4357" max="4357" width="19.42578125" style="172" customWidth="1"/>
    <col min="4358" max="4358" width="20.28515625" style="172" customWidth="1"/>
    <col min="4359" max="4608" width="9.140625" style="172"/>
    <col min="4609" max="4609" width="7.5703125" style="172" customWidth="1"/>
    <col min="4610" max="4610" width="58.7109375" style="172" customWidth="1"/>
    <col min="4611" max="4611" width="25" style="172" customWidth="1"/>
    <col min="4612" max="4612" width="34.7109375" style="172" customWidth="1"/>
    <col min="4613" max="4613" width="19.42578125" style="172" customWidth="1"/>
    <col min="4614" max="4614" width="20.28515625" style="172" customWidth="1"/>
    <col min="4615" max="4864" width="9.140625" style="172"/>
    <col min="4865" max="4865" width="7.5703125" style="172" customWidth="1"/>
    <col min="4866" max="4866" width="58.7109375" style="172" customWidth="1"/>
    <col min="4867" max="4867" width="25" style="172" customWidth="1"/>
    <col min="4868" max="4868" width="34.7109375" style="172" customWidth="1"/>
    <col min="4869" max="4869" width="19.42578125" style="172" customWidth="1"/>
    <col min="4870" max="4870" width="20.28515625" style="172" customWidth="1"/>
    <col min="4871" max="5120" width="9.140625" style="172"/>
    <col min="5121" max="5121" width="7.5703125" style="172" customWidth="1"/>
    <col min="5122" max="5122" width="58.7109375" style="172" customWidth="1"/>
    <col min="5123" max="5123" width="25" style="172" customWidth="1"/>
    <col min="5124" max="5124" width="34.7109375" style="172" customWidth="1"/>
    <col min="5125" max="5125" width="19.42578125" style="172" customWidth="1"/>
    <col min="5126" max="5126" width="20.28515625" style="172" customWidth="1"/>
    <col min="5127" max="5376" width="9.140625" style="172"/>
    <col min="5377" max="5377" width="7.5703125" style="172" customWidth="1"/>
    <col min="5378" max="5378" width="58.7109375" style="172" customWidth="1"/>
    <col min="5379" max="5379" width="25" style="172" customWidth="1"/>
    <col min="5380" max="5380" width="34.7109375" style="172" customWidth="1"/>
    <col min="5381" max="5381" width="19.42578125" style="172" customWidth="1"/>
    <col min="5382" max="5382" width="20.28515625" style="172" customWidth="1"/>
    <col min="5383" max="5632" width="9.140625" style="172"/>
    <col min="5633" max="5633" width="7.5703125" style="172" customWidth="1"/>
    <col min="5634" max="5634" width="58.7109375" style="172" customWidth="1"/>
    <col min="5635" max="5635" width="25" style="172" customWidth="1"/>
    <col min="5636" max="5636" width="34.7109375" style="172" customWidth="1"/>
    <col min="5637" max="5637" width="19.42578125" style="172" customWidth="1"/>
    <col min="5638" max="5638" width="20.28515625" style="172" customWidth="1"/>
    <col min="5639" max="5888" width="9.140625" style="172"/>
    <col min="5889" max="5889" width="7.5703125" style="172" customWidth="1"/>
    <col min="5890" max="5890" width="58.7109375" style="172" customWidth="1"/>
    <col min="5891" max="5891" width="25" style="172" customWidth="1"/>
    <col min="5892" max="5892" width="34.7109375" style="172" customWidth="1"/>
    <col min="5893" max="5893" width="19.42578125" style="172" customWidth="1"/>
    <col min="5894" max="5894" width="20.28515625" style="172" customWidth="1"/>
    <col min="5895" max="6144" width="9.140625" style="172"/>
    <col min="6145" max="6145" width="7.5703125" style="172" customWidth="1"/>
    <col min="6146" max="6146" width="58.7109375" style="172" customWidth="1"/>
    <col min="6147" max="6147" width="25" style="172" customWidth="1"/>
    <col min="6148" max="6148" width="34.7109375" style="172" customWidth="1"/>
    <col min="6149" max="6149" width="19.42578125" style="172" customWidth="1"/>
    <col min="6150" max="6150" width="20.28515625" style="172" customWidth="1"/>
    <col min="6151" max="6400" width="9.140625" style="172"/>
    <col min="6401" max="6401" width="7.5703125" style="172" customWidth="1"/>
    <col min="6402" max="6402" width="58.7109375" style="172" customWidth="1"/>
    <col min="6403" max="6403" width="25" style="172" customWidth="1"/>
    <col min="6404" max="6404" width="34.7109375" style="172" customWidth="1"/>
    <col min="6405" max="6405" width="19.42578125" style="172" customWidth="1"/>
    <col min="6406" max="6406" width="20.28515625" style="172" customWidth="1"/>
    <col min="6407" max="6656" width="9.140625" style="172"/>
    <col min="6657" max="6657" width="7.5703125" style="172" customWidth="1"/>
    <col min="6658" max="6658" width="58.7109375" style="172" customWidth="1"/>
    <col min="6659" max="6659" width="25" style="172" customWidth="1"/>
    <col min="6660" max="6660" width="34.7109375" style="172" customWidth="1"/>
    <col min="6661" max="6661" width="19.42578125" style="172" customWidth="1"/>
    <col min="6662" max="6662" width="20.28515625" style="172" customWidth="1"/>
    <col min="6663" max="6912" width="9.140625" style="172"/>
    <col min="6913" max="6913" width="7.5703125" style="172" customWidth="1"/>
    <col min="6914" max="6914" width="58.7109375" style="172" customWidth="1"/>
    <col min="6915" max="6915" width="25" style="172" customWidth="1"/>
    <col min="6916" max="6916" width="34.7109375" style="172" customWidth="1"/>
    <col min="6917" max="6917" width="19.42578125" style="172" customWidth="1"/>
    <col min="6918" max="6918" width="20.28515625" style="172" customWidth="1"/>
    <col min="6919" max="7168" width="9.140625" style="172"/>
    <col min="7169" max="7169" width="7.5703125" style="172" customWidth="1"/>
    <col min="7170" max="7170" width="58.7109375" style="172" customWidth="1"/>
    <col min="7171" max="7171" width="25" style="172" customWidth="1"/>
    <col min="7172" max="7172" width="34.7109375" style="172" customWidth="1"/>
    <col min="7173" max="7173" width="19.42578125" style="172" customWidth="1"/>
    <col min="7174" max="7174" width="20.28515625" style="172" customWidth="1"/>
    <col min="7175" max="7424" width="9.140625" style="172"/>
    <col min="7425" max="7425" width="7.5703125" style="172" customWidth="1"/>
    <col min="7426" max="7426" width="58.7109375" style="172" customWidth="1"/>
    <col min="7427" max="7427" width="25" style="172" customWidth="1"/>
    <col min="7428" max="7428" width="34.7109375" style="172" customWidth="1"/>
    <col min="7429" max="7429" width="19.42578125" style="172" customWidth="1"/>
    <col min="7430" max="7430" width="20.28515625" style="172" customWidth="1"/>
    <col min="7431" max="7680" width="9.140625" style="172"/>
    <col min="7681" max="7681" width="7.5703125" style="172" customWidth="1"/>
    <col min="7682" max="7682" width="58.7109375" style="172" customWidth="1"/>
    <col min="7683" max="7683" width="25" style="172" customWidth="1"/>
    <col min="7684" max="7684" width="34.7109375" style="172" customWidth="1"/>
    <col min="7685" max="7685" width="19.42578125" style="172" customWidth="1"/>
    <col min="7686" max="7686" width="20.28515625" style="172" customWidth="1"/>
    <col min="7687" max="7936" width="9.140625" style="172"/>
    <col min="7937" max="7937" width="7.5703125" style="172" customWidth="1"/>
    <col min="7938" max="7938" width="58.7109375" style="172" customWidth="1"/>
    <col min="7939" max="7939" width="25" style="172" customWidth="1"/>
    <col min="7940" max="7940" width="34.7109375" style="172" customWidth="1"/>
    <col min="7941" max="7941" width="19.42578125" style="172" customWidth="1"/>
    <col min="7942" max="7942" width="20.28515625" style="172" customWidth="1"/>
    <col min="7943" max="8192" width="9.140625" style="172"/>
    <col min="8193" max="8193" width="7.5703125" style="172" customWidth="1"/>
    <col min="8194" max="8194" width="58.7109375" style="172" customWidth="1"/>
    <col min="8195" max="8195" width="25" style="172" customWidth="1"/>
    <col min="8196" max="8196" width="34.7109375" style="172" customWidth="1"/>
    <col min="8197" max="8197" width="19.42578125" style="172" customWidth="1"/>
    <col min="8198" max="8198" width="20.28515625" style="172" customWidth="1"/>
    <col min="8199" max="8448" width="9.140625" style="172"/>
    <col min="8449" max="8449" width="7.5703125" style="172" customWidth="1"/>
    <col min="8450" max="8450" width="58.7109375" style="172" customWidth="1"/>
    <col min="8451" max="8451" width="25" style="172" customWidth="1"/>
    <col min="8452" max="8452" width="34.7109375" style="172" customWidth="1"/>
    <col min="8453" max="8453" width="19.42578125" style="172" customWidth="1"/>
    <col min="8454" max="8454" width="20.28515625" style="172" customWidth="1"/>
    <col min="8455" max="8704" width="9.140625" style="172"/>
    <col min="8705" max="8705" width="7.5703125" style="172" customWidth="1"/>
    <col min="8706" max="8706" width="58.7109375" style="172" customWidth="1"/>
    <col min="8707" max="8707" width="25" style="172" customWidth="1"/>
    <col min="8708" max="8708" width="34.7109375" style="172" customWidth="1"/>
    <col min="8709" max="8709" width="19.42578125" style="172" customWidth="1"/>
    <col min="8710" max="8710" width="20.28515625" style="172" customWidth="1"/>
    <col min="8711" max="8960" width="9.140625" style="172"/>
    <col min="8961" max="8961" width="7.5703125" style="172" customWidth="1"/>
    <col min="8962" max="8962" width="58.7109375" style="172" customWidth="1"/>
    <col min="8963" max="8963" width="25" style="172" customWidth="1"/>
    <col min="8964" max="8964" width="34.7109375" style="172" customWidth="1"/>
    <col min="8965" max="8965" width="19.42578125" style="172" customWidth="1"/>
    <col min="8966" max="8966" width="20.28515625" style="172" customWidth="1"/>
    <col min="8967" max="9216" width="9.140625" style="172"/>
    <col min="9217" max="9217" width="7.5703125" style="172" customWidth="1"/>
    <col min="9218" max="9218" width="58.7109375" style="172" customWidth="1"/>
    <col min="9219" max="9219" width="25" style="172" customWidth="1"/>
    <col min="9220" max="9220" width="34.7109375" style="172" customWidth="1"/>
    <col min="9221" max="9221" width="19.42578125" style="172" customWidth="1"/>
    <col min="9222" max="9222" width="20.28515625" style="172" customWidth="1"/>
    <col min="9223" max="9472" width="9.140625" style="172"/>
    <col min="9473" max="9473" width="7.5703125" style="172" customWidth="1"/>
    <col min="9474" max="9474" width="58.7109375" style="172" customWidth="1"/>
    <col min="9475" max="9475" width="25" style="172" customWidth="1"/>
    <col min="9476" max="9476" width="34.7109375" style="172" customWidth="1"/>
    <col min="9477" max="9477" width="19.42578125" style="172" customWidth="1"/>
    <col min="9478" max="9478" width="20.28515625" style="172" customWidth="1"/>
    <col min="9479" max="9728" width="9.140625" style="172"/>
    <col min="9729" max="9729" width="7.5703125" style="172" customWidth="1"/>
    <col min="9730" max="9730" width="58.7109375" style="172" customWidth="1"/>
    <col min="9731" max="9731" width="25" style="172" customWidth="1"/>
    <col min="9732" max="9732" width="34.7109375" style="172" customWidth="1"/>
    <col min="9733" max="9733" width="19.42578125" style="172" customWidth="1"/>
    <col min="9734" max="9734" width="20.28515625" style="172" customWidth="1"/>
    <col min="9735" max="9984" width="9.140625" style="172"/>
    <col min="9985" max="9985" width="7.5703125" style="172" customWidth="1"/>
    <col min="9986" max="9986" width="58.7109375" style="172" customWidth="1"/>
    <col min="9987" max="9987" width="25" style="172" customWidth="1"/>
    <col min="9988" max="9988" width="34.7109375" style="172" customWidth="1"/>
    <col min="9989" max="9989" width="19.42578125" style="172" customWidth="1"/>
    <col min="9990" max="9990" width="20.28515625" style="172" customWidth="1"/>
    <col min="9991" max="10240" width="9.140625" style="172"/>
    <col min="10241" max="10241" width="7.5703125" style="172" customWidth="1"/>
    <col min="10242" max="10242" width="58.7109375" style="172" customWidth="1"/>
    <col min="10243" max="10243" width="25" style="172" customWidth="1"/>
    <col min="10244" max="10244" width="34.7109375" style="172" customWidth="1"/>
    <col min="10245" max="10245" width="19.42578125" style="172" customWidth="1"/>
    <col min="10246" max="10246" width="20.28515625" style="172" customWidth="1"/>
    <col min="10247" max="10496" width="9.140625" style="172"/>
    <col min="10497" max="10497" width="7.5703125" style="172" customWidth="1"/>
    <col min="10498" max="10498" width="58.7109375" style="172" customWidth="1"/>
    <col min="10499" max="10499" width="25" style="172" customWidth="1"/>
    <col min="10500" max="10500" width="34.7109375" style="172" customWidth="1"/>
    <col min="10501" max="10501" width="19.42578125" style="172" customWidth="1"/>
    <col min="10502" max="10502" width="20.28515625" style="172" customWidth="1"/>
    <col min="10503" max="10752" width="9.140625" style="172"/>
    <col min="10753" max="10753" width="7.5703125" style="172" customWidth="1"/>
    <col min="10754" max="10754" width="58.7109375" style="172" customWidth="1"/>
    <col min="10755" max="10755" width="25" style="172" customWidth="1"/>
    <col min="10756" max="10756" width="34.7109375" style="172" customWidth="1"/>
    <col min="10757" max="10757" width="19.42578125" style="172" customWidth="1"/>
    <col min="10758" max="10758" width="20.28515625" style="172" customWidth="1"/>
    <col min="10759" max="11008" width="9.140625" style="172"/>
    <col min="11009" max="11009" width="7.5703125" style="172" customWidth="1"/>
    <col min="11010" max="11010" width="58.7109375" style="172" customWidth="1"/>
    <col min="11011" max="11011" width="25" style="172" customWidth="1"/>
    <col min="11012" max="11012" width="34.7109375" style="172" customWidth="1"/>
    <col min="11013" max="11013" width="19.42578125" style="172" customWidth="1"/>
    <col min="11014" max="11014" width="20.28515625" style="172" customWidth="1"/>
    <col min="11015" max="11264" width="9.140625" style="172"/>
    <col min="11265" max="11265" width="7.5703125" style="172" customWidth="1"/>
    <col min="11266" max="11266" width="58.7109375" style="172" customWidth="1"/>
    <col min="11267" max="11267" width="25" style="172" customWidth="1"/>
    <col min="11268" max="11268" width="34.7109375" style="172" customWidth="1"/>
    <col min="11269" max="11269" width="19.42578125" style="172" customWidth="1"/>
    <col min="11270" max="11270" width="20.28515625" style="172" customWidth="1"/>
    <col min="11271" max="11520" width="9.140625" style="172"/>
    <col min="11521" max="11521" width="7.5703125" style="172" customWidth="1"/>
    <col min="11522" max="11522" width="58.7109375" style="172" customWidth="1"/>
    <col min="11523" max="11523" width="25" style="172" customWidth="1"/>
    <col min="11524" max="11524" width="34.7109375" style="172" customWidth="1"/>
    <col min="11525" max="11525" width="19.42578125" style="172" customWidth="1"/>
    <col min="11526" max="11526" width="20.28515625" style="172" customWidth="1"/>
    <col min="11527" max="11776" width="9.140625" style="172"/>
    <col min="11777" max="11777" width="7.5703125" style="172" customWidth="1"/>
    <col min="11778" max="11778" width="58.7109375" style="172" customWidth="1"/>
    <col min="11779" max="11779" width="25" style="172" customWidth="1"/>
    <col min="11780" max="11780" width="34.7109375" style="172" customWidth="1"/>
    <col min="11781" max="11781" width="19.42578125" style="172" customWidth="1"/>
    <col min="11782" max="11782" width="20.28515625" style="172" customWidth="1"/>
    <col min="11783" max="12032" width="9.140625" style="172"/>
    <col min="12033" max="12033" width="7.5703125" style="172" customWidth="1"/>
    <col min="12034" max="12034" width="58.7109375" style="172" customWidth="1"/>
    <col min="12035" max="12035" width="25" style="172" customWidth="1"/>
    <col min="12036" max="12036" width="34.7109375" style="172" customWidth="1"/>
    <col min="12037" max="12037" width="19.42578125" style="172" customWidth="1"/>
    <col min="12038" max="12038" width="20.28515625" style="172" customWidth="1"/>
    <col min="12039" max="12288" width="9.140625" style="172"/>
    <col min="12289" max="12289" width="7.5703125" style="172" customWidth="1"/>
    <col min="12290" max="12290" width="58.7109375" style="172" customWidth="1"/>
    <col min="12291" max="12291" width="25" style="172" customWidth="1"/>
    <col min="12292" max="12292" width="34.7109375" style="172" customWidth="1"/>
    <col min="12293" max="12293" width="19.42578125" style="172" customWidth="1"/>
    <col min="12294" max="12294" width="20.28515625" style="172" customWidth="1"/>
    <col min="12295" max="12544" width="9.140625" style="172"/>
    <col min="12545" max="12545" width="7.5703125" style="172" customWidth="1"/>
    <col min="12546" max="12546" width="58.7109375" style="172" customWidth="1"/>
    <col min="12547" max="12547" width="25" style="172" customWidth="1"/>
    <col min="12548" max="12548" width="34.7109375" style="172" customWidth="1"/>
    <col min="12549" max="12549" width="19.42578125" style="172" customWidth="1"/>
    <col min="12550" max="12550" width="20.28515625" style="172" customWidth="1"/>
    <col min="12551" max="12800" width="9.140625" style="172"/>
    <col min="12801" max="12801" width="7.5703125" style="172" customWidth="1"/>
    <col min="12802" max="12802" width="58.7109375" style="172" customWidth="1"/>
    <col min="12803" max="12803" width="25" style="172" customWidth="1"/>
    <col min="12804" max="12804" width="34.7109375" style="172" customWidth="1"/>
    <col min="12805" max="12805" width="19.42578125" style="172" customWidth="1"/>
    <col min="12806" max="12806" width="20.28515625" style="172" customWidth="1"/>
    <col min="12807" max="13056" width="9.140625" style="172"/>
    <col min="13057" max="13057" width="7.5703125" style="172" customWidth="1"/>
    <col min="13058" max="13058" width="58.7109375" style="172" customWidth="1"/>
    <col min="13059" max="13059" width="25" style="172" customWidth="1"/>
    <col min="13060" max="13060" width="34.7109375" style="172" customWidth="1"/>
    <col min="13061" max="13061" width="19.42578125" style="172" customWidth="1"/>
    <col min="13062" max="13062" width="20.28515625" style="172" customWidth="1"/>
    <col min="13063" max="13312" width="9.140625" style="172"/>
    <col min="13313" max="13313" width="7.5703125" style="172" customWidth="1"/>
    <col min="13314" max="13314" width="58.7109375" style="172" customWidth="1"/>
    <col min="13315" max="13315" width="25" style="172" customWidth="1"/>
    <col min="13316" max="13316" width="34.7109375" style="172" customWidth="1"/>
    <col min="13317" max="13317" width="19.42578125" style="172" customWidth="1"/>
    <col min="13318" max="13318" width="20.28515625" style="172" customWidth="1"/>
    <col min="13319" max="13568" width="9.140625" style="172"/>
    <col min="13569" max="13569" width="7.5703125" style="172" customWidth="1"/>
    <col min="13570" max="13570" width="58.7109375" style="172" customWidth="1"/>
    <col min="13571" max="13571" width="25" style="172" customWidth="1"/>
    <col min="13572" max="13572" width="34.7109375" style="172" customWidth="1"/>
    <col min="13573" max="13573" width="19.42578125" style="172" customWidth="1"/>
    <col min="13574" max="13574" width="20.28515625" style="172" customWidth="1"/>
    <col min="13575" max="13824" width="9.140625" style="172"/>
    <col min="13825" max="13825" width="7.5703125" style="172" customWidth="1"/>
    <col min="13826" max="13826" width="58.7109375" style="172" customWidth="1"/>
    <col min="13827" max="13827" width="25" style="172" customWidth="1"/>
    <col min="13828" max="13828" width="34.7109375" style="172" customWidth="1"/>
    <col min="13829" max="13829" width="19.42578125" style="172" customWidth="1"/>
    <col min="13830" max="13830" width="20.28515625" style="172" customWidth="1"/>
    <col min="13831" max="14080" width="9.140625" style="172"/>
    <col min="14081" max="14081" width="7.5703125" style="172" customWidth="1"/>
    <col min="14082" max="14082" width="58.7109375" style="172" customWidth="1"/>
    <col min="14083" max="14083" width="25" style="172" customWidth="1"/>
    <col min="14084" max="14084" width="34.7109375" style="172" customWidth="1"/>
    <col min="14085" max="14085" width="19.42578125" style="172" customWidth="1"/>
    <col min="14086" max="14086" width="20.28515625" style="172" customWidth="1"/>
    <col min="14087" max="14336" width="9.140625" style="172"/>
    <col min="14337" max="14337" width="7.5703125" style="172" customWidth="1"/>
    <col min="14338" max="14338" width="58.7109375" style="172" customWidth="1"/>
    <col min="14339" max="14339" width="25" style="172" customWidth="1"/>
    <col min="14340" max="14340" width="34.7109375" style="172" customWidth="1"/>
    <col min="14341" max="14341" width="19.42578125" style="172" customWidth="1"/>
    <col min="14342" max="14342" width="20.28515625" style="172" customWidth="1"/>
    <col min="14343" max="14592" width="9.140625" style="172"/>
    <col min="14593" max="14593" width="7.5703125" style="172" customWidth="1"/>
    <col min="14594" max="14594" width="58.7109375" style="172" customWidth="1"/>
    <col min="14595" max="14595" width="25" style="172" customWidth="1"/>
    <col min="14596" max="14596" width="34.7109375" style="172" customWidth="1"/>
    <col min="14597" max="14597" width="19.42578125" style="172" customWidth="1"/>
    <col min="14598" max="14598" width="20.28515625" style="172" customWidth="1"/>
    <col min="14599" max="14848" width="9.140625" style="172"/>
    <col min="14849" max="14849" width="7.5703125" style="172" customWidth="1"/>
    <col min="14850" max="14850" width="58.7109375" style="172" customWidth="1"/>
    <col min="14851" max="14851" width="25" style="172" customWidth="1"/>
    <col min="14852" max="14852" width="34.7109375" style="172" customWidth="1"/>
    <col min="14853" max="14853" width="19.42578125" style="172" customWidth="1"/>
    <col min="14854" max="14854" width="20.28515625" style="172" customWidth="1"/>
    <col min="14855" max="15104" width="9.140625" style="172"/>
    <col min="15105" max="15105" width="7.5703125" style="172" customWidth="1"/>
    <col min="15106" max="15106" width="58.7109375" style="172" customWidth="1"/>
    <col min="15107" max="15107" width="25" style="172" customWidth="1"/>
    <col min="15108" max="15108" width="34.7109375" style="172" customWidth="1"/>
    <col min="15109" max="15109" width="19.42578125" style="172" customWidth="1"/>
    <col min="15110" max="15110" width="20.28515625" style="172" customWidth="1"/>
    <col min="15111" max="15360" width="9.140625" style="172"/>
    <col min="15361" max="15361" width="7.5703125" style="172" customWidth="1"/>
    <col min="15362" max="15362" width="58.7109375" style="172" customWidth="1"/>
    <col min="15363" max="15363" width="25" style="172" customWidth="1"/>
    <col min="15364" max="15364" width="34.7109375" style="172" customWidth="1"/>
    <col min="15365" max="15365" width="19.42578125" style="172" customWidth="1"/>
    <col min="15366" max="15366" width="20.28515625" style="172" customWidth="1"/>
    <col min="15367" max="15616" width="9.140625" style="172"/>
    <col min="15617" max="15617" width="7.5703125" style="172" customWidth="1"/>
    <col min="15618" max="15618" width="58.7109375" style="172" customWidth="1"/>
    <col min="15619" max="15619" width="25" style="172" customWidth="1"/>
    <col min="15620" max="15620" width="34.7109375" style="172" customWidth="1"/>
    <col min="15621" max="15621" width="19.42578125" style="172" customWidth="1"/>
    <col min="15622" max="15622" width="20.28515625" style="172" customWidth="1"/>
    <col min="15623" max="15872" width="9.140625" style="172"/>
    <col min="15873" max="15873" width="7.5703125" style="172" customWidth="1"/>
    <col min="15874" max="15874" width="58.7109375" style="172" customWidth="1"/>
    <col min="15875" max="15875" width="25" style="172" customWidth="1"/>
    <col min="15876" max="15876" width="34.7109375" style="172" customWidth="1"/>
    <col min="15877" max="15877" width="19.42578125" style="172" customWidth="1"/>
    <col min="15878" max="15878" width="20.28515625" style="172" customWidth="1"/>
    <col min="15879" max="16128" width="9.140625" style="172"/>
    <col min="16129" max="16129" width="7.5703125" style="172" customWidth="1"/>
    <col min="16130" max="16130" width="58.7109375" style="172" customWidth="1"/>
    <col min="16131" max="16131" width="25" style="172" customWidth="1"/>
    <col min="16132" max="16132" width="34.7109375" style="172" customWidth="1"/>
    <col min="16133" max="16133" width="19.42578125" style="172" customWidth="1"/>
    <col min="16134" max="16134" width="20.28515625" style="172" customWidth="1"/>
    <col min="16135" max="16384" width="9.140625" style="172"/>
  </cols>
  <sheetData>
    <row r="2" spans="1:10" s="165" customFormat="1">
      <c r="A2" s="878" t="s">
        <v>922</v>
      </c>
      <c r="B2" s="878"/>
      <c r="C2" s="878"/>
      <c r="D2" s="878"/>
      <c r="E2" s="878"/>
    </row>
    <row r="3" spans="1:10" s="165" customFormat="1">
      <c r="A3" s="110"/>
      <c r="B3" s="110"/>
      <c r="C3" s="110"/>
      <c r="D3" s="881" t="s">
        <v>306</v>
      </c>
      <c r="E3" s="881"/>
      <c r="F3" s="110"/>
      <c r="G3" s="110"/>
      <c r="H3" s="110"/>
      <c r="I3" s="110"/>
      <c r="J3" s="110"/>
    </row>
    <row r="4" spans="1:10" s="165" customFormat="1">
      <c r="A4" s="875" t="s">
        <v>307</v>
      </c>
      <c r="B4" s="875"/>
      <c r="C4" s="875"/>
      <c r="D4" s="875"/>
      <c r="E4" s="875"/>
    </row>
    <row r="5" spans="1:10" s="165" customFormat="1">
      <c r="A5" s="166" t="s">
        <v>308</v>
      </c>
      <c r="B5" s="113"/>
      <c r="C5" s="113"/>
      <c r="E5" s="167" t="s">
        <v>309</v>
      </c>
    </row>
    <row r="6" spans="1:10" s="168" customFormat="1" ht="94.5">
      <c r="A6" s="114" t="s">
        <v>115</v>
      </c>
      <c r="B6" s="114" t="s">
        <v>310</v>
      </c>
      <c r="C6" s="114" t="s">
        <v>798</v>
      </c>
      <c r="D6" s="114" t="s">
        <v>799</v>
      </c>
      <c r="E6" s="114" t="s">
        <v>217</v>
      </c>
    </row>
    <row r="7" spans="1:10" s="113" customFormat="1">
      <c r="A7" s="114">
        <v>1</v>
      </c>
      <c r="B7" s="114">
        <v>2</v>
      </c>
      <c r="C7" s="114">
        <v>3</v>
      </c>
      <c r="D7" s="114">
        <v>4</v>
      </c>
      <c r="E7" s="114">
        <v>5</v>
      </c>
    </row>
    <row r="8" spans="1:10">
      <c r="A8" s="116">
        <v>1</v>
      </c>
      <c r="B8" s="169" t="s">
        <v>311</v>
      </c>
      <c r="C8" s="170"/>
      <c r="D8" s="171"/>
      <c r="E8" s="169"/>
    </row>
    <row r="9" spans="1:10">
      <c r="A9" s="116">
        <v>2</v>
      </c>
      <c r="B9" s="169" t="s">
        <v>312</v>
      </c>
      <c r="C9" s="170"/>
      <c r="D9" s="171"/>
      <c r="E9" s="169"/>
    </row>
    <row r="10" spans="1:10">
      <c r="A10" s="116">
        <v>3</v>
      </c>
      <c r="B10" s="169" t="s">
        <v>313</v>
      </c>
      <c r="C10" s="170"/>
      <c r="D10" s="171"/>
      <c r="E10" s="169"/>
    </row>
    <row r="11" spans="1:10">
      <c r="A11" s="116"/>
      <c r="B11" s="169" t="s">
        <v>314</v>
      </c>
      <c r="C11" s="173">
        <f>SUM(C8:C10)</f>
        <v>0</v>
      </c>
      <c r="D11" s="173">
        <f>SUM(D8:D10)</f>
        <v>0</v>
      </c>
      <c r="E11" s="169"/>
    </row>
    <row r="12" spans="1:10">
      <c r="A12" s="169"/>
      <c r="B12" s="169" t="s">
        <v>800</v>
      </c>
      <c r="C12" s="169"/>
      <c r="D12" s="169"/>
      <c r="E12" s="169"/>
    </row>
    <row r="13" spans="1:10">
      <c r="A13" s="169"/>
      <c r="B13" s="169"/>
      <c r="C13" s="169"/>
      <c r="D13" s="169"/>
      <c r="E13" s="169"/>
    </row>
    <row r="14" spans="1:10">
      <c r="A14" s="879" t="s">
        <v>315</v>
      </c>
      <c r="B14" s="879"/>
      <c r="C14" s="879"/>
      <c r="D14" s="879"/>
      <c r="E14" s="169"/>
    </row>
    <row r="15" spans="1:10">
      <c r="A15" s="169"/>
      <c r="B15" s="879" t="s">
        <v>316</v>
      </c>
      <c r="C15" s="879"/>
      <c r="D15" s="879"/>
      <c r="E15" s="171">
        <f>D11</f>
        <v>0</v>
      </c>
    </row>
    <row r="16" spans="1:10">
      <c r="A16" s="169" t="s">
        <v>250</v>
      </c>
      <c r="B16" s="879" t="s">
        <v>801</v>
      </c>
      <c r="C16" s="879"/>
      <c r="D16" s="879"/>
      <c r="E16" s="171"/>
    </row>
    <row r="17" spans="1:9">
      <c r="A17" s="169"/>
      <c r="B17" s="879" t="s">
        <v>317</v>
      </c>
      <c r="C17" s="879"/>
      <c r="D17" s="116"/>
      <c r="E17" s="171">
        <f>+E15-E16</f>
        <v>0</v>
      </c>
    </row>
    <row r="18" spans="1:9">
      <c r="A18" s="169"/>
      <c r="B18" s="169" t="s">
        <v>802</v>
      </c>
      <c r="C18" s="169"/>
      <c r="D18" s="169"/>
      <c r="E18" s="171"/>
    </row>
    <row r="20" spans="1:9" ht="49.5" customHeight="1">
      <c r="A20" s="880" t="s">
        <v>803</v>
      </c>
      <c r="B20" s="880"/>
      <c r="C20" s="880"/>
      <c r="D20" s="880"/>
      <c r="E20" s="880"/>
    </row>
    <row r="23" spans="1:9" s="165" customFormat="1">
      <c r="A23" s="165" t="s">
        <v>257</v>
      </c>
      <c r="B23" s="174"/>
      <c r="C23" s="174"/>
      <c r="D23" s="875" t="s">
        <v>152</v>
      </c>
      <c r="E23" s="875"/>
      <c r="F23" s="174"/>
      <c r="G23" s="174"/>
      <c r="I23" s="174"/>
    </row>
  </sheetData>
  <mergeCells count="9">
    <mergeCell ref="B17:C17"/>
    <mergeCell ref="A20:E20"/>
    <mergeCell ref="D23:E23"/>
    <mergeCell ref="A2:E2"/>
    <mergeCell ref="D3:E3"/>
    <mergeCell ref="A4:E4"/>
    <mergeCell ref="A14:D14"/>
    <mergeCell ref="B15:D15"/>
    <mergeCell ref="B16:D16"/>
  </mergeCells>
  <printOptions horizontalCentered="1"/>
  <pageMargins left="0.39370078740157483" right="0.19685039370078741" top="0.19685039370078741" bottom="0.19685039370078741" header="0.31496062992125984" footer="0.31496062992125984"/>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H42"/>
  <sheetViews>
    <sheetView topLeftCell="A19" zoomScaleNormal="100" workbookViewId="0">
      <selection activeCell="D9" sqref="D9"/>
    </sheetView>
  </sheetViews>
  <sheetFormatPr defaultRowHeight="15.75"/>
  <cols>
    <col min="1" max="1" width="13.140625" style="118" customWidth="1"/>
    <col min="2" max="2" width="15.140625" style="117" customWidth="1"/>
    <col min="3" max="3" width="81" style="117" customWidth="1"/>
    <col min="4" max="4" width="16.140625" style="117" bestFit="1" customWidth="1"/>
    <col min="5" max="5" width="11.5703125" style="117" bestFit="1" customWidth="1"/>
    <col min="6" max="6" width="10.5703125" style="117" bestFit="1" customWidth="1"/>
    <col min="7" max="7" width="9.140625" style="117"/>
    <col min="8" max="8" width="18.5703125" style="117" customWidth="1"/>
    <col min="9" max="256" width="9.140625" style="117"/>
    <col min="257" max="257" width="13.140625" style="117" customWidth="1"/>
    <col min="258" max="258" width="15.140625" style="117" customWidth="1"/>
    <col min="259" max="259" width="83.28515625" style="117" customWidth="1"/>
    <col min="260" max="260" width="26.5703125" style="117" customWidth="1"/>
    <col min="261" max="261" width="26.7109375" style="117" customWidth="1"/>
    <col min="262" max="262" width="22.85546875" style="117" customWidth="1"/>
    <col min="263" max="263" width="9.140625" style="117"/>
    <col min="264" max="264" width="18.5703125" style="117" customWidth="1"/>
    <col min="265" max="512" width="9.140625" style="117"/>
    <col min="513" max="513" width="13.140625" style="117" customWidth="1"/>
    <col min="514" max="514" width="15.140625" style="117" customWidth="1"/>
    <col min="515" max="515" width="83.28515625" style="117" customWidth="1"/>
    <col min="516" max="516" width="26.5703125" style="117" customWidth="1"/>
    <col min="517" max="517" width="26.7109375" style="117" customWidth="1"/>
    <col min="518" max="518" width="22.85546875" style="117" customWidth="1"/>
    <col min="519" max="519" width="9.140625" style="117"/>
    <col min="520" max="520" width="18.5703125" style="117" customWidth="1"/>
    <col min="521" max="768" width="9.140625" style="117"/>
    <col min="769" max="769" width="13.140625" style="117" customWidth="1"/>
    <col min="770" max="770" width="15.140625" style="117" customWidth="1"/>
    <col min="771" max="771" width="83.28515625" style="117" customWidth="1"/>
    <col min="772" max="772" width="26.5703125" style="117" customWidth="1"/>
    <col min="773" max="773" width="26.7109375" style="117" customWidth="1"/>
    <col min="774" max="774" width="22.85546875" style="117" customWidth="1"/>
    <col min="775" max="775" width="9.140625" style="117"/>
    <col min="776" max="776" width="18.5703125" style="117" customWidth="1"/>
    <col min="777" max="1024" width="9.140625" style="117"/>
    <col min="1025" max="1025" width="13.140625" style="117" customWidth="1"/>
    <col min="1026" max="1026" width="15.140625" style="117" customWidth="1"/>
    <col min="1027" max="1027" width="83.28515625" style="117" customWidth="1"/>
    <col min="1028" max="1028" width="26.5703125" style="117" customWidth="1"/>
    <col min="1029" max="1029" width="26.7109375" style="117" customWidth="1"/>
    <col min="1030" max="1030" width="22.85546875" style="117" customWidth="1"/>
    <col min="1031" max="1031" width="9.140625" style="117"/>
    <col min="1032" max="1032" width="18.5703125" style="117" customWidth="1"/>
    <col min="1033" max="1280" width="9.140625" style="117"/>
    <col min="1281" max="1281" width="13.140625" style="117" customWidth="1"/>
    <col min="1282" max="1282" width="15.140625" style="117" customWidth="1"/>
    <col min="1283" max="1283" width="83.28515625" style="117" customWidth="1"/>
    <col min="1284" max="1284" width="26.5703125" style="117" customWidth="1"/>
    <col min="1285" max="1285" width="26.7109375" style="117" customWidth="1"/>
    <col min="1286" max="1286" width="22.85546875" style="117" customWidth="1"/>
    <col min="1287" max="1287" width="9.140625" style="117"/>
    <col min="1288" max="1288" width="18.5703125" style="117" customWidth="1"/>
    <col min="1289" max="1536" width="9.140625" style="117"/>
    <col min="1537" max="1537" width="13.140625" style="117" customWidth="1"/>
    <col min="1538" max="1538" width="15.140625" style="117" customWidth="1"/>
    <col min="1539" max="1539" width="83.28515625" style="117" customWidth="1"/>
    <col min="1540" max="1540" width="26.5703125" style="117" customWidth="1"/>
    <col min="1541" max="1541" width="26.7109375" style="117" customWidth="1"/>
    <col min="1542" max="1542" width="22.85546875" style="117" customWidth="1"/>
    <col min="1543" max="1543" width="9.140625" style="117"/>
    <col min="1544" max="1544" width="18.5703125" style="117" customWidth="1"/>
    <col min="1545" max="1792" width="9.140625" style="117"/>
    <col min="1793" max="1793" width="13.140625" style="117" customWidth="1"/>
    <col min="1794" max="1794" width="15.140625" style="117" customWidth="1"/>
    <col min="1795" max="1795" width="83.28515625" style="117" customWidth="1"/>
    <col min="1796" max="1796" width="26.5703125" style="117" customWidth="1"/>
    <col min="1797" max="1797" width="26.7109375" style="117" customWidth="1"/>
    <col min="1798" max="1798" width="22.85546875" style="117" customWidth="1"/>
    <col min="1799" max="1799" width="9.140625" style="117"/>
    <col min="1800" max="1800" width="18.5703125" style="117" customWidth="1"/>
    <col min="1801" max="2048" width="9.140625" style="117"/>
    <col min="2049" max="2049" width="13.140625" style="117" customWidth="1"/>
    <col min="2050" max="2050" width="15.140625" style="117" customWidth="1"/>
    <col min="2051" max="2051" width="83.28515625" style="117" customWidth="1"/>
    <col min="2052" max="2052" width="26.5703125" style="117" customWidth="1"/>
    <col min="2053" max="2053" width="26.7109375" style="117" customWidth="1"/>
    <col min="2054" max="2054" width="22.85546875" style="117" customWidth="1"/>
    <col min="2055" max="2055" width="9.140625" style="117"/>
    <col min="2056" max="2056" width="18.5703125" style="117" customWidth="1"/>
    <col min="2057" max="2304" width="9.140625" style="117"/>
    <col min="2305" max="2305" width="13.140625" style="117" customWidth="1"/>
    <col min="2306" max="2306" width="15.140625" style="117" customWidth="1"/>
    <col min="2307" max="2307" width="83.28515625" style="117" customWidth="1"/>
    <col min="2308" max="2308" width="26.5703125" style="117" customWidth="1"/>
    <col min="2309" max="2309" width="26.7109375" style="117" customWidth="1"/>
    <col min="2310" max="2310" width="22.85546875" style="117" customWidth="1"/>
    <col min="2311" max="2311" width="9.140625" style="117"/>
    <col min="2312" max="2312" width="18.5703125" style="117" customWidth="1"/>
    <col min="2313" max="2560" width="9.140625" style="117"/>
    <col min="2561" max="2561" width="13.140625" style="117" customWidth="1"/>
    <col min="2562" max="2562" width="15.140625" style="117" customWidth="1"/>
    <col min="2563" max="2563" width="83.28515625" style="117" customWidth="1"/>
    <col min="2564" max="2564" width="26.5703125" style="117" customWidth="1"/>
    <col min="2565" max="2565" width="26.7109375" style="117" customWidth="1"/>
    <col min="2566" max="2566" width="22.85546875" style="117" customWidth="1"/>
    <col min="2567" max="2567" width="9.140625" style="117"/>
    <col min="2568" max="2568" width="18.5703125" style="117" customWidth="1"/>
    <col min="2569" max="2816" width="9.140625" style="117"/>
    <col min="2817" max="2817" width="13.140625" style="117" customWidth="1"/>
    <col min="2818" max="2818" width="15.140625" style="117" customWidth="1"/>
    <col min="2819" max="2819" width="83.28515625" style="117" customWidth="1"/>
    <col min="2820" max="2820" width="26.5703125" style="117" customWidth="1"/>
    <col min="2821" max="2821" width="26.7109375" style="117" customWidth="1"/>
    <col min="2822" max="2822" width="22.85546875" style="117" customWidth="1"/>
    <col min="2823" max="2823" width="9.140625" style="117"/>
    <col min="2824" max="2824" width="18.5703125" style="117" customWidth="1"/>
    <col min="2825" max="3072" width="9.140625" style="117"/>
    <col min="3073" max="3073" width="13.140625" style="117" customWidth="1"/>
    <col min="3074" max="3074" width="15.140625" style="117" customWidth="1"/>
    <col min="3075" max="3075" width="83.28515625" style="117" customWidth="1"/>
    <col min="3076" max="3076" width="26.5703125" style="117" customWidth="1"/>
    <col min="3077" max="3077" width="26.7109375" style="117" customWidth="1"/>
    <col min="3078" max="3078" width="22.85546875" style="117" customWidth="1"/>
    <col min="3079" max="3079" width="9.140625" style="117"/>
    <col min="3080" max="3080" width="18.5703125" style="117" customWidth="1"/>
    <col min="3081" max="3328" width="9.140625" style="117"/>
    <col min="3329" max="3329" width="13.140625" style="117" customWidth="1"/>
    <col min="3330" max="3330" width="15.140625" style="117" customWidth="1"/>
    <col min="3331" max="3331" width="83.28515625" style="117" customWidth="1"/>
    <col min="3332" max="3332" width="26.5703125" style="117" customWidth="1"/>
    <col min="3333" max="3333" width="26.7109375" style="117" customWidth="1"/>
    <col min="3334" max="3334" width="22.85546875" style="117" customWidth="1"/>
    <col min="3335" max="3335" width="9.140625" style="117"/>
    <col min="3336" max="3336" width="18.5703125" style="117" customWidth="1"/>
    <col min="3337" max="3584" width="9.140625" style="117"/>
    <col min="3585" max="3585" width="13.140625" style="117" customWidth="1"/>
    <col min="3586" max="3586" width="15.140625" style="117" customWidth="1"/>
    <col min="3587" max="3587" width="83.28515625" style="117" customWidth="1"/>
    <col min="3588" max="3588" width="26.5703125" style="117" customWidth="1"/>
    <col min="3589" max="3589" width="26.7109375" style="117" customWidth="1"/>
    <col min="3590" max="3590" width="22.85546875" style="117" customWidth="1"/>
    <col min="3591" max="3591" width="9.140625" style="117"/>
    <col min="3592" max="3592" width="18.5703125" style="117" customWidth="1"/>
    <col min="3593" max="3840" width="9.140625" style="117"/>
    <col min="3841" max="3841" width="13.140625" style="117" customWidth="1"/>
    <col min="3842" max="3842" width="15.140625" style="117" customWidth="1"/>
    <col min="3843" max="3843" width="83.28515625" style="117" customWidth="1"/>
    <col min="3844" max="3844" width="26.5703125" style="117" customWidth="1"/>
    <col min="3845" max="3845" width="26.7109375" style="117" customWidth="1"/>
    <col min="3846" max="3846" width="22.85546875" style="117" customWidth="1"/>
    <col min="3847" max="3847" width="9.140625" style="117"/>
    <col min="3848" max="3848" width="18.5703125" style="117" customWidth="1"/>
    <col min="3849" max="4096" width="9.140625" style="117"/>
    <col min="4097" max="4097" width="13.140625" style="117" customWidth="1"/>
    <col min="4098" max="4098" width="15.140625" style="117" customWidth="1"/>
    <col min="4099" max="4099" width="83.28515625" style="117" customWidth="1"/>
    <col min="4100" max="4100" width="26.5703125" style="117" customWidth="1"/>
    <col min="4101" max="4101" width="26.7109375" style="117" customWidth="1"/>
    <col min="4102" max="4102" width="22.85546875" style="117" customWidth="1"/>
    <col min="4103" max="4103" width="9.140625" style="117"/>
    <col min="4104" max="4104" width="18.5703125" style="117" customWidth="1"/>
    <col min="4105" max="4352" width="9.140625" style="117"/>
    <col min="4353" max="4353" width="13.140625" style="117" customWidth="1"/>
    <col min="4354" max="4354" width="15.140625" style="117" customWidth="1"/>
    <col min="4355" max="4355" width="83.28515625" style="117" customWidth="1"/>
    <col min="4356" max="4356" width="26.5703125" style="117" customWidth="1"/>
    <col min="4357" max="4357" width="26.7109375" style="117" customWidth="1"/>
    <col min="4358" max="4358" width="22.85546875" style="117" customWidth="1"/>
    <col min="4359" max="4359" width="9.140625" style="117"/>
    <col min="4360" max="4360" width="18.5703125" style="117" customWidth="1"/>
    <col min="4361" max="4608" width="9.140625" style="117"/>
    <col min="4609" max="4609" width="13.140625" style="117" customWidth="1"/>
    <col min="4610" max="4610" width="15.140625" style="117" customWidth="1"/>
    <col min="4611" max="4611" width="83.28515625" style="117" customWidth="1"/>
    <col min="4612" max="4612" width="26.5703125" style="117" customWidth="1"/>
    <col min="4613" max="4613" width="26.7109375" style="117" customWidth="1"/>
    <col min="4614" max="4614" width="22.85546875" style="117" customWidth="1"/>
    <col min="4615" max="4615" width="9.140625" style="117"/>
    <col min="4616" max="4616" width="18.5703125" style="117" customWidth="1"/>
    <col min="4617" max="4864" width="9.140625" style="117"/>
    <col min="4865" max="4865" width="13.140625" style="117" customWidth="1"/>
    <col min="4866" max="4866" width="15.140625" style="117" customWidth="1"/>
    <col min="4867" max="4867" width="83.28515625" style="117" customWidth="1"/>
    <col min="4868" max="4868" width="26.5703125" style="117" customWidth="1"/>
    <col min="4869" max="4869" width="26.7109375" style="117" customWidth="1"/>
    <col min="4870" max="4870" width="22.85546875" style="117" customWidth="1"/>
    <col min="4871" max="4871" width="9.140625" style="117"/>
    <col min="4872" max="4872" width="18.5703125" style="117" customWidth="1"/>
    <col min="4873" max="5120" width="9.140625" style="117"/>
    <col min="5121" max="5121" width="13.140625" style="117" customWidth="1"/>
    <col min="5122" max="5122" width="15.140625" style="117" customWidth="1"/>
    <col min="5123" max="5123" width="83.28515625" style="117" customWidth="1"/>
    <col min="5124" max="5124" width="26.5703125" style="117" customWidth="1"/>
    <col min="5125" max="5125" width="26.7109375" style="117" customWidth="1"/>
    <col min="5126" max="5126" width="22.85546875" style="117" customWidth="1"/>
    <col min="5127" max="5127" width="9.140625" style="117"/>
    <col min="5128" max="5128" width="18.5703125" style="117" customWidth="1"/>
    <col min="5129" max="5376" width="9.140625" style="117"/>
    <col min="5377" max="5377" width="13.140625" style="117" customWidth="1"/>
    <col min="5378" max="5378" width="15.140625" style="117" customWidth="1"/>
    <col min="5379" max="5379" width="83.28515625" style="117" customWidth="1"/>
    <col min="5380" max="5380" width="26.5703125" style="117" customWidth="1"/>
    <col min="5381" max="5381" width="26.7109375" style="117" customWidth="1"/>
    <col min="5382" max="5382" width="22.85546875" style="117" customWidth="1"/>
    <col min="5383" max="5383" width="9.140625" style="117"/>
    <col min="5384" max="5384" width="18.5703125" style="117" customWidth="1"/>
    <col min="5385" max="5632" width="9.140625" style="117"/>
    <col min="5633" max="5633" width="13.140625" style="117" customWidth="1"/>
    <col min="5634" max="5634" width="15.140625" style="117" customWidth="1"/>
    <col min="5635" max="5635" width="83.28515625" style="117" customWidth="1"/>
    <col min="5636" max="5636" width="26.5703125" style="117" customWidth="1"/>
    <col min="5637" max="5637" width="26.7109375" style="117" customWidth="1"/>
    <col min="5638" max="5638" width="22.85546875" style="117" customWidth="1"/>
    <col min="5639" max="5639" width="9.140625" style="117"/>
    <col min="5640" max="5640" width="18.5703125" style="117" customWidth="1"/>
    <col min="5641" max="5888" width="9.140625" style="117"/>
    <col min="5889" max="5889" width="13.140625" style="117" customWidth="1"/>
    <col min="5890" max="5890" width="15.140625" style="117" customWidth="1"/>
    <col min="5891" max="5891" width="83.28515625" style="117" customWidth="1"/>
    <col min="5892" max="5892" width="26.5703125" style="117" customWidth="1"/>
    <col min="5893" max="5893" width="26.7109375" style="117" customWidth="1"/>
    <col min="5894" max="5894" width="22.85546875" style="117" customWidth="1"/>
    <col min="5895" max="5895" width="9.140625" style="117"/>
    <col min="5896" max="5896" width="18.5703125" style="117" customWidth="1"/>
    <col min="5897" max="6144" width="9.140625" style="117"/>
    <col min="6145" max="6145" width="13.140625" style="117" customWidth="1"/>
    <col min="6146" max="6146" width="15.140625" style="117" customWidth="1"/>
    <col min="6147" max="6147" width="83.28515625" style="117" customWidth="1"/>
    <col min="6148" max="6148" width="26.5703125" style="117" customWidth="1"/>
    <col min="6149" max="6149" width="26.7109375" style="117" customWidth="1"/>
    <col min="6150" max="6150" width="22.85546875" style="117" customWidth="1"/>
    <col min="6151" max="6151" width="9.140625" style="117"/>
    <col min="6152" max="6152" width="18.5703125" style="117" customWidth="1"/>
    <col min="6153" max="6400" width="9.140625" style="117"/>
    <col min="6401" max="6401" width="13.140625" style="117" customWidth="1"/>
    <col min="6402" max="6402" width="15.140625" style="117" customWidth="1"/>
    <col min="6403" max="6403" width="83.28515625" style="117" customWidth="1"/>
    <col min="6404" max="6404" width="26.5703125" style="117" customWidth="1"/>
    <col min="6405" max="6405" width="26.7109375" style="117" customWidth="1"/>
    <col min="6406" max="6406" width="22.85546875" style="117" customWidth="1"/>
    <col min="6407" max="6407" width="9.140625" style="117"/>
    <col min="6408" max="6408" width="18.5703125" style="117" customWidth="1"/>
    <col min="6409" max="6656" width="9.140625" style="117"/>
    <col min="6657" max="6657" width="13.140625" style="117" customWidth="1"/>
    <col min="6658" max="6658" width="15.140625" style="117" customWidth="1"/>
    <col min="6659" max="6659" width="83.28515625" style="117" customWidth="1"/>
    <col min="6660" max="6660" width="26.5703125" style="117" customWidth="1"/>
    <col min="6661" max="6661" width="26.7109375" style="117" customWidth="1"/>
    <col min="6662" max="6662" width="22.85546875" style="117" customWidth="1"/>
    <col min="6663" max="6663" width="9.140625" style="117"/>
    <col min="6664" max="6664" width="18.5703125" style="117" customWidth="1"/>
    <col min="6665" max="6912" width="9.140625" style="117"/>
    <col min="6913" max="6913" width="13.140625" style="117" customWidth="1"/>
    <col min="6914" max="6914" width="15.140625" style="117" customWidth="1"/>
    <col min="6915" max="6915" width="83.28515625" style="117" customWidth="1"/>
    <col min="6916" max="6916" width="26.5703125" style="117" customWidth="1"/>
    <col min="6917" max="6917" width="26.7109375" style="117" customWidth="1"/>
    <col min="6918" max="6918" width="22.85546875" style="117" customWidth="1"/>
    <col min="6919" max="6919" width="9.140625" style="117"/>
    <col min="6920" max="6920" width="18.5703125" style="117" customWidth="1"/>
    <col min="6921" max="7168" width="9.140625" style="117"/>
    <col min="7169" max="7169" width="13.140625" style="117" customWidth="1"/>
    <col min="7170" max="7170" width="15.140625" style="117" customWidth="1"/>
    <col min="7171" max="7171" width="83.28515625" style="117" customWidth="1"/>
    <col min="7172" max="7172" width="26.5703125" style="117" customWidth="1"/>
    <col min="7173" max="7173" width="26.7109375" style="117" customWidth="1"/>
    <col min="7174" max="7174" width="22.85546875" style="117" customWidth="1"/>
    <col min="7175" max="7175" width="9.140625" style="117"/>
    <col min="7176" max="7176" width="18.5703125" style="117" customWidth="1"/>
    <col min="7177" max="7424" width="9.140625" style="117"/>
    <col min="7425" max="7425" width="13.140625" style="117" customWidth="1"/>
    <col min="7426" max="7426" width="15.140625" style="117" customWidth="1"/>
    <col min="7427" max="7427" width="83.28515625" style="117" customWidth="1"/>
    <col min="7428" max="7428" width="26.5703125" style="117" customWidth="1"/>
    <col min="7429" max="7429" width="26.7109375" style="117" customWidth="1"/>
    <col min="7430" max="7430" width="22.85546875" style="117" customWidth="1"/>
    <col min="7431" max="7431" width="9.140625" style="117"/>
    <col min="7432" max="7432" width="18.5703125" style="117" customWidth="1"/>
    <col min="7433" max="7680" width="9.140625" style="117"/>
    <col min="7681" max="7681" width="13.140625" style="117" customWidth="1"/>
    <col min="7682" max="7682" width="15.140625" style="117" customWidth="1"/>
    <col min="7683" max="7683" width="83.28515625" style="117" customWidth="1"/>
    <col min="7684" max="7684" width="26.5703125" style="117" customWidth="1"/>
    <col min="7685" max="7685" width="26.7109375" style="117" customWidth="1"/>
    <col min="7686" max="7686" width="22.85546875" style="117" customWidth="1"/>
    <col min="7687" max="7687" width="9.140625" style="117"/>
    <col min="7688" max="7688" width="18.5703125" style="117" customWidth="1"/>
    <col min="7689" max="7936" width="9.140625" style="117"/>
    <col min="7937" max="7937" width="13.140625" style="117" customWidth="1"/>
    <col min="7938" max="7938" width="15.140625" style="117" customWidth="1"/>
    <col min="7939" max="7939" width="83.28515625" style="117" customWidth="1"/>
    <col min="7940" max="7940" width="26.5703125" style="117" customWidth="1"/>
    <col min="7941" max="7941" width="26.7109375" style="117" customWidth="1"/>
    <col min="7942" max="7942" width="22.85546875" style="117" customWidth="1"/>
    <col min="7943" max="7943" width="9.140625" style="117"/>
    <col min="7944" max="7944" width="18.5703125" style="117" customWidth="1"/>
    <col min="7945" max="8192" width="9.140625" style="117"/>
    <col min="8193" max="8193" width="13.140625" style="117" customWidth="1"/>
    <col min="8194" max="8194" width="15.140625" style="117" customWidth="1"/>
    <col min="8195" max="8195" width="83.28515625" style="117" customWidth="1"/>
    <col min="8196" max="8196" width="26.5703125" style="117" customWidth="1"/>
    <col min="8197" max="8197" width="26.7109375" style="117" customWidth="1"/>
    <col min="8198" max="8198" width="22.85546875" style="117" customWidth="1"/>
    <col min="8199" max="8199" width="9.140625" style="117"/>
    <col min="8200" max="8200" width="18.5703125" style="117" customWidth="1"/>
    <col min="8201" max="8448" width="9.140625" style="117"/>
    <col min="8449" max="8449" width="13.140625" style="117" customWidth="1"/>
    <col min="8450" max="8450" width="15.140625" style="117" customWidth="1"/>
    <col min="8451" max="8451" width="83.28515625" style="117" customWidth="1"/>
    <col min="8452" max="8452" width="26.5703125" style="117" customWidth="1"/>
    <col min="8453" max="8453" width="26.7109375" style="117" customWidth="1"/>
    <col min="8454" max="8454" width="22.85546875" style="117" customWidth="1"/>
    <col min="8455" max="8455" width="9.140625" style="117"/>
    <col min="8456" max="8456" width="18.5703125" style="117" customWidth="1"/>
    <col min="8457" max="8704" width="9.140625" style="117"/>
    <col min="8705" max="8705" width="13.140625" style="117" customWidth="1"/>
    <col min="8706" max="8706" width="15.140625" style="117" customWidth="1"/>
    <col min="8707" max="8707" width="83.28515625" style="117" customWidth="1"/>
    <col min="8708" max="8708" width="26.5703125" style="117" customWidth="1"/>
    <col min="8709" max="8709" width="26.7109375" style="117" customWidth="1"/>
    <col min="8710" max="8710" width="22.85546875" style="117" customWidth="1"/>
    <col min="8711" max="8711" width="9.140625" style="117"/>
    <col min="8712" max="8712" width="18.5703125" style="117" customWidth="1"/>
    <col min="8713" max="8960" width="9.140625" style="117"/>
    <col min="8961" max="8961" width="13.140625" style="117" customWidth="1"/>
    <col min="8962" max="8962" width="15.140625" style="117" customWidth="1"/>
    <col min="8963" max="8963" width="83.28515625" style="117" customWidth="1"/>
    <col min="8964" max="8964" width="26.5703125" style="117" customWidth="1"/>
    <col min="8965" max="8965" width="26.7109375" style="117" customWidth="1"/>
    <col min="8966" max="8966" width="22.85546875" style="117" customWidth="1"/>
    <col min="8967" max="8967" width="9.140625" style="117"/>
    <col min="8968" max="8968" width="18.5703125" style="117" customWidth="1"/>
    <col min="8969" max="9216" width="9.140625" style="117"/>
    <col min="9217" max="9217" width="13.140625" style="117" customWidth="1"/>
    <col min="9218" max="9218" width="15.140625" style="117" customWidth="1"/>
    <col min="9219" max="9219" width="83.28515625" style="117" customWidth="1"/>
    <col min="9220" max="9220" width="26.5703125" style="117" customWidth="1"/>
    <col min="9221" max="9221" width="26.7109375" style="117" customWidth="1"/>
    <col min="9222" max="9222" width="22.85546875" style="117" customWidth="1"/>
    <col min="9223" max="9223" width="9.140625" style="117"/>
    <col min="9224" max="9224" width="18.5703125" style="117" customWidth="1"/>
    <col min="9225" max="9472" width="9.140625" style="117"/>
    <col min="9473" max="9473" width="13.140625" style="117" customWidth="1"/>
    <col min="9474" max="9474" width="15.140625" style="117" customWidth="1"/>
    <col min="9475" max="9475" width="83.28515625" style="117" customWidth="1"/>
    <col min="9476" max="9476" width="26.5703125" style="117" customWidth="1"/>
    <col min="9477" max="9477" width="26.7109375" style="117" customWidth="1"/>
    <col min="9478" max="9478" width="22.85546875" style="117" customWidth="1"/>
    <col min="9479" max="9479" width="9.140625" style="117"/>
    <col min="9480" max="9480" width="18.5703125" style="117" customWidth="1"/>
    <col min="9481" max="9728" width="9.140625" style="117"/>
    <col min="9729" max="9729" width="13.140625" style="117" customWidth="1"/>
    <col min="9730" max="9730" width="15.140625" style="117" customWidth="1"/>
    <col min="9731" max="9731" width="83.28515625" style="117" customWidth="1"/>
    <col min="9732" max="9732" width="26.5703125" style="117" customWidth="1"/>
    <col min="9733" max="9733" width="26.7109375" style="117" customWidth="1"/>
    <col min="9734" max="9734" width="22.85546875" style="117" customWidth="1"/>
    <col min="9735" max="9735" width="9.140625" style="117"/>
    <col min="9736" max="9736" width="18.5703125" style="117" customWidth="1"/>
    <col min="9737" max="9984" width="9.140625" style="117"/>
    <col min="9985" max="9985" width="13.140625" style="117" customWidth="1"/>
    <col min="9986" max="9986" width="15.140625" style="117" customWidth="1"/>
    <col min="9987" max="9987" width="83.28515625" style="117" customWidth="1"/>
    <col min="9988" max="9988" width="26.5703125" style="117" customWidth="1"/>
    <col min="9989" max="9989" width="26.7109375" style="117" customWidth="1"/>
    <col min="9990" max="9990" width="22.85546875" style="117" customWidth="1"/>
    <col min="9991" max="9991" width="9.140625" style="117"/>
    <col min="9992" max="9992" width="18.5703125" style="117" customWidth="1"/>
    <col min="9993" max="10240" width="9.140625" style="117"/>
    <col min="10241" max="10241" width="13.140625" style="117" customWidth="1"/>
    <col min="10242" max="10242" width="15.140625" style="117" customWidth="1"/>
    <col min="10243" max="10243" width="83.28515625" style="117" customWidth="1"/>
    <col min="10244" max="10244" width="26.5703125" style="117" customWidth="1"/>
    <col min="10245" max="10245" width="26.7109375" style="117" customWidth="1"/>
    <col min="10246" max="10246" width="22.85546875" style="117" customWidth="1"/>
    <col min="10247" max="10247" width="9.140625" style="117"/>
    <col min="10248" max="10248" width="18.5703125" style="117" customWidth="1"/>
    <col min="10249" max="10496" width="9.140625" style="117"/>
    <col min="10497" max="10497" width="13.140625" style="117" customWidth="1"/>
    <col min="10498" max="10498" width="15.140625" style="117" customWidth="1"/>
    <col min="10499" max="10499" width="83.28515625" style="117" customWidth="1"/>
    <col min="10500" max="10500" width="26.5703125" style="117" customWidth="1"/>
    <col min="10501" max="10501" width="26.7109375" style="117" customWidth="1"/>
    <col min="10502" max="10502" width="22.85546875" style="117" customWidth="1"/>
    <col min="10503" max="10503" width="9.140625" style="117"/>
    <col min="10504" max="10504" width="18.5703125" style="117" customWidth="1"/>
    <col min="10505" max="10752" width="9.140625" style="117"/>
    <col min="10753" max="10753" width="13.140625" style="117" customWidth="1"/>
    <col min="10754" max="10754" width="15.140625" style="117" customWidth="1"/>
    <col min="10755" max="10755" width="83.28515625" style="117" customWidth="1"/>
    <col min="10756" max="10756" width="26.5703125" style="117" customWidth="1"/>
    <col min="10757" max="10757" width="26.7109375" style="117" customWidth="1"/>
    <col min="10758" max="10758" width="22.85546875" style="117" customWidth="1"/>
    <col min="10759" max="10759" width="9.140625" style="117"/>
    <col min="10760" max="10760" width="18.5703125" style="117" customWidth="1"/>
    <col min="10761" max="11008" width="9.140625" style="117"/>
    <col min="11009" max="11009" width="13.140625" style="117" customWidth="1"/>
    <col min="11010" max="11010" width="15.140625" style="117" customWidth="1"/>
    <col min="11011" max="11011" width="83.28515625" style="117" customWidth="1"/>
    <col min="11012" max="11012" width="26.5703125" style="117" customWidth="1"/>
    <col min="11013" max="11013" width="26.7109375" style="117" customWidth="1"/>
    <col min="11014" max="11014" width="22.85546875" style="117" customWidth="1"/>
    <col min="11015" max="11015" width="9.140625" style="117"/>
    <col min="11016" max="11016" width="18.5703125" style="117" customWidth="1"/>
    <col min="11017" max="11264" width="9.140625" style="117"/>
    <col min="11265" max="11265" width="13.140625" style="117" customWidth="1"/>
    <col min="11266" max="11266" width="15.140625" style="117" customWidth="1"/>
    <col min="11267" max="11267" width="83.28515625" style="117" customWidth="1"/>
    <col min="11268" max="11268" width="26.5703125" style="117" customWidth="1"/>
    <col min="11269" max="11269" width="26.7109375" style="117" customWidth="1"/>
    <col min="11270" max="11270" width="22.85546875" style="117" customWidth="1"/>
    <col min="11271" max="11271" width="9.140625" style="117"/>
    <col min="11272" max="11272" width="18.5703125" style="117" customWidth="1"/>
    <col min="11273" max="11520" width="9.140625" style="117"/>
    <col min="11521" max="11521" width="13.140625" style="117" customWidth="1"/>
    <col min="11522" max="11522" width="15.140625" style="117" customWidth="1"/>
    <col min="11523" max="11523" width="83.28515625" style="117" customWidth="1"/>
    <col min="11524" max="11524" width="26.5703125" style="117" customWidth="1"/>
    <col min="11525" max="11525" width="26.7109375" style="117" customWidth="1"/>
    <col min="11526" max="11526" width="22.85546875" style="117" customWidth="1"/>
    <col min="11527" max="11527" width="9.140625" style="117"/>
    <col min="11528" max="11528" width="18.5703125" style="117" customWidth="1"/>
    <col min="11529" max="11776" width="9.140625" style="117"/>
    <col min="11777" max="11777" width="13.140625" style="117" customWidth="1"/>
    <col min="11778" max="11778" width="15.140625" style="117" customWidth="1"/>
    <col min="11779" max="11779" width="83.28515625" style="117" customWidth="1"/>
    <col min="11780" max="11780" width="26.5703125" style="117" customWidth="1"/>
    <col min="11781" max="11781" width="26.7109375" style="117" customWidth="1"/>
    <col min="11782" max="11782" width="22.85546875" style="117" customWidth="1"/>
    <col min="11783" max="11783" width="9.140625" style="117"/>
    <col min="11784" max="11784" width="18.5703125" style="117" customWidth="1"/>
    <col min="11785" max="12032" width="9.140625" style="117"/>
    <col min="12033" max="12033" width="13.140625" style="117" customWidth="1"/>
    <col min="12034" max="12034" width="15.140625" style="117" customWidth="1"/>
    <col min="12035" max="12035" width="83.28515625" style="117" customWidth="1"/>
    <col min="12036" max="12036" width="26.5703125" style="117" customWidth="1"/>
    <col min="12037" max="12037" width="26.7109375" style="117" customWidth="1"/>
    <col min="12038" max="12038" width="22.85546875" style="117" customWidth="1"/>
    <col min="12039" max="12039" width="9.140625" style="117"/>
    <col min="12040" max="12040" width="18.5703125" style="117" customWidth="1"/>
    <col min="12041" max="12288" width="9.140625" style="117"/>
    <col min="12289" max="12289" width="13.140625" style="117" customWidth="1"/>
    <col min="12290" max="12290" width="15.140625" style="117" customWidth="1"/>
    <col min="12291" max="12291" width="83.28515625" style="117" customWidth="1"/>
    <col min="12292" max="12292" width="26.5703125" style="117" customWidth="1"/>
    <col min="12293" max="12293" width="26.7109375" style="117" customWidth="1"/>
    <col min="12294" max="12294" width="22.85546875" style="117" customWidth="1"/>
    <col min="12295" max="12295" width="9.140625" style="117"/>
    <col min="12296" max="12296" width="18.5703125" style="117" customWidth="1"/>
    <col min="12297" max="12544" width="9.140625" style="117"/>
    <col min="12545" max="12545" width="13.140625" style="117" customWidth="1"/>
    <col min="12546" max="12546" width="15.140625" style="117" customWidth="1"/>
    <col min="12547" max="12547" width="83.28515625" style="117" customWidth="1"/>
    <col min="12548" max="12548" width="26.5703125" style="117" customWidth="1"/>
    <col min="12549" max="12549" width="26.7109375" style="117" customWidth="1"/>
    <col min="12550" max="12550" width="22.85546875" style="117" customWidth="1"/>
    <col min="12551" max="12551" width="9.140625" style="117"/>
    <col min="12552" max="12552" width="18.5703125" style="117" customWidth="1"/>
    <col min="12553" max="12800" width="9.140625" style="117"/>
    <col min="12801" max="12801" width="13.140625" style="117" customWidth="1"/>
    <col min="12802" max="12802" width="15.140625" style="117" customWidth="1"/>
    <col min="12803" max="12803" width="83.28515625" style="117" customWidth="1"/>
    <col min="12804" max="12804" width="26.5703125" style="117" customWidth="1"/>
    <col min="12805" max="12805" width="26.7109375" style="117" customWidth="1"/>
    <col min="12806" max="12806" width="22.85546875" style="117" customWidth="1"/>
    <col min="12807" max="12807" width="9.140625" style="117"/>
    <col min="12808" max="12808" width="18.5703125" style="117" customWidth="1"/>
    <col min="12809" max="13056" width="9.140625" style="117"/>
    <col min="13057" max="13057" width="13.140625" style="117" customWidth="1"/>
    <col min="13058" max="13058" width="15.140625" style="117" customWidth="1"/>
    <col min="13059" max="13059" width="83.28515625" style="117" customWidth="1"/>
    <col min="13060" max="13060" width="26.5703125" style="117" customWidth="1"/>
    <col min="13061" max="13061" width="26.7109375" style="117" customWidth="1"/>
    <col min="13062" max="13062" width="22.85546875" style="117" customWidth="1"/>
    <col min="13063" max="13063" width="9.140625" style="117"/>
    <col min="13064" max="13064" width="18.5703125" style="117" customWidth="1"/>
    <col min="13065" max="13312" width="9.140625" style="117"/>
    <col min="13313" max="13313" width="13.140625" style="117" customWidth="1"/>
    <col min="13314" max="13314" width="15.140625" style="117" customWidth="1"/>
    <col min="13315" max="13315" width="83.28515625" style="117" customWidth="1"/>
    <col min="13316" max="13316" width="26.5703125" style="117" customWidth="1"/>
    <col min="13317" max="13317" width="26.7109375" style="117" customWidth="1"/>
    <col min="13318" max="13318" width="22.85546875" style="117" customWidth="1"/>
    <col min="13319" max="13319" width="9.140625" style="117"/>
    <col min="13320" max="13320" width="18.5703125" style="117" customWidth="1"/>
    <col min="13321" max="13568" width="9.140625" style="117"/>
    <col min="13569" max="13569" width="13.140625" style="117" customWidth="1"/>
    <col min="13570" max="13570" width="15.140625" style="117" customWidth="1"/>
    <col min="13571" max="13571" width="83.28515625" style="117" customWidth="1"/>
    <col min="13572" max="13572" width="26.5703125" style="117" customWidth="1"/>
    <col min="13573" max="13573" width="26.7109375" style="117" customWidth="1"/>
    <col min="13574" max="13574" width="22.85546875" style="117" customWidth="1"/>
    <col min="13575" max="13575" width="9.140625" style="117"/>
    <col min="13576" max="13576" width="18.5703125" style="117" customWidth="1"/>
    <col min="13577" max="13824" width="9.140625" style="117"/>
    <col min="13825" max="13825" width="13.140625" style="117" customWidth="1"/>
    <col min="13826" max="13826" width="15.140625" style="117" customWidth="1"/>
    <col min="13827" max="13827" width="83.28515625" style="117" customWidth="1"/>
    <col min="13828" max="13828" width="26.5703125" style="117" customWidth="1"/>
    <col min="13829" max="13829" width="26.7109375" style="117" customWidth="1"/>
    <col min="13830" max="13830" width="22.85546875" style="117" customWidth="1"/>
    <col min="13831" max="13831" width="9.140625" style="117"/>
    <col min="13832" max="13832" width="18.5703125" style="117" customWidth="1"/>
    <col min="13833" max="14080" width="9.140625" style="117"/>
    <col min="14081" max="14081" width="13.140625" style="117" customWidth="1"/>
    <col min="14082" max="14082" width="15.140625" style="117" customWidth="1"/>
    <col min="14083" max="14083" width="83.28515625" style="117" customWidth="1"/>
    <col min="14084" max="14084" width="26.5703125" style="117" customWidth="1"/>
    <col min="14085" max="14085" width="26.7109375" style="117" customWidth="1"/>
    <col min="14086" max="14086" width="22.85546875" style="117" customWidth="1"/>
    <col min="14087" max="14087" width="9.140625" style="117"/>
    <col min="14088" max="14088" width="18.5703125" style="117" customWidth="1"/>
    <col min="14089" max="14336" width="9.140625" style="117"/>
    <col min="14337" max="14337" width="13.140625" style="117" customWidth="1"/>
    <col min="14338" max="14338" width="15.140625" style="117" customWidth="1"/>
    <col min="14339" max="14339" width="83.28515625" style="117" customWidth="1"/>
    <col min="14340" max="14340" width="26.5703125" style="117" customWidth="1"/>
    <col min="14341" max="14341" width="26.7109375" style="117" customWidth="1"/>
    <col min="14342" max="14342" width="22.85546875" style="117" customWidth="1"/>
    <col min="14343" max="14343" width="9.140625" style="117"/>
    <col min="14344" max="14344" width="18.5703125" style="117" customWidth="1"/>
    <col min="14345" max="14592" width="9.140625" style="117"/>
    <col min="14593" max="14593" width="13.140625" style="117" customWidth="1"/>
    <col min="14594" max="14594" width="15.140625" style="117" customWidth="1"/>
    <col min="14595" max="14595" width="83.28515625" style="117" customWidth="1"/>
    <col min="14596" max="14596" width="26.5703125" style="117" customWidth="1"/>
    <col min="14597" max="14597" width="26.7109375" style="117" customWidth="1"/>
    <col min="14598" max="14598" width="22.85546875" style="117" customWidth="1"/>
    <col min="14599" max="14599" width="9.140625" style="117"/>
    <col min="14600" max="14600" width="18.5703125" style="117" customWidth="1"/>
    <col min="14601" max="14848" width="9.140625" style="117"/>
    <col min="14849" max="14849" width="13.140625" style="117" customWidth="1"/>
    <col min="14850" max="14850" width="15.140625" style="117" customWidth="1"/>
    <col min="14851" max="14851" width="83.28515625" style="117" customWidth="1"/>
    <col min="14852" max="14852" width="26.5703125" style="117" customWidth="1"/>
    <col min="14853" max="14853" width="26.7109375" style="117" customWidth="1"/>
    <col min="14854" max="14854" width="22.85546875" style="117" customWidth="1"/>
    <col min="14855" max="14855" width="9.140625" style="117"/>
    <col min="14856" max="14856" width="18.5703125" style="117" customWidth="1"/>
    <col min="14857" max="15104" width="9.140625" style="117"/>
    <col min="15105" max="15105" width="13.140625" style="117" customWidth="1"/>
    <col min="15106" max="15106" width="15.140625" style="117" customWidth="1"/>
    <col min="15107" max="15107" width="83.28515625" style="117" customWidth="1"/>
    <col min="15108" max="15108" width="26.5703125" style="117" customWidth="1"/>
    <col min="15109" max="15109" width="26.7109375" style="117" customWidth="1"/>
    <col min="15110" max="15110" width="22.85546875" style="117" customWidth="1"/>
    <col min="15111" max="15111" width="9.140625" style="117"/>
    <col min="15112" max="15112" width="18.5703125" style="117" customWidth="1"/>
    <col min="15113" max="15360" width="9.140625" style="117"/>
    <col min="15361" max="15361" width="13.140625" style="117" customWidth="1"/>
    <col min="15362" max="15362" width="15.140625" style="117" customWidth="1"/>
    <col min="15363" max="15363" width="83.28515625" style="117" customWidth="1"/>
    <col min="15364" max="15364" width="26.5703125" style="117" customWidth="1"/>
    <col min="15365" max="15365" width="26.7109375" style="117" customWidth="1"/>
    <col min="15366" max="15366" width="22.85546875" style="117" customWidth="1"/>
    <col min="15367" max="15367" width="9.140625" style="117"/>
    <col min="15368" max="15368" width="18.5703125" style="117" customWidth="1"/>
    <col min="15369" max="15616" width="9.140625" style="117"/>
    <col min="15617" max="15617" width="13.140625" style="117" customWidth="1"/>
    <col min="15618" max="15618" width="15.140625" style="117" customWidth="1"/>
    <col min="15619" max="15619" width="83.28515625" style="117" customWidth="1"/>
    <col min="15620" max="15620" width="26.5703125" style="117" customWidth="1"/>
    <col min="15621" max="15621" width="26.7109375" style="117" customWidth="1"/>
    <col min="15622" max="15622" width="22.85546875" style="117" customWidth="1"/>
    <col min="15623" max="15623" width="9.140625" style="117"/>
    <col min="15624" max="15624" width="18.5703125" style="117" customWidth="1"/>
    <col min="15625" max="15872" width="9.140625" style="117"/>
    <col min="15873" max="15873" width="13.140625" style="117" customWidth="1"/>
    <col min="15874" max="15874" width="15.140625" style="117" customWidth="1"/>
    <col min="15875" max="15875" width="83.28515625" style="117" customWidth="1"/>
    <col min="15876" max="15876" width="26.5703125" style="117" customWidth="1"/>
    <col min="15877" max="15877" width="26.7109375" style="117" customWidth="1"/>
    <col min="15878" max="15878" width="22.85546875" style="117" customWidth="1"/>
    <col min="15879" max="15879" width="9.140625" style="117"/>
    <col min="15880" max="15880" width="18.5703125" style="117" customWidth="1"/>
    <col min="15881" max="16128" width="9.140625" style="117"/>
    <col min="16129" max="16129" width="13.140625" style="117" customWidth="1"/>
    <col min="16130" max="16130" width="15.140625" style="117" customWidth="1"/>
    <col min="16131" max="16131" width="83.28515625" style="117" customWidth="1"/>
    <col min="16132" max="16132" width="26.5703125" style="117" customWidth="1"/>
    <col min="16133" max="16133" width="26.7109375" style="117" customWidth="1"/>
    <col min="16134" max="16134" width="22.85546875" style="117" customWidth="1"/>
    <col min="16135" max="16135" width="9.140625" style="117"/>
    <col min="16136" max="16136" width="18.5703125" style="117" customWidth="1"/>
    <col min="16137" max="16384" width="9.140625" style="117"/>
  </cols>
  <sheetData>
    <row r="1" spans="1:8" s="110" customFormat="1">
      <c r="A1" s="878" t="s">
        <v>767</v>
      </c>
      <c r="B1" s="878"/>
      <c r="C1" s="878"/>
      <c r="D1" s="878"/>
      <c r="E1" s="878"/>
      <c r="F1" s="878"/>
      <c r="G1" s="878"/>
      <c r="H1" s="878"/>
    </row>
    <row r="2" spans="1:8" s="110" customFormat="1">
      <c r="A2" s="111"/>
      <c r="B2" s="112"/>
      <c r="D2" s="111"/>
      <c r="G2" s="339" t="s">
        <v>318</v>
      </c>
      <c r="H2" s="111"/>
    </row>
    <row r="3" spans="1:8" s="110" customFormat="1" ht="23.25" customHeight="1">
      <c r="A3" s="875" t="s">
        <v>804</v>
      </c>
      <c r="B3" s="875"/>
      <c r="C3" s="875"/>
      <c r="D3" s="875"/>
      <c r="E3" s="875"/>
      <c r="F3" s="875"/>
      <c r="G3" s="875"/>
      <c r="H3" s="875"/>
    </row>
    <row r="4" spans="1:8" ht="8.25" customHeight="1"/>
    <row r="5" spans="1:8">
      <c r="A5" s="882" t="s">
        <v>113</v>
      </c>
      <c r="B5" s="882"/>
      <c r="C5" s="882"/>
      <c r="E5" s="882" t="s">
        <v>114</v>
      </c>
      <c r="F5" s="882"/>
      <c r="G5" s="882"/>
      <c r="H5" s="882"/>
    </row>
    <row r="6" spans="1:8" ht="31.5">
      <c r="A6" s="114" t="s">
        <v>319</v>
      </c>
      <c r="B6" s="114" t="s">
        <v>2</v>
      </c>
      <c r="C6" s="114" t="s">
        <v>320</v>
      </c>
      <c r="D6" s="114" t="s">
        <v>321</v>
      </c>
      <c r="E6" s="883" t="s">
        <v>322</v>
      </c>
      <c r="F6" s="884"/>
      <c r="G6" s="885"/>
      <c r="H6" s="114" t="s">
        <v>323</v>
      </c>
    </row>
    <row r="7" spans="1:8">
      <c r="A7" s="114">
        <v>1</v>
      </c>
      <c r="B7" s="114">
        <v>2</v>
      </c>
      <c r="C7" s="114">
        <v>3</v>
      </c>
      <c r="D7" s="114">
        <v>4</v>
      </c>
      <c r="E7" s="879">
        <v>5</v>
      </c>
      <c r="F7" s="879"/>
      <c r="G7" s="879"/>
      <c r="H7" s="114">
        <v>6</v>
      </c>
    </row>
    <row r="8" spans="1:8">
      <c r="A8" s="114"/>
      <c r="B8" s="114" t="s">
        <v>324</v>
      </c>
      <c r="C8" s="114"/>
      <c r="D8" s="114"/>
      <c r="E8" s="114" t="s">
        <v>228</v>
      </c>
      <c r="F8" s="114" t="s">
        <v>325</v>
      </c>
      <c r="G8" s="114" t="s">
        <v>229</v>
      </c>
      <c r="H8" s="114"/>
    </row>
    <row r="9" spans="1:8">
      <c r="A9" s="175">
        <v>23.5017</v>
      </c>
      <c r="B9" s="176" t="s">
        <v>326</v>
      </c>
      <c r="C9" s="176" t="s">
        <v>327</v>
      </c>
      <c r="D9" s="114"/>
      <c r="E9" s="114"/>
      <c r="F9" s="114"/>
      <c r="G9" s="114"/>
      <c r="H9" s="114"/>
    </row>
    <row r="10" spans="1:8" s="172" customFormat="1">
      <c r="A10" s="175">
        <v>23.5017</v>
      </c>
      <c r="B10" s="176" t="s">
        <v>326</v>
      </c>
      <c r="C10" s="176" t="s">
        <v>328</v>
      </c>
      <c r="D10" s="176"/>
      <c r="E10" s="176"/>
      <c r="F10" s="176"/>
      <c r="G10" s="176"/>
      <c r="H10" s="169"/>
    </row>
    <row r="11" spans="1:8" s="172" customFormat="1" ht="31.5">
      <c r="A11" s="175">
        <v>23.5107</v>
      </c>
      <c r="B11" s="176" t="s">
        <v>329</v>
      </c>
      <c r="C11" s="176" t="s">
        <v>330</v>
      </c>
      <c r="D11" s="176"/>
      <c r="E11" s="176"/>
      <c r="F11" s="176"/>
      <c r="G11" s="176"/>
      <c r="H11" s="169"/>
    </row>
    <row r="12" spans="1:8" s="172" customFormat="1" ht="31.5">
      <c r="A12" s="175">
        <v>23.511700000000001</v>
      </c>
      <c r="B12" s="176" t="s">
        <v>331</v>
      </c>
      <c r="C12" s="176" t="s">
        <v>332</v>
      </c>
      <c r="D12" s="176"/>
      <c r="E12" s="176"/>
      <c r="F12" s="176"/>
      <c r="G12" s="176"/>
      <c r="H12" s="169"/>
    </row>
    <row r="13" spans="1:8" s="172" customFormat="1">
      <c r="A13" s="175">
        <v>23.515699999999999</v>
      </c>
      <c r="B13" s="176" t="s">
        <v>333</v>
      </c>
      <c r="C13" s="176" t="s">
        <v>334</v>
      </c>
      <c r="D13" s="176"/>
      <c r="E13" s="176"/>
      <c r="F13" s="176"/>
      <c r="G13" s="176"/>
      <c r="H13" s="169"/>
    </row>
    <row r="14" spans="1:8" s="172" customFormat="1">
      <c r="A14" s="175">
        <v>23.5197</v>
      </c>
      <c r="B14" s="176" t="s">
        <v>335</v>
      </c>
      <c r="C14" s="176" t="s">
        <v>336</v>
      </c>
      <c r="D14" s="176"/>
      <c r="E14" s="176"/>
      <c r="F14" s="176"/>
      <c r="G14" s="176"/>
      <c r="H14" s="169"/>
    </row>
    <row r="15" spans="1:8" s="172" customFormat="1">
      <c r="A15" s="175">
        <v>23.520700000000001</v>
      </c>
      <c r="B15" s="176" t="s">
        <v>337</v>
      </c>
      <c r="C15" s="176" t="s">
        <v>338</v>
      </c>
      <c r="D15" s="176"/>
      <c r="E15" s="176"/>
      <c r="F15" s="176"/>
      <c r="G15" s="176"/>
      <c r="H15" s="169"/>
    </row>
    <row r="16" spans="1:8" s="172" customFormat="1" ht="31.5">
      <c r="A16" s="175">
        <v>23.521699999999999</v>
      </c>
      <c r="B16" s="176" t="s">
        <v>339</v>
      </c>
      <c r="C16" s="176" t="s">
        <v>340</v>
      </c>
      <c r="D16" s="176"/>
      <c r="E16" s="176"/>
      <c r="F16" s="176"/>
      <c r="G16" s="176"/>
      <c r="H16" s="169"/>
    </row>
    <row r="17" spans="1:8" s="172" customFormat="1" ht="31.5">
      <c r="A17" s="175"/>
      <c r="B17" s="176" t="s">
        <v>341</v>
      </c>
      <c r="C17" s="176" t="s">
        <v>342</v>
      </c>
      <c r="D17" s="176"/>
      <c r="E17" s="176"/>
      <c r="F17" s="176"/>
      <c r="G17" s="176"/>
      <c r="H17" s="169"/>
    </row>
    <row r="18" spans="1:8" s="172" customFormat="1" ht="31.5">
      <c r="A18" s="175">
        <v>23.529699999999998</v>
      </c>
      <c r="B18" s="176" t="s">
        <v>343</v>
      </c>
      <c r="C18" s="176" t="s">
        <v>344</v>
      </c>
      <c r="D18" s="176"/>
      <c r="E18" s="176"/>
      <c r="F18" s="176"/>
      <c r="G18" s="176"/>
      <c r="H18" s="169"/>
    </row>
    <row r="19" spans="1:8" s="172" customFormat="1">
      <c r="A19" s="175">
        <v>23.525700000000001</v>
      </c>
      <c r="B19" s="176" t="s">
        <v>345</v>
      </c>
      <c r="C19" s="176" t="s">
        <v>346</v>
      </c>
      <c r="D19" s="176"/>
      <c r="E19" s="176"/>
      <c r="F19" s="176"/>
      <c r="G19" s="176"/>
      <c r="H19" s="169"/>
    </row>
    <row r="20" spans="1:8" s="172" customFormat="1">
      <c r="A20" s="175">
        <v>23.526700000000002</v>
      </c>
      <c r="B20" s="176" t="s">
        <v>347</v>
      </c>
      <c r="C20" s="176" t="s">
        <v>348</v>
      </c>
      <c r="D20" s="176"/>
      <c r="E20" s="176"/>
      <c r="F20" s="176"/>
      <c r="G20" s="176"/>
      <c r="H20" s="169"/>
    </row>
    <row r="21" spans="1:8" s="172" customFormat="1">
      <c r="A21" s="175">
        <v>23.540700000000001</v>
      </c>
      <c r="B21" s="176" t="s">
        <v>349</v>
      </c>
      <c r="C21" s="176" t="s">
        <v>350</v>
      </c>
      <c r="D21" s="176"/>
      <c r="E21" s="176"/>
      <c r="F21" s="176"/>
      <c r="G21" s="176"/>
      <c r="H21" s="169"/>
    </row>
    <row r="22" spans="1:8" s="172" customFormat="1">
      <c r="A22" s="175">
        <v>23.541699999999999</v>
      </c>
      <c r="B22" s="176" t="s">
        <v>351</v>
      </c>
      <c r="C22" s="176" t="s">
        <v>352</v>
      </c>
      <c r="D22" s="176"/>
      <c r="E22" s="176"/>
      <c r="F22" s="176"/>
      <c r="G22" s="176"/>
      <c r="H22" s="169"/>
    </row>
    <row r="23" spans="1:8" s="172" customFormat="1" ht="18" customHeight="1">
      <c r="A23" s="114"/>
      <c r="B23" s="177" t="s">
        <v>353</v>
      </c>
      <c r="C23" s="177"/>
      <c r="D23" s="177"/>
      <c r="E23" s="177"/>
      <c r="F23" s="177"/>
      <c r="G23" s="177"/>
      <c r="H23" s="169"/>
    </row>
    <row r="24" spans="1:8" s="172" customFormat="1" ht="18" customHeight="1">
      <c r="A24" s="114"/>
      <c r="B24" s="177" t="s">
        <v>354</v>
      </c>
      <c r="C24" s="177"/>
      <c r="D24" s="177"/>
      <c r="E24" s="177"/>
      <c r="F24" s="177"/>
      <c r="G24" s="177"/>
      <c r="H24" s="169"/>
    </row>
    <row r="25" spans="1:8" s="172" customFormat="1" ht="18" customHeight="1">
      <c r="A25" s="175">
        <v>23.550699999999999</v>
      </c>
      <c r="B25" s="176" t="s">
        <v>355</v>
      </c>
      <c r="C25" s="176" t="s">
        <v>356</v>
      </c>
      <c r="D25" s="176"/>
      <c r="E25" s="176"/>
      <c r="F25" s="176"/>
      <c r="G25" s="176"/>
      <c r="H25" s="169"/>
    </row>
    <row r="26" spans="1:8" s="172" customFormat="1" ht="18" customHeight="1">
      <c r="A26" s="175">
        <v>23.555700000000002</v>
      </c>
      <c r="B26" s="176" t="s">
        <v>357</v>
      </c>
      <c r="C26" s="176" t="s">
        <v>358</v>
      </c>
      <c r="D26" s="176"/>
      <c r="E26" s="176"/>
      <c r="F26" s="176"/>
      <c r="G26" s="176"/>
      <c r="H26" s="169"/>
    </row>
    <row r="27" spans="1:8" s="172" customFormat="1" ht="18" customHeight="1">
      <c r="A27" s="175">
        <v>23.555399999999999</v>
      </c>
      <c r="B27" s="176" t="s">
        <v>357</v>
      </c>
      <c r="C27" s="176" t="s">
        <v>358</v>
      </c>
      <c r="D27" s="176"/>
      <c r="E27" s="176"/>
      <c r="F27" s="176"/>
      <c r="G27" s="176"/>
      <c r="H27" s="169"/>
    </row>
    <row r="28" spans="1:8" s="172" customFormat="1" ht="18" customHeight="1">
      <c r="A28" s="175">
        <v>23.555700000000002</v>
      </c>
      <c r="B28" s="176" t="s">
        <v>357</v>
      </c>
      <c r="C28" s="176" t="s">
        <v>358</v>
      </c>
      <c r="D28" s="176"/>
      <c r="E28" s="176"/>
      <c r="F28" s="176"/>
      <c r="G28" s="176"/>
      <c r="H28" s="169"/>
    </row>
    <row r="29" spans="1:8" s="172" customFormat="1" ht="18" customHeight="1">
      <c r="A29" s="175">
        <v>23.556699999999999</v>
      </c>
      <c r="B29" s="176" t="s">
        <v>359</v>
      </c>
      <c r="C29" s="176" t="s">
        <v>360</v>
      </c>
      <c r="D29" s="176"/>
      <c r="E29" s="176"/>
      <c r="F29" s="176"/>
      <c r="G29" s="176"/>
      <c r="H29" s="169"/>
    </row>
    <row r="30" spans="1:8" s="172" customFormat="1" ht="18" customHeight="1">
      <c r="A30" s="175">
        <v>23.560700000000001</v>
      </c>
      <c r="B30" s="176" t="s">
        <v>361</v>
      </c>
      <c r="C30" s="176" t="s">
        <v>362</v>
      </c>
      <c r="D30" s="176"/>
      <c r="E30" s="176"/>
      <c r="F30" s="176"/>
      <c r="G30" s="176"/>
      <c r="H30" s="169"/>
    </row>
    <row r="31" spans="1:8" s="172" customFormat="1" ht="18" customHeight="1">
      <c r="A31" s="175">
        <v>23.561699999999998</v>
      </c>
      <c r="B31" s="176" t="s">
        <v>363</v>
      </c>
      <c r="C31" s="176" t="s">
        <v>364</v>
      </c>
      <c r="D31" s="176"/>
      <c r="E31" s="176"/>
      <c r="F31" s="176"/>
      <c r="G31" s="176"/>
      <c r="H31" s="169"/>
    </row>
    <row r="32" spans="1:8" s="172" customFormat="1" ht="18" customHeight="1">
      <c r="A32" s="175">
        <v>23.5657</v>
      </c>
      <c r="B32" s="176" t="s">
        <v>365</v>
      </c>
      <c r="C32" s="176" t="s">
        <v>366</v>
      </c>
      <c r="D32" s="176"/>
      <c r="E32" s="176"/>
      <c r="F32" s="176"/>
      <c r="G32" s="176"/>
      <c r="H32" s="169"/>
    </row>
    <row r="33" spans="1:8" ht="18" customHeight="1">
      <c r="A33" s="178"/>
      <c r="B33" s="179" t="s">
        <v>367</v>
      </c>
      <c r="C33" s="179"/>
      <c r="D33" s="179"/>
      <c r="E33" s="179"/>
      <c r="F33" s="179"/>
      <c r="G33" s="179"/>
      <c r="H33" s="124"/>
    </row>
    <row r="34" spans="1:8" ht="18" customHeight="1">
      <c r="A34" s="180"/>
      <c r="B34" s="181"/>
      <c r="C34" s="181"/>
      <c r="D34" s="181"/>
      <c r="E34" s="181"/>
      <c r="F34" s="181"/>
      <c r="G34" s="181"/>
      <c r="H34" s="124"/>
    </row>
    <row r="35" spans="1:8" ht="18" customHeight="1">
      <c r="A35" s="178"/>
      <c r="B35" s="179" t="s">
        <v>249</v>
      </c>
      <c r="C35" s="179"/>
      <c r="D35" s="179"/>
      <c r="E35" s="179"/>
      <c r="F35" s="179"/>
      <c r="G35" s="179"/>
      <c r="H35" s="124"/>
    </row>
    <row r="36" spans="1:8" ht="18" customHeight="1"/>
    <row r="37" spans="1:8" ht="18" customHeight="1"/>
    <row r="38" spans="1:8" s="110" customFormat="1" ht="18" customHeight="1">
      <c r="A38" s="875" t="s">
        <v>257</v>
      </c>
      <c r="B38" s="875"/>
      <c r="C38" s="875"/>
      <c r="D38" s="182"/>
      <c r="E38" s="875" t="s">
        <v>152</v>
      </c>
      <c r="F38" s="875"/>
      <c r="G38" s="875"/>
      <c r="H38" s="875"/>
    </row>
    <row r="39" spans="1:8" ht="18" customHeight="1">
      <c r="A39" s="111" t="s">
        <v>368</v>
      </c>
    </row>
    <row r="40" spans="1:8" ht="60" customHeight="1">
      <c r="B40" s="873" t="s">
        <v>741</v>
      </c>
      <c r="C40" s="873"/>
      <c r="D40" s="873"/>
      <c r="E40" s="873"/>
      <c r="F40" s="873"/>
    </row>
    <row r="41" spans="1:8" ht="57" customHeight="1">
      <c r="B41" s="873" t="s">
        <v>370</v>
      </c>
      <c r="C41" s="873"/>
      <c r="D41" s="873"/>
      <c r="E41" s="873"/>
      <c r="F41" s="873"/>
    </row>
    <row r="42" spans="1:8">
      <c r="B42" s="117" t="s">
        <v>371</v>
      </c>
    </row>
  </sheetData>
  <mergeCells count="10">
    <mergeCell ref="A38:C38"/>
    <mergeCell ref="E38:H38"/>
    <mergeCell ref="B40:F40"/>
    <mergeCell ref="B41:F41"/>
    <mergeCell ref="A1:H1"/>
    <mergeCell ref="A3:H3"/>
    <mergeCell ref="A5:C5"/>
    <mergeCell ref="E5:H5"/>
    <mergeCell ref="E6:G6"/>
    <mergeCell ref="E7:G7"/>
  </mergeCells>
  <printOptions horizontalCentered="1"/>
  <pageMargins left="0.39370078740157483" right="0.19685039370078741" top="0.19685039370078741" bottom="0.19685039370078741" header="0.31496062992125984" footer="0.31496062992125984"/>
  <pageSetup paperSize="5"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I43"/>
  <sheetViews>
    <sheetView zoomScale="115" zoomScaleNormal="115" workbookViewId="0">
      <selection activeCell="L8" sqref="L8"/>
    </sheetView>
  </sheetViews>
  <sheetFormatPr defaultRowHeight="15.75"/>
  <cols>
    <col min="1" max="1" width="4.42578125" style="117" customWidth="1"/>
    <col min="2" max="2" width="10.28515625" style="117" customWidth="1"/>
    <col min="3" max="3" width="19.85546875" style="117" customWidth="1"/>
    <col min="4" max="4" width="16.7109375" style="117" customWidth="1"/>
    <col min="5" max="5" width="21.85546875" style="117" customWidth="1"/>
    <col min="6" max="6" width="14.140625" style="117" customWidth="1"/>
    <col min="7" max="7" width="13" style="117" customWidth="1"/>
    <col min="8" max="8" width="15.7109375" style="117" customWidth="1"/>
    <col min="9" max="9" width="19.42578125" style="117" customWidth="1"/>
    <col min="10" max="256" width="9.140625" style="117"/>
    <col min="257" max="257" width="4.42578125" style="117" customWidth="1"/>
    <col min="258" max="258" width="10.28515625" style="117" customWidth="1"/>
    <col min="259" max="259" width="19.85546875" style="117" customWidth="1"/>
    <col min="260" max="260" width="16.7109375" style="117" customWidth="1"/>
    <col min="261" max="261" width="21.85546875" style="117" customWidth="1"/>
    <col min="262" max="262" width="14.140625" style="117" customWidth="1"/>
    <col min="263" max="263" width="13" style="117" customWidth="1"/>
    <col min="264" max="264" width="15.7109375" style="117" customWidth="1"/>
    <col min="265" max="265" width="19.42578125" style="117" customWidth="1"/>
    <col min="266" max="512" width="9.140625" style="117"/>
    <col min="513" max="513" width="4.42578125" style="117" customWidth="1"/>
    <col min="514" max="514" width="10.28515625" style="117" customWidth="1"/>
    <col min="515" max="515" width="19.85546875" style="117" customWidth="1"/>
    <col min="516" max="516" width="16.7109375" style="117" customWidth="1"/>
    <col min="517" max="517" width="21.85546875" style="117" customWidth="1"/>
    <col min="518" max="518" width="14.140625" style="117" customWidth="1"/>
    <col min="519" max="519" width="13" style="117" customWidth="1"/>
    <col min="520" max="520" width="15.7109375" style="117" customWidth="1"/>
    <col min="521" max="521" width="19.42578125" style="117" customWidth="1"/>
    <col min="522" max="768" width="9.140625" style="117"/>
    <col min="769" max="769" width="4.42578125" style="117" customWidth="1"/>
    <col min="770" max="770" width="10.28515625" style="117" customWidth="1"/>
    <col min="771" max="771" width="19.85546875" style="117" customWidth="1"/>
    <col min="772" max="772" width="16.7109375" style="117" customWidth="1"/>
    <col min="773" max="773" width="21.85546875" style="117" customWidth="1"/>
    <col min="774" max="774" width="14.140625" style="117" customWidth="1"/>
    <col min="775" max="775" width="13" style="117" customWidth="1"/>
    <col min="776" max="776" width="15.7109375" style="117" customWidth="1"/>
    <col min="777" max="777" width="19.42578125" style="117" customWidth="1"/>
    <col min="778" max="1024" width="9.140625" style="117"/>
    <col min="1025" max="1025" width="4.42578125" style="117" customWidth="1"/>
    <col min="1026" max="1026" width="10.28515625" style="117" customWidth="1"/>
    <col min="1027" max="1027" width="19.85546875" style="117" customWidth="1"/>
    <col min="1028" max="1028" width="16.7109375" style="117" customWidth="1"/>
    <col min="1029" max="1029" width="21.85546875" style="117" customWidth="1"/>
    <col min="1030" max="1030" width="14.140625" style="117" customWidth="1"/>
    <col min="1031" max="1031" width="13" style="117" customWidth="1"/>
    <col min="1032" max="1032" width="15.7109375" style="117" customWidth="1"/>
    <col min="1033" max="1033" width="19.42578125" style="117" customWidth="1"/>
    <col min="1034" max="1280" width="9.140625" style="117"/>
    <col min="1281" max="1281" width="4.42578125" style="117" customWidth="1"/>
    <col min="1282" max="1282" width="10.28515625" style="117" customWidth="1"/>
    <col min="1283" max="1283" width="19.85546875" style="117" customWidth="1"/>
    <col min="1284" max="1284" width="16.7109375" style="117" customWidth="1"/>
    <col min="1285" max="1285" width="21.85546875" style="117" customWidth="1"/>
    <col min="1286" max="1286" width="14.140625" style="117" customWidth="1"/>
    <col min="1287" max="1287" width="13" style="117" customWidth="1"/>
    <col min="1288" max="1288" width="15.7109375" style="117" customWidth="1"/>
    <col min="1289" max="1289" width="19.42578125" style="117" customWidth="1"/>
    <col min="1290" max="1536" width="9.140625" style="117"/>
    <col min="1537" max="1537" width="4.42578125" style="117" customWidth="1"/>
    <col min="1538" max="1538" width="10.28515625" style="117" customWidth="1"/>
    <col min="1539" max="1539" width="19.85546875" style="117" customWidth="1"/>
    <col min="1540" max="1540" width="16.7109375" style="117" customWidth="1"/>
    <col min="1541" max="1541" width="21.85546875" style="117" customWidth="1"/>
    <col min="1542" max="1542" width="14.140625" style="117" customWidth="1"/>
    <col min="1543" max="1543" width="13" style="117" customWidth="1"/>
    <col min="1544" max="1544" width="15.7109375" style="117" customWidth="1"/>
    <col min="1545" max="1545" width="19.42578125" style="117" customWidth="1"/>
    <col min="1546" max="1792" width="9.140625" style="117"/>
    <col min="1793" max="1793" width="4.42578125" style="117" customWidth="1"/>
    <col min="1794" max="1794" width="10.28515625" style="117" customWidth="1"/>
    <col min="1795" max="1795" width="19.85546875" style="117" customWidth="1"/>
    <col min="1796" max="1796" width="16.7109375" style="117" customWidth="1"/>
    <col min="1797" max="1797" width="21.85546875" style="117" customWidth="1"/>
    <col min="1798" max="1798" width="14.140625" style="117" customWidth="1"/>
    <col min="1799" max="1799" width="13" style="117" customWidth="1"/>
    <col min="1800" max="1800" width="15.7109375" style="117" customWidth="1"/>
    <col min="1801" max="1801" width="19.42578125" style="117" customWidth="1"/>
    <col min="1802" max="2048" width="9.140625" style="117"/>
    <col min="2049" max="2049" width="4.42578125" style="117" customWidth="1"/>
    <col min="2050" max="2050" width="10.28515625" style="117" customWidth="1"/>
    <col min="2051" max="2051" width="19.85546875" style="117" customWidth="1"/>
    <col min="2052" max="2052" width="16.7109375" style="117" customWidth="1"/>
    <col min="2053" max="2053" width="21.85546875" style="117" customWidth="1"/>
    <col min="2054" max="2054" width="14.140625" style="117" customWidth="1"/>
    <col min="2055" max="2055" width="13" style="117" customWidth="1"/>
    <col min="2056" max="2056" width="15.7109375" style="117" customWidth="1"/>
    <col min="2057" max="2057" width="19.42578125" style="117" customWidth="1"/>
    <col min="2058" max="2304" width="9.140625" style="117"/>
    <col min="2305" max="2305" width="4.42578125" style="117" customWidth="1"/>
    <col min="2306" max="2306" width="10.28515625" style="117" customWidth="1"/>
    <col min="2307" max="2307" width="19.85546875" style="117" customWidth="1"/>
    <col min="2308" max="2308" width="16.7109375" style="117" customWidth="1"/>
    <col min="2309" max="2309" width="21.85546875" style="117" customWidth="1"/>
    <col min="2310" max="2310" width="14.140625" style="117" customWidth="1"/>
    <col min="2311" max="2311" width="13" style="117" customWidth="1"/>
    <col min="2312" max="2312" width="15.7109375" style="117" customWidth="1"/>
    <col min="2313" max="2313" width="19.42578125" style="117" customWidth="1"/>
    <col min="2314" max="2560" width="9.140625" style="117"/>
    <col min="2561" max="2561" width="4.42578125" style="117" customWidth="1"/>
    <col min="2562" max="2562" width="10.28515625" style="117" customWidth="1"/>
    <col min="2563" max="2563" width="19.85546875" style="117" customWidth="1"/>
    <col min="2564" max="2564" width="16.7109375" style="117" customWidth="1"/>
    <col min="2565" max="2565" width="21.85546875" style="117" customWidth="1"/>
    <col min="2566" max="2566" width="14.140625" style="117" customWidth="1"/>
    <col min="2567" max="2567" width="13" style="117" customWidth="1"/>
    <col min="2568" max="2568" width="15.7109375" style="117" customWidth="1"/>
    <col min="2569" max="2569" width="19.42578125" style="117" customWidth="1"/>
    <col min="2570" max="2816" width="9.140625" style="117"/>
    <col min="2817" max="2817" width="4.42578125" style="117" customWidth="1"/>
    <col min="2818" max="2818" width="10.28515625" style="117" customWidth="1"/>
    <col min="2819" max="2819" width="19.85546875" style="117" customWidth="1"/>
    <col min="2820" max="2820" width="16.7109375" style="117" customWidth="1"/>
    <col min="2821" max="2821" width="21.85546875" style="117" customWidth="1"/>
    <col min="2822" max="2822" width="14.140625" style="117" customWidth="1"/>
    <col min="2823" max="2823" width="13" style="117" customWidth="1"/>
    <col min="2824" max="2824" width="15.7109375" style="117" customWidth="1"/>
    <col min="2825" max="2825" width="19.42578125" style="117" customWidth="1"/>
    <col min="2826" max="3072" width="9.140625" style="117"/>
    <col min="3073" max="3073" width="4.42578125" style="117" customWidth="1"/>
    <col min="3074" max="3074" width="10.28515625" style="117" customWidth="1"/>
    <col min="3075" max="3075" width="19.85546875" style="117" customWidth="1"/>
    <col min="3076" max="3076" width="16.7109375" style="117" customWidth="1"/>
    <col min="3077" max="3077" width="21.85546875" style="117" customWidth="1"/>
    <col min="3078" max="3078" width="14.140625" style="117" customWidth="1"/>
    <col min="3079" max="3079" width="13" style="117" customWidth="1"/>
    <col min="3080" max="3080" width="15.7109375" style="117" customWidth="1"/>
    <col min="3081" max="3081" width="19.42578125" style="117" customWidth="1"/>
    <col min="3082" max="3328" width="9.140625" style="117"/>
    <col min="3329" max="3329" width="4.42578125" style="117" customWidth="1"/>
    <col min="3330" max="3330" width="10.28515625" style="117" customWidth="1"/>
    <col min="3331" max="3331" width="19.85546875" style="117" customWidth="1"/>
    <col min="3332" max="3332" width="16.7109375" style="117" customWidth="1"/>
    <col min="3333" max="3333" width="21.85546875" style="117" customWidth="1"/>
    <col min="3334" max="3334" width="14.140625" style="117" customWidth="1"/>
    <col min="3335" max="3335" width="13" style="117" customWidth="1"/>
    <col min="3336" max="3336" width="15.7109375" style="117" customWidth="1"/>
    <col min="3337" max="3337" width="19.42578125" style="117" customWidth="1"/>
    <col min="3338" max="3584" width="9.140625" style="117"/>
    <col min="3585" max="3585" width="4.42578125" style="117" customWidth="1"/>
    <col min="3586" max="3586" width="10.28515625" style="117" customWidth="1"/>
    <col min="3587" max="3587" width="19.85546875" style="117" customWidth="1"/>
    <col min="3588" max="3588" width="16.7109375" style="117" customWidth="1"/>
    <col min="3589" max="3589" width="21.85546875" style="117" customWidth="1"/>
    <col min="3590" max="3590" width="14.140625" style="117" customWidth="1"/>
    <col min="3591" max="3591" width="13" style="117" customWidth="1"/>
    <col min="3592" max="3592" width="15.7109375" style="117" customWidth="1"/>
    <col min="3593" max="3593" width="19.42578125" style="117" customWidth="1"/>
    <col min="3594" max="3840" width="9.140625" style="117"/>
    <col min="3841" max="3841" width="4.42578125" style="117" customWidth="1"/>
    <col min="3842" max="3842" width="10.28515625" style="117" customWidth="1"/>
    <col min="3843" max="3843" width="19.85546875" style="117" customWidth="1"/>
    <col min="3844" max="3844" width="16.7109375" style="117" customWidth="1"/>
    <col min="3845" max="3845" width="21.85546875" style="117" customWidth="1"/>
    <col min="3846" max="3846" width="14.140625" style="117" customWidth="1"/>
    <col min="3847" max="3847" width="13" style="117" customWidth="1"/>
    <col min="3848" max="3848" width="15.7109375" style="117" customWidth="1"/>
    <col min="3849" max="3849" width="19.42578125" style="117" customWidth="1"/>
    <col min="3850" max="4096" width="9.140625" style="117"/>
    <col min="4097" max="4097" width="4.42578125" style="117" customWidth="1"/>
    <col min="4098" max="4098" width="10.28515625" style="117" customWidth="1"/>
    <col min="4099" max="4099" width="19.85546875" style="117" customWidth="1"/>
    <col min="4100" max="4100" width="16.7109375" style="117" customWidth="1"/>
    <col min="4101" max="4101" width="21.85546875" style="117" customWidth="1"/>
    <col min="4102" max="4102" width="14.140625" style="117" customWidth="1"/>
    <col min="4103" max="4103" width="13" style="117" customWidth="1"/>
    <col min="4104" max="4104" width="15.7109375" style="117" customWidth="1"/>
    <col min="4105" max="4105" width="19.42578125" style="117" customWidth="1"/>
    <col min="4106" max="4352" width="9.140625" style="117"/>
    <col min="4353" max="4353" width="4.42578125" style="117" customWidth="1"/>
    <col min="4354" max="4354" width="10.28515625" style="117" customWidth="1"/>
    <col min="4355" max="4355" width="19.85546875" style="117" customWidth="1"/>
    <col min="4356" max="4356" width="16.7109375" style="117" customWidth="1"/>
    <col min="4357" max="4357" width="21.85546875" style="117" customWidth="1"/>
    <col min="4358" max="4358" width="14.140625" style="117" customWidth="1"/>
    <col min="4359" max="4359" width="13" style="117" customWidth="1"/>
    <col min="4360" max="4360" width="15.7109375" style="117" customWidth="1"/>
    <col min="4361" max="4361" width="19.42578125" style="117" customWidth="1"/>
    <col min="4362" max="4608" width="9.140625" style="117"/>
    <col min="4609" max="4609" width="4.42578125" style="117" customWidth="1"/>
    <col min="4610" max="4610" width="10.28515625" style="117" customWidth="1"/>
    <col min="4611" max="4611" width="19.85546875" style="117" customWidth="1"/>
    <col min="4612" max="4612" width="16.7109375" style="117" customWidth="1"/>
    <col min="4613" max="4613" width="21.85546875" style="117" customWidth="1"/>
    <col min="4614" max="4614" width="14.140625" style="117" customWidth="1"/>
    <col min="4615" max="4615" width="13" style="117" customWidth="1"/>
    <col min="4616" max="4616" width="15.7109375" style="117" customWidth="1"/>
    <col min="4617" max="4617" width="19.42578125" style="117" customWidth="1"/>
    <col min="4618" max="4864" width="9.140625" style="117"/>
    <col min="4865" max="4865" width="4.42578125" style="117" customWidth="1"/>
    <col min="4866" max="4866" width="10.28515625" style="117" customWidth="1"/>
    <col min="4867" max="4867" width="19.85546875" style="117" customWidth="1"/>
    <col min="4868" max="4868" width="16.7109375" style="117" customWidth="1"/>
    <col min="4869" max="4869" width="21.85546875" style="117" customWidth="1"/>
    <col min="4870" max="4870" width="14.140625" style="117" customWidth="1"/>
    <col min="4871" max="4871" width="13" style="117" customWidth="1"/>
    <col min="4872" max="4872" width="15.7109375" style="117" customWidth="1"/>
    <col min="4873" max="4873" width="19.42578125" style="117" customWidth="1"/>
    <col min="4874" max="5120" width="9.140625" style="117"/>
    <col min="5121" max="5121" width="4.42578125" style="117" customWidth="1"/>
    <col min="5122" max="5122" width="10.28515625" style="117" customWidth="1"/>
    <col min="5123" max="5123" width="19.85546875" style="117" customWidth="1"/>
    <col min="5124" max="5124" width="16.7109375" style="117" customWidth="1"/>
    <col min="5125" max="5125" width="21.85546875" style="117" customWidth="1"/>
    <col min="5126" max="5126" width="14.140625" style="117" customWidth="1"/>
    <col min="5127" max="5127" width="13" style="117" customWidth="1"/>
    <col min="5128" max="5128" width="15.7109375" style="117" customWidth="1"/>
    <col min="5129" max="5129" width="19.42578125" style="117" customWidth="1"/>
    <col min="5130" max="5376" width="9.140625" style="117"/>
    <col min="5377" max="5377" width="4.42578125" style="117" customWidth="1"/>
    <col min="5378" max="5378" width="10.28515625" style="117" customWidth="1"/>
    <col min="5379" max="5379" width="19.85546875" style="117" customWidth="1"/>
    <col min="5380" max="5380" width="16.7109375" style="117" customWidth="1"/>
    <col min="5381" max="5381" width="21.85546875" style="117" customWidth="1"/>
    <col min="5382" max="5382" width="14.140625" style="117" customWidth="1"/>
    <col min="5383" max="5383" width="13" style="117" customWidth="1"/>
    <col min="5384" max="5384" width="15.7109375" style="117" customWidth="1"/>
    <col min="5385" max="5385" width="19.42578125" style="117" customWidth="1"/>
    <col min="5386" max="5632" width="9.140625" style="117"/>
    <col min="5633" max="5633" width="4.42578125" style="117" customWidth="1"/>
    <col min="5634" max="5634" width="10.28515625" style="117" customWidth="1"/>
    <col min="5635" max="5635" width="19.85546875" style="117" customWidth="1"/>
    <col min="5636" max="5636" width="16.7109375" style="117" customWidth="1"/>
    <col min="5637" max="5637" width="21.85546875" style="117" customWidth="1"/>
    <col min="5638" max="5638" width="14.140625" style="117" customWidth="1"/>
    <col min="5639" max="5639" width="13" style="117" customWidth="1"/>
    <col min="5640" max="5640" width="15.7109375" style="117" customWidth="1"/>
    <col min="5641" max="5641" width="19.42578125" style="117" customWidth="1"/>
    <col min="5642" max="5888" width="9.140625" style="117"/>
    <col min="5889" max="5889" width="4.42578125" style="117" customWidth="1"/>
    <col min="5890" max="5890" width="10.28515625" style="117" customWidth="1"/>
    <col min="5891" max="5891" width="19.85546875" style="117" customWidth="1"/>
    <col min="5892" max="5892" width="16.7109375" style="117" customWidth="1"/>
    <col min="5893" max="5893" width="21.85546875" style="117" customWidth="1"/>
    <col min="5894" max="5894" width="14.140625" style="117" customWidth="1"/>
    <col min="5895" max="5895" width="13" style="117" customWidth="1"/>
    <col min="5896" max="5896" width="15.7109375" style="117" customWidth="1"/>
    <col min="5897" max="5897" width="19.42578125" style="117" customWidth="1"/>
    <col min="5898" max="6144" width="9.140625" style="117"/>
    <col min="6145" max="6145" width="4.42578125" style="117" customWidth="1"/>
    <col min="6146" max="6146" width="10.28515625" style="117" customWidth="1"/>
    <col min="6147" max="6147" width="19.85546875" style="117" customWidth="1"/>
    <col min="6148" max="6148" width="16.7109375" style="117" customWidth="1"/>
    <col min="6149" max="6149" width="21.85546875" style="117" customWidth="1"/>
    <col min="6150" max="6150" width="14.140625" style="117" customWidth="1"/>
    <col min="6151" max="6151" width="13" style="117" customWidth="1"/>
    <col min="6152" max="6152" width="15.7109375" style="117" customWidth="1"/>
    <col min="6153" max="6153" width="19.42578125" style="117" customWidth="1"/>
    <col min="6154" max="6400" width="9.140625" style="117"/>
    <col min="6401" max="6401" width="4.42578125" style="117" customWidth="1"/>
    <col min="6402" max="6402" width="10.28515625" style="117" customWidth="1"/>
    <col min="6403" max="6403" width="19.85546875" style="117" customWidth="1"/>
    <col min="6404" max="6404" width="16.7109375" style="117" customWidth="1"/>
    <col min="6405" max="6405" width="21.85546875" style="117" customWidth="1"/>
    <col min="6406" max="6406" width="14.140625" style="117" customWidth="1"/>
    <col min="6407" max="6407" width="13" style="117" customWidth="1"/>
    <col min="6408" max="6408" width="15.7109375" style="117" customWidth="1"/>
    <col min="6409" max="6409" width="19.42578125" style="117" customWidth="1"/>
    <col min="6410" max="6656" width="9.140625" style="117"/>
    <col min="6657" max="6657" width="4.42578125" style="117" customWidth="1"/>
    <col min="6658" max="6658" width="10.28515625" style="117" customWidth="1"/>
    <col min="6659" max="6659" width="19.85546875" style="117" customWidth="1"/>
    <col min="6660" max="6660" width="16.7109375" style="117" customWidth="1"/>
    <col min="6661" max="6661" width="21.85546875" style="117" customWidth="1"/>
    <col min="6662" max="6662" width="14.140625" style="117" customWidth="1"/>
    <col min="6663" max="6663" width="13" style="117" customWidth="1"/>
    <col min="6664" max="6664" width="15.7109375" style="117" customWidth="1"/>
    <col min="6665" max="6665" width="19.42578125" style="117" customWidth="1"/>
    <col min="6666" max="6912" width="9.140625" style="117"/>
    <col min="6913" max="6913" width="4.42578125" style="117" customWidth="1"/>
    <col min="6914" max="6914" width="10.28515625" style="117" customWidth="1"/>
    <col min="6915" max="6915" width="19.85546875" style="117" customWidth="1"/>
    <col min="6916" max="6916" width="16.7109375" style="117" customWidth="1"/>
    <col min="6917" max="6917" width="21.85546875" style="117" customWidth="1"/>
    <col min="6918" max="6918" width="14.140625" style="117" customWidth="1"/>
    <col min="6919" max="6919" width="13" style="117" customWidth="1"/>
    <col min="6920" max="6920" width="15.7109375" style="117" customWidth="1"/>
    <col min="6921" max="6921" width="19.42578125" style="117" customWidth="1"/>
    <col min="6922" max="7168" width="9.140625" style="117"/>
    <col min="7169" max="7169" width="4.42578125" style="117" customWidth="1"/>
    <col min="7170" max="7170" width="10.28515625" style="117" customWidth="1"/>
    <col min="7171" max="7171" width="19.85546875" style="117" customWidth="1"/>
    <col min="7172" max="7172" width="16.7109375" style="117" customWidth="1"/>
    <col min="7173" max="7173" width="21.85546875" style="117" customWidth="1"/>
    <col min="7174" max="7174" width="14.140625" style="117" customWidth="1"/>
    <col min="7175" max="7175" width="13" style="117" customWidth="1"/>
    <col min="7176" max="7176" width="15.7109375" style="117" customWidth="1"/>
    <col min="7177" max="7177" width="19.42578125" style="117" customWidth="1"/>
    <col min="7178" max="7424" width="9.140625" style="117"/>
    <col min="7425" max="7425" width="4.42578125" style="117" customWidth="1"/>
    <col min="7426" max="7426" width="10.28515625" style="117" customWidth="1"/>
    <col min="7427" max="7427" width="19.85546875" style="117" customWidth="1"/>
    <col min="7428" max="7428" width="16.7109375" style="117" customWidth="1"/>
    <col min="7429" max="7429" width="21.85546875" style="117" customWidth="1"/>
    <col min="7430" max="7430" width="14.140625" style="117" customWidth="1"/>
    <col min="7431" max="7431" width="13" style="117" customWidth="1"/>
    <col min="7432" max="7432" width="15.7109375" style="117" customWidth="1"/>
    <col min="7433" max="7433" width="19.42578125" style="117" customWidth="1"/>
    <col min="7434" max="7680" width="9.140625" style="117"/>
    <col min="7681" max="7681" width="4.42578125" style="117" customWidth="1"/>
    <col min="7682" max="7682" width="10.28515625" style="117" customWidth="1"/>
    <col min="7683" max="7683" width="19.85546875" style="117" customWidth="1"/>
    <col min="7684" max="7684" width="16.7109375" style="117" customWidth="1"/>
    <col min="7685" max="7685" width="21.85546875" style="117" customWidth="1"/>
    <col min="7686" max="7686" width="14.140625" style="117" customWidth="1"/>
    <col min="7687" max="7687" width="13" style="117" customWidth="1"/>
    <col min="7688" max="7688" width="15.7109375" style="117" customWidth="1"/>
    <col min="7689" max="7689" width="19.42578125" style="117" customWidth="1"/>
    <col min="7690" max="7936" width="9.140625" style="117"/>
    <col min="7937" max="7937" width="4.42578125" style="117" customWidth="1"/>
    <col min="7938" max="7938" width="10.28515625" style="117" customWidth="1"/>
    <col min="7939" max="7939" width="19.85546875" style="117" customWidth="1"/>
    <col min="7940" max="7940" width="16.7109375" style="117" customWidth="1"/>
    <col min="7941" max="7941" width="21.85546875" style="117" customWidth="1"/>
    <col min="7942" max="7942" width="14.140625" style="117" customWidth="1"/>
    <col min="7943" max="7943" width="13" style="117" customWidth="1"/>
    <col min="7944" max="7944" width="15.7109375" style="117" customWidth="1"/>
    <col min="7945" max="7945" width="19.42578125" style="117" customWidth="1"/>
    <col min="7946" max="8192" width="9.140625" style="117"/>
    <col min="8193" max="8193" width="4.42578125" style="117" customWidth="1"/>
    <col min="8194" max="8194" width="10.28515625" style="117" customWidth="1"/>
    <col min="8195" max="8195" width="19.85546875" style="117" customWidth="1"/>
    <col min="8196" max="8196" width="16.7109375" style="117" customWidth="1"/>
    <col min="8197" max="8197" width="21.85546875" style="117" customWidth="1"/>
    <col min="8198" max="8198" width="14.140625" style="117" customWidth="1"/>
    <col min="8199" max="8199" width="13" style="117" customWidth="1"/>
    <col min="8200" max="8200" width="15.7109375" style="117" customWidth="1"/>
    <col min="8201" max="8201" width="19.42578125" style="117" customWidth="1"/>
    <col min="8202" max="8448" width="9.140625" style="117"/>
    <col min="8449" max="8449" width="4.42578125" style="117" customWidth="1"/>
    <col min="8450" max="8450" width="10.28515625" style="117" customWidth="1"/>
    <col min="8451" max="8451" width="19.85546875" style="117" customWidth="1"/>
    <col min="8452" max="8452" width="16.7109375" style="117" customWidth="1"/>
    <col min="8453" max="8453" width="21.85546875" style="117" customWidth="1"/>
    <col min="8454" max="8454" width="14.140625" style="117" customWidth="1"/>
    <col min="8455" max="8455" width="13" style="117" customWidth="1"/>
    <col min="8456" max="8456" width="15.7109375" style="117" customWidth="1"/>
    <col min="8457" max="8457" width="19.42578125" style="117" customWidth="1"/>
    <col min="8458" max="8704" width="9.140625" style="117"/>
    <col min="8705" max="8705" width="4.42578125" style="117" customWidth="1"/>
    <col min="8706" max="8706" width="10.28515625" style="117" customWidth="1"/>
    <col min="8707" max="8707" width="19.85546875" style="117" customWidth="1"/>
    <col min="8708" max="8708" width="16.7109375" style="117" customWidth="1"/>
    <col min="8709" max="8709" width="21.85546875" style="117" customWidth="1"/>
    <col min="8710" max="8710" width="14.140625" style="117" customWidth="1"/>
    <col min="8711" max="8711" width="13" style="117" customWidth="1"/>
    <col min="8712" max="8712" width="15.7109375" style="117" customWidth="1"/>
    <col min="8713" max="8713" width="19.42578125" style="117" customWidth="1"/>
    <col min="8714" max="8960" width="9.140625" style="117"/>
    <col min="8961" max="8961" width="4.42578125" style="117" customWidth="1"/>
    <col min="8962" max="8962" width="10.28515625" style="117" customWidth="1"/>
    <col min="8963" max="8963" width="19.85546875" style="117" customWidth="1"/>
    <col min="8964" max="8964" width="16.7109375" style="117" customWidth="1"/>
    <col min="8965" max="8965" width="21.85546875" style="117" customWidth="1"/>
    <col min="8966" max="8966" width="14.140625" style="117" customWidth="1"/>
    <col min="8967" max="8967" width="13" style="117" customWidth="1"/>
    <col min="8968" max="8968" width="15.7109375" style="117" customWidth="1"/>
    <col min="8969" max="8969" width="19.42578125" style="117" customWidth="1"/>
    <col min="8970" max="9216" width="9.140625" style="117"/>
    <col min="9217" max="9217" width="4.42578125" style="117" customWidth="1"/>
    <col min="9218" max="9218" width="10.28515625" style="117" customWidth="1"/>
    <col min="9219" max="9219" width="19.85546875" style="117" customWidth="1"/>
    <col min="9220" max="9220" width="16.7109375" style="117" customWidth="1"/>
    <col min="9221" max="9221" width="21.85546875" style="117" customWidth="1"/>
    <col min="9222" max="9222" width="14.140625" style="117" customWidth="1"/>
    <col min="9223" max="9223" width="13" style="117" customWidth="1"/>
    <col min="9224" max="9224" width="15.7109375" style="117" customWidth="1"/>
    <col min="9225" max="9225" width="19.42578125" style="117" customWidth="1"/>
    <col min="9226" max="9472" width="9.140625" style="117"/>
    <col min="9473" max="9473" width="4.42578125" style="117" customWidth="1"/>
    <col min="9474" max="9474" width="10.28515625" style="117" customWidth="1"/>
    <col min="9475" max="9475" width="19.85546875" style="117" customWidth="1"/>
    <col min="9476" max="9476" width="16.7109375" style="117" customWidth="1"/>
    <col min="9477" max="9477" width="21.85546875" style="117" customWidth="1"/>
    <col min="9478" max="9478" width="14.140625" style="117" customWidth="1"/>
    <col min="9479" max="9479" width="13" style="117" customWidth="1"/>
    <col min="9480" max="9480" width="15.7109375" style="117" customWidth="1"/>
    <col min="9481" max="9481" width="19.42578125" style="117" customWidth="1"/>
    <col min="9482" max="9728" width="9.140625" style="117"/>
    <col min="9729" max="9729" width="4.42578125" style="117" customWidth="1"/>
    <col min="9730" max="9730" width="10.28515625" style="117" customWidth="1"/>
    <col min="9731" max="9731" width="19.85546875" style="117" customWidth="1"/>
    <col min="9732" max="9732" width="16.7109375" style="117" customWidth="1"/>
    <col min="9733" max="9733" width="21.85546875" style="117" customWidth="1"/>
    <col min="9734" max="9734" width="14.140625" style="117" customWidth="1"/>
    <col min="9735" max="9735" width="13" style="117" customWidth="1"/>
    <col min="9736" max="9736" width="15.7109375" style="117" customWidth="1"/>
    <col min="9737" max="9737" width="19.42578125" style="117" customWidth="1"/>
    <col min="9738" max="9984" width="9.140625" style="117"/>
    <col min="9985" max="9985" width="4.42578125" style="117" customWidth="1"/>
    <col min="9986" max="9986" width="10.28515625" style="117" customWidth="1"/>
    <col min="9987" max="9987" width="19.85546875" style="117" customWidth="1"/>
    <col min="9988" max="9988" width="16.7109375" style="117" customWidth="1"/>
    <col min="9989" max="9989" width="21.85546875" style="117" customWidth="1"/>
    <col min="9990" max="9990" width="14.140625" style="117" customWidth="1"/>
    <col min="9991" max="9991" width="13" style="117" customWidth="1"/>
    <col min="9992" max="9992" width="15.7109375" style="117" customWidth="1"/>
    <col min="9993" max="9993" width="19.42578125" style="117" customWidth="1"/>
    <col min="9994" max="10240" width="9.140625" style="117"/>
    <col min="10241" max="10241" width="4.42578125" style="117" customWidth="1"/>
    <col min="10242" max="10242" width="10.28515625" style="117" customWidth="1"/>
    <col min="10243" max="10243" width="19.85546875" style="117" customWidth="1"/>
    <col min="10244" max="10244" width="16.7109375" style="117" customWidth="1"/>
    <col min="10245" max="10245" width="21.85546875" style="117" customWidth="1"/>
    <col min="10246" max="10246" width="14.140625" style="117" customWidth="1"/>
    <col min="10247" max="10247" width="13" style="117" customWidth="1"/>
    <col min="10248" max="10248" width="15.7109375" style="117" customWidth="1"/>
    <col min="10249" max="10249" width="19.42578125" style="117" customWidth="1"/>
    <col min="10250" max="10496" width="9.140625" style="117"/>
    <col min="10497" max="10497" width="4.42578125" style="117" customWidth="1"/>
    <col min="10498" max="10498" width="10.28515625" style="117" customWidth="1"/>
    <col min="10499" max="10499" width="19.85546875" style="117" customWidth="1"/>
    <col min="10500" max="10500" width="16.7109375" style="117" customWidth="1"/>
    <col min="10501" max="10501" width="21.85546875" style="117" customWidth="1"/>
    <col min="10502" max="10502" width="14.140625" style="117" customWidth="1"/>
    <col min="10503" max="10503" width="13" style="117" customWidth="1"/>
    <col min="10504" max="10504" width="15.7109375" style="117" customWidth="1"/>
    <col min="10505" max="10505" width="19.42578125" style="117" customWidth="1"/>
    <col min="10506" max="10752" width="9.140625" style="117"/>
    <col min="10753" max="10753" width="4.42578125" style="117" customWidth="1"/>
    <col min="10754" max="10754" width="10.28515625" style="117" customWidth="1"/>
    <col min="10755" max="10755" width="19.85546875" style="117" customWidth="1"/>
    <col min="10756" max="10756" width="16.7109375" style="117" customWidth="1"/>
    <col min="10757" max="10757" width="21.85546875" style="117" customWidth="1"/>
    <col min="10758" max="10758" width="14.140625" style="117" customWidth="1"/>
    <col min="10759" max="10759" width="13" style="117" customWidth="1"/>
    <col min="10760" max="10760" width="15.7109375" style="117" customWidth="1"/>
    <col min="10761" max="10761" width="19.42578125" style="117" customWidth="1"/>
    <col min="10762" max="11008" width="9.140625" style="117"/>
    <col min="11009" max="11009" width="4.42578125" style="117" customWidth="1"/>
    <col min="11010" max="11010" width="10.28515625" style="117" customWidth="1"/>
    <col min="11011" max="11011" width="19.85546875" style="117" customWidth="1"/>
    <col min="11012" max="11012" width="16.7109375" style="117" customWidth="1"/>
    <col min="11013" max="11013" width="21.85546875" style="117" customWidth="1"/>
    <col min="11014" max="11014" width="14.140625" style="117" customWidth="1"/>
    <col min="11015" max="11015" width="13" style="117" customWidth="1"/>
    <col min="11016" max="11016" width="15.7109375" style="117" customWidth="1"/>
    <col min="11017" max="11017" width="19.42578125" style="117" customWidth="1"/>
    <col min="11018" max="11264" width="9.140625" style="117"/>
    <col min="11265" max="11265" width="4.42578125" style="117" customWidth="1"/>
    <col min="11266" max="11266" width="10.28515625" style="117" customWidth="1"/>
    <col min="11267" max="11267" width="19.85546875" style="117" customWidth="1"/>
    <col min="11268" max="11268" width="16.7109375" style="117" customWidth="1"/>
    <col min="11269" max="11269" width="21.85546875" style="117" customWidth="1"/>
    <col min="11270" max="11270" width="14.140625" style="117" customWidth="1"/>
    <col min="11271" max="11271" width="13" style="117" customWidth="1"/>
    <col min="11272" max="11272" width="15.7109375" style="117" customWidth="1"/>
    <col min="11273" max="11273" width="19.42578125" style="117" customWidth="1"/>
    <col min="11274" max="11520" width="9.140625" style="117"/>
    <col min="11521" max="11521" width="4.42578125" style="117" customWidth="1"/>
    <col min="11522" max="11522" width="10.28515625" style="117" customWidth="1"/>
    <col min="11523" max="11523" width="19.85546875" style="117" customWidth="1"/>
    <col min="11524" max="11524" width="16.7109375" style="117" customWidth="1"/>
    <col min="11525" max="11525" width="21.85546875" style="117" customWidth="1"/>
    <col min="11526" max="11526" width="14.140625" style="117" customWidth="1"/>
    <col min="11527" max="11527" width="13" style="117" customWidth="1"/>
    <col min="11528" max="11528" width="15.7109375" style="117" customWidth="1"/>
    <col min="11529" max="11529" width="19.42578125" style="117" customWidth="1"/>
    <col min="11530" max="11776" width="9.140625" style="117"/>
    <col min="11777" max="11777" width="4.42578125" style="117" customWidth="1"/>
    <col min="11778" max="11778" width="10.28515625" style="117" customWidth="1"/>
    <col min="11779" max="11779" width="19.85546875" style="117" customWidth="1"/>
    <col min="11780" max="11780" width="16.7109375" style="117" customWidth="1"/>
    <col min="11781" max="11781" width="21.85546875" style="117" customWidth="1"/>
    <col min="11782" max="11782" width="14.140625" style="117" customWidth="1"/>
    <col min="11783" max="11783" width="13" style="117" customWidth="1"/>
    <col min="11784" max="11784" width="15.7109375" style="117" customWidth="1"/>
    <col min="11785" max="11785" width="19.42578125" style="117" customWidth="1"/>
    <col min="11786" max="12032" width="9.140625" style="117"/>
    <col min="12033" max="12033" width="4.42578125" style="117" customWidth="1"/>
    <col min="12034" max="12034" width="10.28515625" style="117" customWidth="1"/>
    <col min="12035" max="12035" width="19.85546875" style="117" customWidth="1"/>
    <col min="12036" max="12036" width="16.7109375" style="117" customWidth="1"/>
    <col min="12037" max="12037" width="21.85546875" style="117" customWidth="1"/>
    <col min="12038" max="12038" width="14.140625" style="117" customWidth="1"/>
    <col min="12039" max="12039" width="13" style="117" customWidth="1"/>
    <col min="12040" max="12040" width="15.7109375" style="117" customWidth="1"/>
    <col min="12041" max="12041" width="19.42578125" style="117" customWidth="1"/>
    <col min="12042" max="12288" width="9.140625" style="117"/>
    <col min="12289" max="12289" width="4.42578125" style="117" customWidth="1"/>
    <col min="12290" max="12290" width="10.28515625" style="117" customWidth="1"/>
    <col min="12291" max="12291" width="19.85546875" style="117" customWidth="1"/>
    <col min="12292" max="12292" width="16.7109375" style="117" customWidth="1"/>
    <col min="12293" max="12293" width="21.85546875" style="117" customWidth="1"/>
    <col min="12294" max="12294" width="14.140625" style="117" customWidth="1"/>
    <col min="12295" max="12295" width="13" style="117" customWidth="1"/>
    <col min="12296" max="12296" width="15.7109375" style="117" customWidth="1"/>
    <col min="12297" max="12297" width="19.42578125" style="117" customWidth="1"/>
    <col min="12298" max="12544" width="9.140625" style="117"/>
    <col min="12545" max="12545" width="4.42578125" style="117" customWidth="1"/>
    <col min="12546" max="12546" width="10.28515625" style="117" customWidth="1"/>
    <col min="12547" max="12547" width="19.85546875" style="117" customWidth="1"/>
    <col min="12548" max="12548" width="16.7109375" style="117" customWidth="1"/>
    <col min="12549" max="12549" width="21.85546875" style="117" customWidth="1"/>
    <col min="12550" max="12550" width="14.140625" style="117" customWidth="1"/>
    <col min="12551" max="12551" width="13" style="117" customWidth="1"/>
    <col min="12552" max="12552" width="15.7109375" style="117" customWidth="1"/>
    <col min="12553" max="12553" width="19.42578125" style="117" customWidth="1"/>
    <col min="12554" max="12800" width="9.140625" style="117"/>
    <col min="12801" max="12801" width="4.42578125" style="117" customWidth="1"/>
    <col min="12802" max="12802" width="10.28515625" style="117" customWidth="1"/>
    <col min="12803" max="12803" width="19.85546875" style="117" customWidth="1"/>
    <col min="12804" max="12804" width="16.7109375" style="117" customWidth="1"/>
    <col min="12805" max="12805" width="21.85546875" style="117" customWidth="1"/>
    <col min="12806" max="12806" width="14.140625" style="117" customWidth="1"/>
    <col min="12807" max="12807" width="13" style="117" customWidth="1"/>
    <col min="12808" max="12808" width="15.7109375" style="117" customWidth="1"/>
    <col min="12809" max="12809" width="19.42578125" style="117" customWidth="1"/>
    <col min="12810" max="13056" width="9.140625" style="117"/>
    <col min="13057" max="13057" width="4.42578125" style="117" customWidth="1"/>
    <col min="13058" max="13058" width="10.28515625" style="117" customWidth="1"/>
    <col min="13059" max="13059" width="19.85546875" style="117" customWidth="1"/>
    <col min="13060" max="13060" width="16.7109375" style="117" customWidth="1"/>
    <col min="13061" max="13061" width="21.85546875" style="117" customWidth="1"/>
    <col min="13062" max="13062" width="14.140625" style="117" customWidth="1"/>
    <col min="13063" max="13063" width="13" style="117" customWidth="1"/>
    <col min="13064" max="13064" width="15.7109375" style="117" customWidth="1"/>
    <col min="13065" max="13065" width="19.42578125" style="117" customWidth="1"/>
    <col min="13066" max="13312" width="9.140625" style="117"/>
    <col min="13313" max="13313" width="4.42578125" style="117" customWidth="1"/>
    <col min="13314" max="13314" width="10.28515625" style="117" customWidth="1"/>
    <col min="13315" max="13315" width="19.85546875" style="117" customWidth="1"/>
    <col min="13316" max="13316" width="16.7109375" style="117" customWidth="1"/>
    <col min="13317" max="13317" width="21.85546875" style="117" customWidth="1"/>
    <col min="13318" max="13318" width="14.140625" style="117" customWidth="1"/>
    <col min="13319" max="13319" width="13" style="117" customWidth="1"/>
    <col min="13320" max="13320" width="15.7109375" style="117" customWidth="1"/>
    <col min="13321" max="13321" width="19.42578125" style="117" customWidth="1"/>
    <col min="13322" max="13568" width="9.140625" style="117"/>
    <col min="13569" max="13569" width="4.42578125" style="117" customWidth="1"/>
    <col min="13570" max="13570" width="10.28515625" style="117" customWidth="1"/>
    <col min="13571" max="13571" width="19.85546875" style="117" customWidth="1"/>
    <col min="13572" max="13572" width="16.7109375" style="117" customWidth="1"/>
    <col min="13573" max="13573" width="21.85546875" style="117" customWidth="1"/>
    <col min="13574" max="13574" width="14.140625" style="117" customWidth="1"/>
    <col min="13575" max="13575" width="13" style="117" customWidth="1"/>
    <col min="13576" max="13576" width="15.7109375" style="117" customWidth="1"/>
    <col min="13577" max="13577" width="19.42578125" style="117" customWidth="1"/>
    <col min="13578" max="13824" width="9.140625" style="117"/>
    <col min="13825" max="13825" width="4.42578125" style="117" customWidth="1"/>
    <col min="13826" max="13826" width="10.28515625" style="117" customWidth="1"/>
    <col min="13827" max="13827" width="19.85546875" style="117" customWidth="1"/>
    <col min="13828" max="13828" width="16.7109375" style="117" customWidth="1"/>
    <col min="13829" max="13829" width="21.85546875" style="117" customWidth="1"/>
    <col min="13830" max="13830" width="14.140625" style="117" customWidth="1"/>
    <col min="13831" max="13831" width="13" style="117" customWidth="1"/>
    <col min="13832" max="13832" width="15.7109375" style="117" customWidth="1"/>
    <col min="13833" max="13833" width="19.42578125" style="117" customWidth="1"/>
    <col min="13834" max="14080" width="9.140625" style="117"/>
    <col min="14081" max="14081" width="4.42578125" style="117" customWidth="1"/>
    <col min="14082" max="14082" width="10.28515625" style="117" customWidth="1"/>
    <col min="14083" max="14083" width="19.85546875" style="117" customWidth="1"/>
    <col min="14084" max="14084" width="16.7109375" style="117" customWidth="1"/>
    <col min="14085" max="14085" width="21.85546875" style="117" customWidth="1"/>
    <col min="14086" max="14086" width="14.140625" style="117" customWidth="1"/>
    <col min="14087" max="14087" width="13" style="117" customWidth="1"/>
    <col min="14088" max="14088" width="15.7109375" style="117" customWidth="1"/>
    <col min="14089" max="14089" width="19.42578125" style="117" customWidth="1"/>
    <col min="14090" max="14336" width="9.140625" style="117"/>
    <col min="14337" max="14337" width="4.42578125" style="117" customWidth="1"/>
    <col min="14338" max="14338" width="10.28515625" style="117" customWidth="1"/>
    <col min="14339" max="14339" width="19.85546875" style="117" customWidth="1"/>
    <col min="14340" max="14340" width="16.7109375" style="117" customWidth="1"/>
    <col min="14341" max="14341" width="21.85546875" style="117" customWidth="1"/>
    <col min="14342" max="14342" width="14.140625" style="117" customWidth="1"/>
    <col min="14343" max="14343" width="13" style="117" customWidth="1"/>
    <col min="14344" max="14344" width="15.7109375" style="117" customWidth="1"/>
    <col min="14345" max="14345" width="19.42578125" style="117" customWidth="1"/>
    <col min="14346" max="14592" width="9.140625" style="117"/>
    <col min="14593" max="14593" width="4.42578125" style="117" customWidth="1"/>
    <col min="14594" max="14594" width="10.28515625" style="117" customWidth="1"/>
    <col min="14595" max="14595" width="19.85546875" style="117" customWidth="1"/>
    <col min="14596" max="14596" width="16.7109375" style="117" customWidth="1"/>
    <col min="14597" max="14597" width="21.85546875" style="117" customWidth="1"/>
    <col min="14598" max="14598" width="14.140625" style="117" customWidth="1"/>
    <col min="14599" max="14599" width="13" style="117" customWidth="1"/>
    <col min="14600" max="14600" width="15.7109375" style="117" customWidth="1"/>
    <col min="14601" max="14601" width="19.42578125" style="117" customWidth="1"/>
    <col min="14602" max="14848" width="9.140625" style="117"/>
    <col min="14849" max="14849" width="4.42578125" style="117" customWidth="1"/>
    <col min="14850" max="14850" width="10.28515625" style="117" customWidth="1"/>
    <col min="14851" max="14851" width="19.85546875" style="117" customWidth="1"/>
    <col min="14852" max="14852" width="16.7109375" style="117" customWidth="1"/>
    <col min="14853" max="14853" width="21.85546875" style="117" customWidth="1"/>
    <col min="14854" max="14854" width="14.140625" style="117" customWidth="1"/>
    <col min="14855" max="14855" width="13" style="117" customWidth="1"/>
    <col min="14856" max="14856" width="15.7109375" style="117" customWidth="1"/>
    <col min="14857" max="14857" width="19.42578125" style="117" customWidth="1"/>
    <col min="14858" max="15104" width="9.140625" style="117"/>
    <col min="15105" max="15105" width="4.42578125" style="117" customWidth="1"/>
    <col min="15106" max="15106" width="10.28515625" style="117" customWidth="1"/>
    <col min="15107" max="15107" width="19.85546875" style="117" customWidth="1"/>
    <col min="15108" max="15108" width="16.7109375" style="117" customWidth="1"/>
    <col min="15109" max="15109" width="21.85546875" style="117" customWidth="1"/>
    <col min="15110" max="15110" width="14.140625" style="117" customWidth="1"/>
    <col min="15111" max="15111" width="13" style="117" customWidth="1"/>
    <col min="15112" max="15112" width="15.7109375" style="117" customWidth="1"/>
    <col min="15113" max="15113" width="19.42578125" style="117" customWidth="1"/>
    <col min="15114" max="15360" width="9.140625" style="117"/>
    <col min="15361" max="15361" width="4.42578125" style="117" customWidth="1"/>
    <col min="15362" max="15362" width="10.28515625" style="117" customWidth="1"/>
    <col min="15363" max="15363" width="19.85546875" style="117" customWidth="1"/>
    <col min="15364" max="15364" width="16.7109375" style="117" customWidth="1"/>
    <col min="15365" max="15365" width="21.85546875" style="117" customWidth="1"/>
    <col min="15366" max="15366" width="14.140625" style="117" customWidth="1"/>
    <col min="15367" max="15367" width="13" style="117" customWidth="1"/>
    <col min="15368" max="15368" width="15.7109375" style="117" customWidth="1"/>
    <col min="15369" max="15369" width="19.42578125" style="117" customWidth="1"/>
    <col min="15370" max="15616" width="9.140625" style="117"/>
    <col min="15617" max="15617" width="4.42578125" style="117" customWidth="1"/>
    <col min="15618" max="15618" width="10.28515625" style="117" customWidth="1"/>
    <col min="15619" max="15619" width="19.85546875" style="117" customWidth="1"/>
    <col min="15620" max="15620" width="16.7109375" style="117" customWidth="1"/>
    <col min="15621" max="15621" width="21.85546875" style="117" customWidth="1"/>
    <col min="15622" max="15622" width="14.140625" style="117" customWidth="1"/>
    <col min="15623" max="15623" width="13" style="117" customWidth="1"/>
    <col min="15624" max="15624" width="15.7109375" style="117" customWidth="1"/>
    <col min="15625" max="15625" width="19.42578125" style="117" customWidth="1"/>
    <col min="15626" max="15872" width="9.140625" style="117"/>
    <col min="15873" max="15873" width="4.42578125" style="117" customWidth="1"/>
    <col min="15874" max="15874" width="10.28515625" style="117" customWidth="1"/>
    <col min="15875" max="15875" width="19.85546875" style="117" customWidth="1"/>
    <col min="15876" max="15876" width="16.7109375" style="117" customWidth="1"/>
    <col min="15877" max="15877" width="21.85546875" style="117" customWidth="1"/>
    <col min="15878" max="15878" width="14.140625" style="117" customWidth="1"/>
    <col min="15879" max="15879" width="13" style="117" customWidth="1"/>
    <col min="15880" max="15880" width="15.7109375" style="117" customWidth="1"/>
    <col min="15881" max="15881" width="19.42578125" style="117" customWidth="1"/>
    <col min="15882" max="16128" width="9.140625" style="117"/>
    <col min="16129" max="16129" width="4.42578125" style="117" customWidth="1"/>
    <col min="16130" max="16130" width="10.28515625" style="117" customWidth="1"/>
    <col min="16131" max="16131" width="19.85546875" style="117" customWidth="1"/>
    <col min="16132" max="16132" width="16.7109375" style="117" customWidth="1"/>
    <col min="16133" max="16133" width="21.85546875" style="117" customWidth="1"/>
    <col min="16134" max="16134" width="14.140625" style="117" customWidth="1"/>
    <col min="16135" max="16135" width="13" style="117" customWidth="1"/>
    <col min="16136" max="16136" width="15.7109375" style="117" customWidth="1"/>
    <col min="16137" max="16137" width="19.42578125" style="117" customWidth="1"/>
    <col min="16138" max="16384" width="9.140625" style="117"/>
  </cols>
  <sheetData>
    <row r="2" spans="2:9" s="110" customFormat="1">
      <c r="B2" s="875" t="s">
        <v>923</v>
      </c>
      <c r="C2" s="875"/>
      <c r="D2" s="875"/>
      <c r="E2" s="875"/>
      <c r="F2" s="875"/>
      <c r="G2" s="875"/>
      <c r="H2" s="875"/>
      <c r="I2" s="875"/>
    </row>
    <row r="3" spans="2:9" s="110" customFormat="1">
      <c r="B3" s="111"/>
      <c r="C3" s="112"/>
      <c r="D3" s="112"/>
      <c r="H3" s="339" t="s">
        <v>372</v>
      </c>
      <c r="I3" s="111"/>
    </row>
    <row r="4" spans="2:9" s="110" customFormat="1" ht="34.5" customHeight="1">
      <c r="B4" s="887" t="s">
        <v>805</v>
      </c>
      <c r="C4" s="887"/>
      <c r="D4" s="887"/>
      <c r="E4" s="887"/>
      <c r="F4" s="887"/>
      <c r="G4" s="887"/>
      <c r="H4" s="887"/>
      <c r="I4" s="887"/>
    </row>
    <row r="6" spans="2:9">
      <c r="B6" s="183" t="s">
        <v>113</v>
      </c>
      <c r="C6" s="112"/>
      <c r="D6" s="112"/>
      <c r="F6" s="111" t="s">
        <v>114</v>
      </c>
      <c r="G6" s="111"/>
      <c r="H6" s="111"/>
      <c r="I6" s="110" t="s">
        <v>1</v>
      </c>
    </row>
    <row r="7" spans="2:9" ht="52.5" customHeight="1">
      <c r="B7" s="872" t="s">
        <v>373</v>
      </c>
      <c r="C7" s="872" t="s">
        <v>374</v>
      </c>
      <c r="D7" s="872" t="s">
        <v>2</v>
      </c>
      <c r="E7" s="872" t="s">
        <v>375</v>
      </c>
      <c r="F7" s="872" t="s">
        <v>322</v>
      </c>
      <c r="G7" s="872"/>
      <c r="H7" s="872"/>
      <c r="I7" s="872" t="s">
        <v>376</v>
      </c>
    </row>
    <row r="8" spans="2:9">
      <c r="B8" s="872"/>
      <c r="C8" s="872"/>
      <c r="D8" s="872"/>
      <c r="E8" s="872"/>
      <c r="F8" s="114" t="s">
        <v>228</v>
      </c>
      <c r="G8" s="114" t="s">
        <v>325</v>
      </c>
      <c r="H8" s="114" t="s">
        <v>229</v>
      </c>
      <c r="I8" s="872"/>
    </row>
    <row r="9" spans="2:9" ht="19.5" customHeight="1">
      <c r="B9" s="114"/>
      <c r="C9" s="114"/>
      <c r="D9" s="114"/>
      <c r="E9" s="114"/>
      <c r="F9" s="177"/>
      <c r="G9" s="177"/>
      <c r="H9" s="177"/>
      <c r="I9" s="114"/>
    </row>
    <row r="10" spans="2:9">
      <c r="B10" s="181"/>
      <c r="C10" s="181"/>
      <c r="D10" s="181"/>
      <c r="E10" s="181"/>
      <c r="F10" s="181"/>
      <c r="G10" s="181"/>
      <c r="H10" s="181"/>
      <c r="I10" s="124"/>
    </row>
    <row r="11" spans="2:9">
      <c r="B11" s="181"/>
      <c r="C11" s="181"/>
      <c r="D11" s="181"/>
      <c r="E11" s="181"/>
      <c r="F11" s="181"/>
      <c r="G11" s="181"/>
      <c r="H11" s="181"/>
      <c r="I11" s="124"/>
    </row>
    <row r="12" spans="2:9">
      <c r="B12" s="181"/>
      <c r="C12" s="181"/>
      <c r="D12" s="181"/>
      <c r="E12" s="181"/>
      <c r="F12" s="181"/>
      <c r="G12" s="181"/>
      <c r="H12" s="181"/>
      <c r="I12" s="124"/>
    </row>
    <row r="13" spans="2:9">
      <c r="B13" s="181"/>
      <c r="C13" s="181"/>
      <c r="D13" s="181"/>
      <c r="E13" s="181"/>
      <c r="F13" s="181"/>
      <c r="G13" s="181"/>
      <c r="H13" s="181"/>
      <c r="I13" s="124"/>
    </row>
    <row r="14" spans="2:9">
      <c r="B14" s="181"/>
      <c r="C14" s="181"/>
      <c r="D14" s="181"/>
      <c r="E14" s="181"/>
      <c r="F14" s="181"/>
      <c r="G14" s="181"/>
      <c r="H14" s="181"/>
      <c r="I14" s="124"/>
    </row>
    <row r="15" spans="2:9">
      <c r="B15" s="181"/>
      <c r="C15" s="181"/>
      <c r="D15" s="181"/>
      <c r="E15" s="181"/>
      <c r="F15" s="181"/>
      <c r="G15" s="181"/>
      <c r="H15" s="181"/>
      <c r="I15" s="124"/>
    </row>
    <row r="16" spans="2:9">
      <c r="B16" s="181"/>
      <c r="C16" s="181"/>
      <c r="D16" s="181"/>
      <c r="E16" s="181"/>
      <c r="F16" s="181"/>
      <c r="G16" s="181"/>
      <c r="H16" s="181"/>
      <c r="I16" s="124"/>
    </row>
    <row r="17" spans="2:9">
      <c r="B17" s="181"/>
      <c r="C17" s="181"/>
      <c r="D17" s="181"/>
      <c r="E17" s="181"/>
      <c r="F17" s="181"/>
      <c r="G17" s="181"/>
      <c r="H17" s="181"/>
      <c r="I17" s="124"/>
    </row>
    <row r="18" spans="2:9">
      <c r="B18" s="181"/>
      <c r="C18" s="181"/>
      <c r="D18" s="181"/>
      <c r="E18" s="181"/>
      <c r="F18" s="181"/>
      <c r="G18" s="181"/>
      <c r="H18" s="181"/>
      <c r="I18" s="124"/>
    </row>
    <row r="19" spans="2:9">
      <c r="B19" s="181"/>
      <c r="C19" s="181"/>
      <c r="D19" s="181"/>
      <c r="E19" s="181"/>
      <c r="F19" s="181"/>
      <c r="G19" s="181"/>
      <c r="H19" s="181"/>
      <c r="I19" s="124"/>
    </row>
    <row r="20" spans="2:9">
      <c r="B20" s="181"/>
      <c r="C20" s="181"/>
      <c r="D20" s="181"/>
      <c r="E20" s="181"/>
      <c r="F20" s="181"/>
      <c r="G20" s="181"/>
      <c r="H20" s="181"/>
      <c r="I20" s="124"/>
    </row>
    <row r="21" spans="2:9">
      <c r="B21" s="181"/>
      <c r="C21" s="181"/>
      <c r="D21" s="181"/>
      <c r="E21" s="181"/>
      <c r="F21" s="181"/>
      <c r="G21" s="181"/>
      <c r="H21" s="181"/>
      <c r="I21" s="124"/>
    </row>
    <row r="22" spans="2:9">
      <c r="B22" s="181"/>
      <c r="C22" s="181"/>
      <c r="D22" s="181"/>
      <c r="E22" s="181"/>
      <c r="F22" s="181"/>
      <c r="G22" s="181"/>
      <c r="H22" s="181"/>
      <c r="I22" s="124"/>
    </row>
    <row r="23" spans="2:9">
      <c r="B23" s="179"/>
      <c r="C23" s="179"/>
      <c r="D23" s="179"/>
      <c r="E23" s="179"/>
      <c r="F23" s="179"/>
      <c r="G23" s="179"/>
      <c r="H23" s="179"/>
      <c r="I23" s="124"/>
    </row>
    <row r="24" spans="2:9">
      <c r="B24" s="179"/>
      <c r="C24" s="179"/>
      <c r="D24" s="179"/>
      <c r="E24" s="179"/>
      <c r="F24" s="179"/>
      <c r="G24" s="179"/>
      <c r="H24" s="179"/>
      <c r="I24" s="124"/>
    </row>
    <row r="25" spans="2:9">
      <c r="B25" s="181"/>
      <c r="C25" s="181"/>
      <c r="D25" s="181"/>
      <c r="E25" s="181"/>
      <c r="F25" s="181"/>
      <c r="G25" s="181"/>
      <c r="H25" s="181"/>
      <c r="I25" s="124"/>
    </row>
    <row r="26" spans="2:9">
      <c r="B26" s="181"/>
      <c r="C26" s="181"/>
      <c r="D26" s="181"/>
      <c r="E26" s="181"/>
      <c r="F26" s="181"/>
      <c r="G26" s="181"/>
      <c r="H26" s="181"/>
      <c r="I26" s="124"/>
    </row>
    <row r="27" spans="2:9">
      <c r="B27" s="181"/>
      <c r="C27" s="181"/>
      <c r="D27" s="181"/>
      <c r="E27" s="181"/>
      <c r="F27" s="181"/>
      <c r="G27" s="181"/>
      <c r="H27" s="181"/>
      <c r="I27" s="124"/>
    </row>
    <row r="28" spans="2:9">
      <c r="B28" s="181"/>
      <c r="C28" s="181"/>
      <c r="D28" s="181"/>
      <c r="E28" s="181"/>
      <c r="F28" s="181"/>
      <c r="G28" s="181"/>
      <c r="H28" s="181"/>
      <c r="I28" s="124"/>
    </row>
    <row r="29" spans="2:9">
      <c r="B29" s="181"/>
      <c r="C29" s="181"/>
      <c r="D29" s="181"/>
      <c r="E29" s="181"/>
      <c r="F29" s="181"/>
      <c r="G29" s="181"/>
      <c r="H29" s="181"/>
      <c r="I29" s="124"/>
    </row>
    <row r="30" spans="2:9">
      <c r="B30" s="181"/>
      <c r="C30" s="181"/>
      <c r="D30" s="181"/>
      <c r="E30" s="181"/>
      <c r="F30" s="181"/>
      <c r="G30" s="181"/>
      <c r="H30" s="181"/>
      <c r="I30" s="124"/>
    </row>
    <row r="31" spans="2:9">
      <c r="B31" s="181"/>
      <c r="C31" s="181"/>
      <c r="D31" s="181"/>
      <c r="E31" s="181"/>
      <c r="F31" s="181"/>
      <c r="G31" s="181"/>
      <c r="H31" s="181"/>
      <c r="I31" s="124"/>
    </row>
    <row r="32" spans="2:9">
      <c r="B32" s="181"/>
      <c r="C32" s="181"/>
      <c r="D32" s="181"/>
      <c r="E32" s="181"/>
      <c r="F32" s="181"/>
      <c r="G32" s="181"/>
      <c r="H32" s="181"/>
      <c r="I32" s="124"/>
    </row>
    <row r="33" spans="2:9">
      <c r="B33" s="179"/>
      <c r="C33" s="179"/>
      <c r="D33" s="179"/>
      <c r="E33" s="179"/>
      <c r="F33" s="179"/>
      <c r="G33" s="179"/>
      <c r="H33" s="179"/>
      <c r="I33" s="124"/>
    </row>
    <row r="34" spans="2:9">
      <c r="B34" s="181"/>
      <c r="C34" s="181"/>
      <c r="D34" s="181"/>
      <c r="E34" s="181"/>
      <c r="F34" s="181"/>
      <c r="G34" s="181"/>
      <c r="H34" s="181"/>
      <c r="I34" s="124"/>
    </row>
    <row r="35" spans="2:9">
      <c r="B35" s="179"/>
      <c r="C35" s="179" t="s">
        <v>249</v>
      </c>
      <c r="D35" s="179"/>
      <c r="E35" s="179"/>
      <c r="F35" s="179"/>
      <c r="G35" s="179"/>
      <c r="H35" s="179"/>
      <c r="I35" s="124"/>
    </row>
    <row r="38" spans="2:9" s="110" customFormat="1">
      <c r="B38" s="875" t="s">
        <v>257</v>
      </c>
      <c r="C38" s="875"/>
      <c r="D38" s="875"/>
      <c r="E38" s="875"/>
      <c r="F38" s="875" t="s">
        <v>152</v>
      </c>
      <c r="G38" s="875"/>
      <c r="H38" s="875"/>
      <c r="I38" s="875"/>
    </row>
    <row r="39" spans="2:9">
      <c r="B39" s="110" t="s">
        <v>368</v>
      </c>
    </row>
    <row r="40" spans="2:9" ht="52.5" customHeight="1">
      <c r="B40" s="110"/>
      <c r="C40" s="880" t="s">
        <v>369</v>
      </c>
      <c r="D40" s="880"/>
      <c r="E40" s="880"/>
      <c r="F40" s="880"/>
      <c r="G40" s="880"/>
      <c r="H40" s="880"/>
      <c r="I40" s="880"/>
    </row>
    <row r="41" spans="2:9" ht="50.25" customHeight="1">
      <c r="B41" s="110"/>
      <c r="C41" s="873" t="s">
        <v>370</v>
      </c>
      <c r="D41" s="873"/>
      <c r="E41" s="873"/>
      <c r="F41" s="873"/>
      <c r="G41" s="873"/>
      <c r="H41" s="873"/>
      <c r="I41" s="873"/>
    </row>
    <row r="42" spans="2:9" ht="17.25" customHeight="1">
      <c r="B42" s="110"/>
      <c r="C42" s="886" t="s">
        <v>377</v>
      </c>
      <c r="D42" s="886"/>
      <c r="E42" s="886"/>
      <c r="F42" s="886"/>
      <c r="G42" s="886"/>
      <c r="H42" s="886"/>
      <c r="I42" s="886"/>
    </row>
    <row r="43" spans="2:9">
      <c r="C43" s="117" t="s">
        <v>378</v>
      </c>
    </row>
  </sheetData>
  <mergeCells count="13">
    <mergeCell ref="B2:I2"/>
    <mergeCell ref="B4:I4"/>
    <mergeCell ref="B7:B8"/>
    <mergeCell ref="C7:C8"/>
    <mergeCell ref="D7:D8"/>
    <mergeCell ref="E7:E8"/>
    <mergeCell ref="F7:H7"/>
    <mergeCell ref="I7:I8"/>
    <mergeCell ref="B38:E38"/>
    <mergeCell ref="F38:I38"/>
    <mergeCell ref="C40:I40"/>
    <mergeCell ref="C41:I41"/>
    <mergeCell ref="C42:I42"/>
  </mergeCells>
  <printOptions horizontalCentered="1"/>
  <pageMargins left="0.19685039370078741" right="0.19685039370078741" top="0.59055118110236227" bottom="0.19685039370078741" header="0.31496062992125984" footer="0.31496062992125984"/>
  <pageSetup paperSize="5" scale="6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O92"/>
  <sheetViews>
    <sheetView zoomScale="70" zoomScaleNormal="70" workbookViewId="0">
      <selection activeCell="H28" sqref="H28"/>
    </sheetView>
  </sheetViews>
  <sheetFormatPr defaultRowHeight="15.75"/>
  <cols>
    <col min="1" max="1" width="20.42578125" style="447" customWidth="1"/>
    <col min="2" max="2" width="44.7109375" style="109" bestFit="1" customWidth="1"/>
    <col min="3" max="3" width="16.85546875" style="109" customWidth="1"/>
    <col min="4" max="4" width="18.5703125" style="108" customWidth="1"/>
    <col min="5" max="5" width="16.7109375" style="108" customWidth="1"/>
    <col min="6" max="6" width="19.7109375" style="108" customWidth="1"/>
    <col min="7" max="7" width="20.140625" style="108" customWidth="1"/>
    <col min="8" max="8" width="21.85546875" style="108" customWidth="1"/>
    <col min="9" max="9" width="23.42578125" style="108" customWidth="1"/>
    <col min="10" max="10" width="17.85546875" style="108" customWidth="1"/>
    <col min="11" max="11" width="15.5703125" style="108" customWidth="1"/>
    <col min="12" max="12" width="20" style="108" customWidth="1"/>
    <col min="13" max="13" width="21.140625" style="108" customWidth="1"/>
    <col min="14" max="14" width="16.7109375" style="108" customWidth="1"/>
    <col min="15" max="15" width="13.85546875" style="108" bestFit="1" customWidth="1"/>
    <col min="16" max="256" width="9.140625" style="108"/>
    <col min="257" max="257" width="15.42578125" style="108" bestFit="1" customWidth="1"/>
    <col min="258" max="258" width="20.85546875" style="108" customWidth="1"/>
    <col min="259" max="259" width="16.85546875" style="108" customWidth="1"/>
    <col min="260" max="260" width="18.5703125" style="108" customWidth="1"/>
    <col min="261" max="261" width="16.7109375" style="108" customWidth="1"/>
    <col min="262" max="262" width="19.7109375" style="108" customWidth="1"/>
    <col min="263" max="263" width="20.140625" style="108" customWidth="1"/>
    <col min="264" max="264" width="21.85546875" style="108" customWidth="1"/>
    <col min="265" max="265" width="23.42578125" style="108" customWidth="1"/>
    <col min="266" max="266" width="17.85546875" style="108" customWidth="1"/>
    <col min="267" max="267" width="15.5703125" style="108" customWidth="1"/>
    <col min="268" max="268" width="20" style="108" customWidth="1"/>
    <col min="269" max="269" width="21.140625" style="108" customWidth="1"/>
    <col min="270" max="270" width="23.5703125" style="108" customWidth="1"/>
    <col min="271" max="271" width="13.85546875" style="108" bestFit="1" customWidth="1"/>
    <col min="272" max="512" width="9.140625" style="108"/>
    <col min="513" max="513" width="15.42578125" style="108" bestFit="1" customWidth="1"/>
    <col min="514" max="514" width="20.85546875" style="108" customWidth="1"/>
    <col min="515" max="515" width="16.85546875" style="108" customWidth="1"/>
    <col min="516" max="516" width="18.5703125" style="108" customWidth="1"/>
    <col min="517" max="517" width="16.7109375" style="108" customWidth="1"/>
    <col min="518" max="518" width="19.7109375" style="108" customWidth="1"/>
    <col min="519" max="519" width="20.140625" style="108" customWidth="1"/>
    <col min="520" max="520" width="21.85546875" style="108" customWidth="1"/>
    <col min="521" max="521" width="23.42578125" style="108" customWidth="1"/>
    <col min="522" max="522" width="17.85546875" style="108" customWidth="1"/>
    <col min="523" max="523" width="15.5703125" style="108" customWidth="1"/>
    <col min="524" max="524" width="20" style="108" customWidth="1"/>
    <col min="525" max="525" width="21.140625" style="108" customWidth="1"/>
    <col min="526" max="526" width="23.5703125" style="108" customWidth="1"/>
    <col min="527" max="527" width="13.85546875" style="108" bestFit="1" customWidth="1"/>
    <col min="528" max="768" width="9.140625" style="108"/>
    <col min="769" max="769" width="15.42578125" style="108" bestFit="1" customWidth="1"/>
    <col min="770" max="770" width="20.85546875" style="108" customWidth="1"/>
    <col min="771" max="771" width="16.85546875" style="108" customWidth="1"/>
    <col min="772" max="772" width="18.5703125" style="108" customWidth="1"/>
    <col min="773" max="773" width="16.7109375" style="108" customWidth="1"/>
    <col min="774" max="774" width="19.7109375" style="108" customWidth="1"/>
    <col min="775" max="775" width="20.140625" style="108" customWidth="1"/>
    <col min="776" max="776" width="21.85546875" style="108" customWidth="1"/>
    <col min="777" max="777" width="23.42578125" style="108" customWidth="1"/>
    <col min="778" max="778" width="17.85546875" style="108" customWidth="1"/>
    <col min="779" max="779" width="15.5703125" style="108" customWidth="1"/>
    <col min="780" max="780" width="20" style="108" customWidth="1"/>
    <col min="781" max="781" width="21.140625" style="108" customWidth="1"/>
    <col min="782" max="782" width="23.5703125" style="108" customWidth="1"/>
    <col min="783" max="783" width="13.85546875" style="108" bestFit="1" customWidth="1"/>
    <col min="784" max="1024" width="9.140625" style="108"/>
    <col min="1025" max="1025" width="15.42578125" style="108" bestFit="1" customWidth="1"/>
    <col min="1026" max="1026" width="20.85546875" style="108" customWidth="1"/>
    <col min="1027" max="1027" width="16.85546875" style="108" customWidth="1"/>
    <col min="1028" max="1028" width="18.5703125" style="108" customWidth="1"/>
    <col min="1029" max="1029" width="16.7109375" style="108" customWidth="1"/>
    <col min="1030" max="1030" width="19.7109375" style="108" customWidth="1"/>
    <col min="1031" max="1031" width="20.140625" style="108" customWidth="1"/>
    <col min="1032" max="1032" width="21.85546875" style="108" customWidth="1"/>
    <col min="1033" max="1033" width="23.42578125" style="108" customWidth="1"/>
    <col min="1034" max="1034" width="17.85546875" style="108" customWidth="1"/>
    <col min="1035" max="1035" width="15.5703125" style="108" customWidth="1"/>
    <col min="1036" max="1036" width="20" style="108" customWidth="1"/>
    <col min="1037" max="1037" width="21.140625" style="108" customWidth="1"/>
    <col min="1038" max="1038" width="23.5703125" style="108" customWidth="1"/>
    <col min="1039" max="1039" width="13.85546875" style="108" bestFit="1" customWidth="1"/>
    <col min="1040" max="1280" width="9.140625" style="108"/>
    <col min="1281" max="1281" width="15.42578125" style="108" bestFit="1" customWidth="1"/>
    <col min="1282" max="1282" width="20.85546875" style="108" customWidth="1"/>
    <col min="1283" max="1283" width="16.85546875" style="108" customWidth="1"/>
    <col min="1284" max="1284" width="18.5703125" style="108" customWidth="1"/>
    <col min="1285" max="1285" width="16.7109375" style="108" customWidth="1"/>
    <col min="1286" max="1286" width="19.7109375" style="108" customWidth="1"/>
    <col min="1287" max="1287" width="20.140625" style="108" customWidth="1"/>
    <col min="1288" max="1288" width="21.85546875" style="108" customWidth="1"/>
    <col min="1289" max="1289" width="23.42578125" style="108" customWidth="1"/>
    <col min="1290" max="1290" width="17.85546875" style="108" customWidth="1"/>
    <col min="1291" max="1291" width="15.5703125" style="108" customWidth="1"/>
    <col min="1292" max="1292" width="20" style="108" customWidth="1"/>
    <col min="1293" max="1293" width="21.140625" style="108" customWidth="1"/>
    <col min="1294" max="1294" width="23.5703125" style="108" customWidth="1"/>
    <col min="1295" max="1295" width="13.85546875" style="108" bestFit="1" customWidth="1"/>
    <col min="1296" max="1536" width="9.140625" style="108"/>
    <col min="1537" max="1537" width="15.42578125" style="108" bestFit="1" customWidth="1"/>
    <col min="1538" max="1538" width="20.85546875" style="108" customWidth="1"/>
    <col min="1539" max="1539" width="16.85546875" style="108" customWidth="1"/>
    <col min="1540" max="1540" width="18.5703125" style="108" customWidth="1"/>
    <col min="1541" max="1541" width="16.7109375" style="108" customWidth="1"/>
    <col min="1542" max="1542" width="19.7109375" style="108" customWidth="1"/>
    <col min="1543" max="1543" width="20.140625" style="108" customWidth="1"/>
    <col min="1544" max="1544" width="21.85546875" style="108" customWidth="1"/>
    <col min="1545" max="1545" width="23.42578125" style="108" customWidth="1"/>
    <col min="1546" max="1546" width="17.85546875" style="108" customWidth="1"/>
    <col min="1547" max="1547" width="15.5703125" style="108" customWidth="1"/>
    <col min="1548" max="1548" width="20" style="108" customWidth="1"/>
    <col min="1549" max="1549" width="21.140625" style="108" customWidth="1"/>
    <col min="1550" max="1550" width="23.5703125" style="108" customWidth="1"/>
    <col min="1551" max="1551" width="13.85546875" style="108" bestFit="1" customWidth="1"/>
    <col min="1552" max="1792" width="9.140625" style="108"/>
    <col min="1793" max="1793" width="15.42578125" style="108" bestFit="1" customWidth="1"/>
    <col min="1794" max="1794" width="20.85546875" style="108" customWidth="1"/>
    <col min="1795" max="1795" width="16.85546875" style="108" customWidth="1"/>
    <col min="1796" max="1796" width="18.5703125" style="108" customWidth="1"/>
    <col min="1797" max="1797" width="16.7109375" style="108" customWidth="1"/>
    <col min="1798" max="1798" width="19.7109375" style="108" customWidth="1"/>
    <col min="1799" max="1799" width="20.140625" style="108" customWidth="1"/>
    <col min="1800" max="1800" width="21.85546875" style="108" customWidth="1"/>
    <col min="1801" max="1801" width="23.42578125" style="108" customWidth="1"/>
    <col min="1802" max="1802" width="17.85546875" style="108" customWidth="1"/>
    <col min="1803" max="1803" width="15.5703125" style="108" customWidth="1"/>
    <col min="1804" max="1804" width="20" style="108" customWidth="1"/>
    <col min="1805" max="1805" width="21.140625" style="108" customWidth="1"/>
    <col min="1806" max="1806" width="23.5703125" style="108" customWidth="1"/>
    <col min="1807" max="1807" width="13.85546875" style="108" bestFit="1" customWidth="1"/>
    <col min="1808" max="2048" width="9.140625" style="108"/>
    <col min="2049" max="2049" width="15.42578125" style="108" bestFit="1" customWidth="1"/>
    <col min="2050" max="2050" width="20.85546875" style="108" customWidth="1"/>
    <col min="2051" max="2051" width="16.85546875" style="108" customWidth="1"/>
    <col min="2052" max="2052" width="18.5703125" style="108" customWidth="1"/>
    <col min="2053" max="2053" width="16.7109375" style="108" customWidth="1"/>
    <col min="2054" max="2054" width="19.7109375" style="108" customWidth="1"/>
    <col min="2055" max="2055" width="20.140625" style="108" customWidth="1"/>
    <col min="2056" max="2056" width="21.85546875" style="108" customWidth="1"/>
    <col min="2057" max="2057" width="23.42578125" style="108" customWidth="1"/>
    <col min="2058" max="2058" width="17.85546875" style="108" customWidth="1"/>
    <col min="2059" max="2059" width="15.5703125" style="108" customWidth="1"/>
    <col min="2060" max="2060" width="20" style="108" customWidth="1"/>
    <col min="2061" max="2061" width="21.140625" style="108" customWidth="1"/>
    <col min="2062" max="2062" width="23.5703125" style="108" customWidth="1"/>
    <col min="2063" max="2063" width="13.85546875" style="108" bestFit="1" customWidth="1"/>
    <col min="2064" max="2304" width="9.140625" style="108"/>
    <col min="2305" max="2305" width="15.42578125" style="108" bestFit="1" customWidth="1"/>
    <col min="2306" max="2306" width="20.85546875" style="108" customWidth="1"/>
    <col min="2307" max="2307" width="16.85546875" style="108" customWidth="1"/>
    <col min="2308" max="2308" width="18.5703125" style="108" customWidth="1"/>
    <col min="2309" max="2309" width="16.7109375" style="108" customWidth="1"/>
    <col min="2310" max="2310" width="19.7109375" style="108" customWidth="1"/>
    <col min="2311" max="2311" width="20.140625" style="108" customWidth="1"/>
    <col min="2312" max="2312" width="21.85546875" style="108" customWidth="1"/>
    <col min="2313" max="2313" width="23.42578125" style="108" customWidth="1"/>
    <col min="2314" max="2314" width="17.85546875" style="108" customWidth="1"/>
    <col min="2315" max="2315" width="15.5703125" style="108" customWidth="1"/>
    <col min="2316" max="2316" width="20" style="108" customWidth="1"/>
    <col min="2317" max="2317" width="21.140625" style="108" customWidth="1"/>
    <col min="2318" max="2318" width="23.5703125" style="108" customWidth="1"/>
    <col min="2319" max="2319" width="13.85546875" style="108" bestFit="1" customWidth="1"/>
    <col min="2320" max="2560" width="9.140625" style="108"/>
    <col min="2561" max="2561" width="15.42578125" style="108" bestFit="1" customWidth="1"/>
    <col min="2562" max="2562" width="20.85546875" style="108" customWidth="1"/>
    <col min="2563" max="2563" width="16.85546875" style="108" customWidth="1"/>
    <col min="2564" max="2564" width="18.5703125" style="108" customWidth="1"/>
    <col min="2565" max="2565" width="16.7109375" style="108" customWidth="1"/>
    <col min="2566" max="2566" width="19.7109375" style="108" customWidth="1"/>
    <col min="2567" max="2567" width="20.140625" style="108" customWidth="1"/>
    <col min="2568" max="2568" width="21.85546875" style="108" customWidth="1"/>
    <col min="2569" max="2569" width="23.42578125" style="108" customWidth="1"/>
    <col min="2570" max="2570" width="17.85546875" style="108" customWidth="1"/>
    <col min="2571" max="2571" width="15.5703125" style="108" customWidth="1"/>
    <col min="2572" max="2572" width="20" style="108" customWidth="1"/>
    <col min="2573" max="2573" width="21.140625" style="108" customWidth="1"/>
    <col min="2574" max="2574" width="23.5703125" style="108" customWidth="1"/>
    <col min="2575" max="2575" width="13.85546875" style="108" bestFit="1" customWidth="1"/>
    <col min="2576" max="2816" width="9.140625" style="108"/>
    <col min="2817" max="2817" width="15.42578125" style="108" bestFit="1" customWidth="1"/>
    <col min="2818" max="2818" width="20.85546875" style="108" customWidth="1"/>
    <col min="2819" max="2819" width="16.85546875" style="108" customWidth="1"/>
    <col min="2820" max="2820" width="18.5703125" style="108" customWidth="1"/>
    <col min="2821" max="2821" width="16.7109375" style="108" customWidth="1"/>
    <col min="2822" max="2822" width="19.7109375" style="108" customWidth="1"/>
    <col min="2823" max="2823" width="20.140625" style="108" customWidth="1"/>
    <col min="2824" max="2824" width="21.85546875" style="108" customWidth="1"/>
    <col min="2825" max="2825" width="23.42578125" style="108" customWidth="1"/>
    <col min="2826" max="2826" width="17.85546875" style="108" customWidth="1"/>
    <col min="2827" max="2827" width="15.5703125" style="108" customWidth="1"/>
    <col min="2828" max="2828" width="20" style="108" customWidth="1"/>
    <col min="2829" max="2829" width="21.140625" style="108" customWidth="1"/>
    <col min="2830" max="2830" width="23.5703125" style="108" customWidth="1"/>
    <col min="2831" max="2831" width="13.85546875" style="108" bestFit="1" customWidth="1"/>
    <col min="2832" max="3072" width="9.140625" style="108"/>
    <col min="3073" max="3073" width="15.42578125" style="108" bestFit="1" customWidth="1"/>
    <col min="3074" max="3074" width="20.85546875" style="108" customWidth="1"/>
    <col min="3075" max="3075" width="16.85546875" style="108" customWidth="1"/>
    <col min="3076" max="3076" width="18.5703125" style="108" customWidth="1"/>
    <col min="3077" max="3077" width="16.7109375" style="108" customWidth="1"/>
    <col min="3078" max="3078" width="19.7109375" style="108" customWidth="1"/>
    <col min="3079" max="3079" width="20.140625" style="108" customWidth="1"/>
    <col min="3080" max="3080" width="21.85546875" style="108" customWidth="1"/>
    <col min="3081" max="3081" width="23.42578125" style="108" customWidth="1"/>
    <col min="3082" max="3082" width="17.85546875" style="108" customWidth="1"/>
    <col min="3083" max="3083" width="15.5703125" style="108" customWidth="1"/>
    <col min="3084" max="3084" width="20" style="108" customWidth="1"/>
    <col min="3085" max="3085" width="21.140625" style="108" customWidth="1"/>
    <col min="3086" max="3086" width="23.5703125" style="108" customWidth="1"/>
    <col min="3087" max="3087" width="13.85546875" style="108" bestFit="1" customWidth="1"/>
    <col min="3088" max="3328" width="9.140625" style="108"/>
    <col min="3329" max="3329" width="15.42578125" style="108" bestFit="1" customWidth="1"/>
    <col min="3330" max="3330" width="20.85546875" style="108" customWidth="1"/>
    <col min="3331" max="3331" width="16.85546875" style="108" customWidth="1"/>
    <col min="3332" max="3332" width="18.5703125" style="108" customWidth="1"/>
    <col min="3333" max="3333" width="16.7109375" style="108" customWidth="1"/>
    <col min="3334" max="3334" width="19.7109375" style="108" customWidth="1"/>
    <col min="3335" max="3335" width="20.140625" style="108" customWidth="1"/>
    <col min="3336" max="3336" width="21.85546875" style="108" customWidth="1"/>
    <col min="3337" max="3337" width="23.42578125" style="108" customWidth="1"/>
    <col min="3338" max="3338" width="17.85546875" style="108" customWidth="1"/>
    <col min="3339" max="3339" width="15.5703125" style="108" customWidth="1"/>
    <col min="3340" max="3340" width="20" style="108" customWidth="1"/>
    <col min="3341" max="3341" width="21.140625" style="108" customWidth="1"/>
    <col min="3342" max="3342" width="23.5703125" style="108" customWidth="1"/>
    <col min="3343" max="3343" width="13.85546875" style="108" bestFit="1" customWidth="1"/>
    <col min="3344" max="3584" width="9.140625" style="108"/>
    <col min="3585" max="3585" width="15.42578125" style="108" bestFit="1" customWidth="1"/>
    <col min="3586" max="3586" width="20.85546875" style="108" customWidth="1"/>
    <col min="3587" max="3587" width="16.85546875" style="108" customWidth="1"/>
    <col min="3588" max="3588" width="18.5703125" style="108" customWidth="1"/>
    <col min="3589" max="3589" width="16.7109375" style="108" customWidth="1"/>
    <col min="3590" max="3590" width="19.7109375" style="108" customWidth="1"/>
    <col min="3591" max="3591" width="20.140625" style="108" customWidth="1"/>
    <col min="3592" max="3592" width="21.85546875" style="108" customWidth="1"/>
    <col min="3593" max="3593" width="23.42578125" style="108" customWidth="1"/>
    <col min="3594" max="3594" width="17.85546875" style="108" customWidth="1"/>
    <col min="3595" max="3595" width="15.5703125" style="108" customWidth="1"/>
    <col min="3596" max="3596" width="20" style="108" customWidth="1"/>
    <col min="3597" max="3597" width="21.140625" style="108" customWidth="1"/>
    <col min="3598" max="3598" width="23.5703125" style="108" customWidth="1"/>
    <col min="3599" max="3599" width="13.85546875" style="108" bestFit="1" customWidth="1"/>
    <col min="3600" max="3840" width="9.140625" style="108"/>
    <col min="3841" max="3841" width="15.42578125" style="108" bestFit="1" customWidth="1"/>
    <col min="3842" max="3842" width="20.85546875" style="108" customWidth="1"/>
    <col min="3843" max="3843" width="16.85546875" style="108" customWidth="1"/>
    <col min="3844" max="3844" width="18.5703125" style="108" customWidth="1"/>
    <col min="3845" max="3845" width="16.7109375" style="108" customWidth="1"/>
    <col min="3846" max="3846" width="19.7109375" style="108" customWidth="1"/>
    <col min="3847" max="3847" width="20.140625" style="108" customWidth="1"/>
    <col min="3848" max="3848" width="21.85546875" style="108" customWidth="1"/>
    <col min="3849" max="3849" width="23.42578125" style="108" customWidth="1"/>
    <col min="3850" max="3850" width="17.85546875" style="108" customWidth="1"/>
    <col min="3851" max="3851" width="15.5703125" style="108" customWidth="1"/>
    <col min="3852" max="3852" width="20" style="108" customWidth="1"/>
    <col min="3853" max="3853" width="21.140625" style="108" customWidth="1"/>
    <col min="3854" max="3854" width="23.5703125" style="108" customWidth="1"/>
    <col min="3855" max="3855" width="13.85546875" style="108" bestFit="1" customWidth="1"/>
    <col min="3856" max="4096" width="9.140625" style="108"/>
    <col min="4097" max="4097" width="15.42578125" style="108" bestFit="1" customWidth="1"/>
    <col min="4098" max="4098" width="20.85546875" style="108" customWidth="1"/>
    <col min="4099" max="4099" width="16.85546875" style="108" customWidth="1"/>
    <col min="4100" max="4100" width="18.5703125" style="108" customWidth="1"/>
    <col min="4101" max="4101" width="16.7109375" style="108" customWidth="1"/>
    <col min="4102" max="4102" width="19.7109375" style="108" customWidth="1"/>
    <col min="4103" max="4103" width="20.140625" style="108" customWidth="1"/>
    <col min="4104" max="4104" width="21.85546875" style="108" customWidth="1"/>
    <col min="4105" max="4105" width="23.42578125" style="108" customWidth="1"/>
    <col min="4106" max="4106" width="17.85546875" style="108" customWidth="1"/>
    <col min="4107" max="4107" width="15.5703125" style="108" customWidth="1"/>
    <col min="4108" max="4108" width="20" style="108" customWidth="1"/>
    <col min="4109" max="4109" width="21.140625" style="108" customWidth="1"/>
    <col min="4110" max="4110" width="23.5703125" style="108" customWidth="1"/>
    <col min="4111" max="4111" width="13.85546875" style="108" bestFit="1" customWidth="1"/>
    <col min="4112" max="4352" width="9.140625" style="108"/>
    <col min="4353" max="4353" width="15.42578125" style="108" bestFit="1" customWidth="1"/>
    <col min="4354" max="4354" width="20.85546875" style="108" customWidth="1"/>
    <col min="4355" max="4355" width="16.85546875" style="108" customWidth="1"/>
    <col min="4356" max="4356" width="18.5703125" style="108" customWidth="1"/>
    <col min="4357" max="4357" width="16.7109375" style="108" customWidth="1"/>
    <col min="4358" max="4358" width="19.7109375" style="108" customWidth="1"/>
    <col min="4359" max="4359" width="20.140625" style="108" customWidth="1"/>
    <col min="4360" max="4360" width="21.85546875" style="108" customWidth="1"/>
    <col min="4361" max="4361" width="23.42578125" style="108" customWidth="1"/>
    <col min="4362" max="4362" width="17.85546875" style="108" customWidth="1"/>
    <col min="4363" max="4363" width="15.5703125" style="108" customWidth="1"/>
    <col min="4364" max="4364" width="20" style="108" customWidth="1"/>
    <col min="4365" max="4365" width="21.140625" style="108" customWidth="1"/>
    <col min="4366" max="4366" width="23.5703125" style="108" customWidth="1"/>
    <col min="4367" max="4367" width="13.85546875" style="108" bestFit="1" customWidth="1"/>
    <col min="4368" max="4608" width="9.140625" style="108"/>
    <col min="4609" max="4609" width="15.42578125" style="108" bestFit="1" customWidth="1"/>
    <col min="4610" max="4610" width="20.85546875" style="108" customWidth="1"/>
    <col min="4611" max="4611" width="16.85546875" style="108" customWidth="1"/>
    <col min="4612" max="4612" width="18.5703125" style="108" customWidth="1"/>
    <col min="4613" max="4613" width="16.7109375" style="108" customWidth="1"/>
    <col min="4614" max="4614" width="19.7109375" style="108" customWidth="1"/>
    <col min="4615" max="4615" width="20.140625" style="108" customWidth="1"/>
    <col min="4616" max="4616" width="21.85546875" style="108" customWidth="1"/>
    <col min="4617" max="4617" width="23.42578125" style="108" customWidth="1"/>
    <col min="4618" max="4618" width="17.85546875" style="108" customWidth="1"/>
    <col min="4619" max="4619" width="15.5703125" style="108" customWidth="1"/>
    <col min="4620" max="4620" width="20" style="108" customWidth="1"/>
    <col min="4621" max="4621" width="21.140625" style="108" customWidth="1"/>
    <col min="4622" max="4622" width="23.5703125" style="108" customWidth="1"/>
    <col min="4623" max="4623" width="13.85546875" style="108" bestFit="1" customWidth="1"/>
    <col min="4624" max="4864" width="9.140625" style="108"/>
    <col min="4865" max="4865" width="15.42578125" style="108" bestFit="1" customWidth="1"/>
    <col min="4866" max="4866" width="20.85546875" style="108" customWidth="1"/>
    <col min="4867" max="4867" width="16.85546875" style="108" customWidth="1"/>
    <col min="4868" max="4868" width="18.5703125" style="108" customWidth="1"/>
    <col min="4869" max="4869" width="16.7109375" style="108" customWidth="1"/>
    <col min="4870" max="4870" width="19.7109375" style="108" customWidth="1"/>
    <col min="4871" max="4871" width="20.140625" style="108" customWidth="1"/>
    <col min="4872" max="4872" width="21.85546875" style="108" customWidth="1"/>
    <col min="4873" max="4873" width="23.42578125" style="108" customWidth="1"/>
    <col min="4874" max="4874" width="17.85546875" style="108" customWidth="1"/>
    <col min="4875" max="4875" width="15.5703125" style="108" customWidth="1"/>
    <col min="4876" max="4876" width="20" style="108" customWidth="1"/>
    <col min="4877" max="4877" width="21.140625" style="108" customWidth="1"/>
    <col min="4878" max="4878" width="23.5703125" style="108" customWidth="1"/>
    <col min="4879" max="4879" width="13.85546875" style="108" bestFit="1" customWidth="1"/>
    <col min="4880" max="5120" width="9.140625" style="108"/>
    <col min="5121" max="5121" width="15.42578125" style="108" bestFit="1" customWidth="1"/>
    <col min="5122" max="5122" width="20.85546875" style="108" customWidth="1"/>
    <col min="5123" max="5123" width="16.85546875" style="108" customWidth="1"/>
    <col min="5124" max="5124" width="18.5703125" style="108" customWidth="1"/>
    <col min="5125" max="5125" width="16.7109375" style="108" customWidth="1"/>
    <col min="5126" max="5126" width="19.7109375" style="108" customWidth="1"/>
    <col min="5127" max="5127" width="20.140625" style="108" customWidth="1"/>
    <col min="5128" max="5128" width="21.85546875" style="108" customWidth="1"/>
    <col min="5129" max="5129" width="23.42578125" style="108" customWidth="1"/>
    <col min="5130" max="5130" width="17.85546875" style="108" customWidth="1"/>
    <col min="5131" max="5131" width="15.5703125" style="108" customWidth="1"/>
    <col min="5132" max="5132" width="20" style="108" customWidth="1"/>
    <col min="5133" max="5133" width="21.140625" style="108" customWidth="1"/>
    <col min="5134" max="5134" width="23.5703125" style="108" customWidth="1"/>
    <col min="5135" max="5135" width="13.85546875" style="108" bestFit="1" customWidth="1"/>
    <col min="5136" max="5376" width="9.140625" style="108"/>
    <col min="5377" max="5377" width="15.42578125" style="108" bestFit="1" customWidth="1"/>
    <col min="5378" max="5378" width="20.85546875" style="108" customWidth="1"/>
    <col min="5379" max="5379" width="16.85546875" style="108" customWidth="1"/>
    <col min="5380" max="5380" width="18.5703125" style="108" customWidth="1"/>
    <col min="5381" max="5381" width="16.7109375" style="108" customWidth="1"/>
    <col min="5382" max="5382" width="19.7109375" style="108" customWidth="1"/>
    <col min="5383" max="5383" width="20.140625" style="108" customWidth="1"/>
    <col min="5384" max="5384" width="21.85546875" style="108" customWidth="1"/>
    <col min="5385" max="5385" width="23.42578125" style="108" customWidth="1"/>
    <col min="5386" max="5386" width="17.85546875" style="108" customWidth="1"/>
    <col min="5387" max="5387" width="15.5703125" style="108" customWidth="1"/>
    <col min="5388" max="5388" width="20" style="108" customWidth="1"/>
    <col min="5389" max="5389" width="21.140625" style="108" customWidth="1"/>
    <col min="5390" max="5390" width="23.5703125" style="108" customWidth="1"/>
    <col min="5391" max="5391" width="13.85546875" style="108" bestFit="1" customWidth="1"/>
    <col min="5392" max="5632" width="9.140625" style="108"/>
    <col min="5633" max="5633" width="15.42578125" style="108" bestFit="1" customWidth="1"/>
    <col min="5634" max="5634" width="20.85546875" style="108" customWidth="1"/>
    <col min="5635" max="5635" width="16.85546875" style="108" customWidth="1"/>
    <col min="5636" max="5636" width="18.5703125" style="108" customWidth="1"/>
    <col min="5637" max="5637" width="16.7109375" style="108" customWidth="1"/>
    <col min="5638" max="5638" width="19.7109375" style="108" customWidth="1"/>
    <col min="5639" max="5639" width="20.140625" style="108" customWidth="1"/>
    <col min="5640" max="5640" width="21.85546875" style="108" customWidth="1"/>
    <col min="5641" max="5641" width="23.42578125" style="108" customWidth="1"/>
    <col min="5642" max="5642" width="17.85546875" style="108" customWidth="1"/>
    <col min="5643" max="5643" width="15.5703125" style="108" customWidth="1"/>
    <col min="5644" max="5644" width="20" style="108" customWidth="1"/>
    <col min="5645" max="5645" width="21.140625" style="108" customWidth="1"/>
    <col min="5646" max="5646" width="23.5703125" style="108" customWidth="1"/>
    <col min="5647" max="5647" width="13.85546875" style="108" bestFit="1" customWidth="1"/>
    <col min="5648" max="5888" width="9.140625" style="108"/>
    <col min="5889" max="5889" width="15.42578125" style="108" bestFit="1" customWidth="1"/>
    <col min="5890" max="5890" width="20.85546875" style="108" customWidth="1"/>
    <col min="5891" max="5891" width="16.85546875" style="108" customWidth="1"/>
    <col min="5892" max="5892" width="18.5703125" style="108" customWidth="1"/>
    <col min="5893" max="5893" width="16.7109375" style="108" customWidth="1"/>
    <col min="5894" max="5894" width="19.7109375" style="108" customWidth="1"/>
    <col min="5895" max="5895" width="20.140625" style="108" customWidth="1"/>
    <col min="5896" max="5896" width="21.85546875" style="108" customWidth="1"/>
    <col min="5897" max="5897" width="23.42578125" style="108" customWidth="1"/>
    <col min="5898" max="5898" width="17.85546875" style="108" customWidth="1"/>
    <col min="5899" max="5899" width="15.5703125" style="108" customWidth="1"/>
    <col min="5900" max="5900" width="20" style="108" customWidth="1"/>
    <col min="5901" max="5901" width="21.140625" style="108" customWidth="1"/>
    <col min="5902" max="5902" width="23.5703125" style="108" customWidth="1"/>
    <col min="5903" max="5903" width="13.85546875" style="108" bestFit="1" customWidth="1"/>
    <col min="5904" max="6144" width="9.140625" style="108"/>
    <col min="6145" max="6145" width="15.42578125" style="108" bestFit="1" customWidth="1"/>
    <col min="6146" max="6146" width="20.85546875" style="108" customWidth="1"/>
    <col min="6147" max="6147" width="16.85546875" style="108" customWidth="1"/>
    <col min="6148" max="6148" width="18.5703125" style="108" customWidth="1"/>
    <col min="6149" max="6149" width="16.7109375" style="108" customWidth="1"/>
    <col min="6150" max="6150" width="19.7109375" style="108" customWidth="1"/>
    <col min="6151" max="6151" width="20.140625" style="108" customWidth="1"/>
    <col min="6152" max="6152" width="21.85546875" style="108" customWidth="1"/>
    <col min="6153" max="6153" width="23.42578125" style="108" customWidth="1"/>
    <col min="6154" max="6154" width="17.85546875" style="108" customWidth="1"/>
    <col min="6155" max="6155" width="15.5703125" style="108" customWidth="1"/>
    <col min="6156" max="6156" width="20" style="108" customWidth="1"/>
    <col min="6157" max="6157" width="21.140625" style="108" customWidth="1"/>
    <col min="6158" max="6158" width="23.5703125" style="108" customWidth="1"/>
    <col min="6159" max="6159" width="13.85546875" style="108" bestFit="1" customWidth="1"/>
    <col min="6160" max="6400" width="9.140625" style="108"/>
    <col min="6401" max="6401" width="15.42578125" style="108" bestFit="1" customWidth="1"/>
    <col min="6402" max="6402" width="20.85546875" style="108" customWidth="1"/>
    <col min="6403" max="6403" width="16.85546875" style="108" customWidth="1"/>
    <col min="6404" max="6404" width="18.5703125" style="108" customWidth="1"/>
    <col min="6405" max="6405" width="16.7109375" style="108" customWidth="1"/>
    <col min="6406" max="6406" width="19.7109375" style="108" customWidth="1"/>
    <col min="6407" max="6407" width="20.140625" style="108" customWidth="1"/>
    <col min="6408" max="6408" width="21.85546875" style="108" customWidth="1"/>
    <col min="6409" max="6409" width="23.42578125" style="108" customWidth="1"/>
    <col min="6410" max="6410" width="17.85546875" style="108" customWidth="1"/>
    <col min="6411" max="6411" width="15.5703125" style="108" customWidth="1"/>
    <col min="6412" max="6412" width="20" style="108" customWidth="1"/>
    <col min="6413" max="6413" width="21.140625" style="108" customWidth="1"/>
    <col min="6414" max="6414" width="23.5703125" style="108" customWidth="1"/>
    <col min="6415" max="6415" width="13.85546875" style="108" bestFit="1" customWidth="1"/>
    <col min="6416" max="6656" width="9.140625" style="108"/>
    <col min="6657" max="6657" width="15.42578125" style="108" bestFit="1" customWidth="1"/>
    <col min="6658" max="6658" width="20.85546875" style="108" customWidth="1"/>
    <col min="6659" max="6659" width="16.85546875" style="108" customWidth="1"/>
    <col min="6660" max="6660" width="18.5703125" style="108" customWidth="1"/>
    <col min="6661" max="6661" width="16.7109375" style="108" customWidth="1"/>
    <col min="6662" max="6662" width="19.7109375" style="108" customWidth="1"/>
    <col min="6663" max="6663" width="20.140625" style="108" customWidth="1"/>
    <col min="6664" max="6664" width="21.85546875" style="108" customWidth="1"/>
    <col min="6665" max="6665" width="23.42578125" style="108" customWidth="1"/>
    <col min="6666" max="6666" width="17.85546875" style="108" customWidth="1"/>
    <col min="6667" max="6667" width="15.5703125" style="108" customWidth="1"/>
    <col min="6668" max="6668" width="20" style="108" customWidth="1"/>
    <col min="6669" max="6669" width="21.140625" style="108" customWidth="1"/>
    <col min="6670" max="6670" width="23.5703125" style="108" customWidth="1"/>
    <col min="6671" max="6671" width="13.85546875" style="108" bestFit="1" customWidth="1"/>
    <col min="6672" max="6912" width="9.140625" style="108"/>
    <col min="6913" max="6913" width="15.42578125" style="108" bestFit="1" customWidth="1"/>
    <col min="6914" max="6914" width="20.85546875" style="108" customWidth="1"/>
    <col min="6915" max="6915" width="16.85546875" style="108" customWidth="1"/>
    <col min="6916" max="6916" width="18.5703125" style="108" customWidth="1"/>
    <col min="6917" max="6917" width="16.7109375" style="108" customWidth="1"/>
    <col min="6918" max="6918" width="19.7109375" style="108" customWidth="1"/>
    <col min="6919" max="6919" width="20.140625" style="108" customWidth="1"/>
    <col min="6920" max="6920" width="21.85546875" style="108" customWidth="1"/>
    <col min="6921" max="6921" width="23.42578125" style="108" customWidth="1"/>
    <col min="6922" max="6922" width="17.85546875" style="108" customWidth="1"/>
    <col min="6923" max="6923" width="15.5703125" style="108" customWidth="1"/>
    <col min="6924" max="6924" width="20" style="108" customWidth="1"/>
    <col min="6925" max="6925" width="21.140625" style="108" customWidth="1"/>
    <col min="6926" max="6926" width="23.5703125" style="108" customWidth="1"/>
    <col min="6927" max="6927" width="13.85546875" style="108" bestFit="1" customWidth="1"/>
    <col min="6928" max="7168" width="9.140625" style="108"/>
    <col min="7169" max="7169" width="15.42578125" style="108" bestFit="1" customWidth="1"/>
    <col min="7170" max="7170" width="20.85546875" style="108" customWidth="1"/>
    <col min="7171" max="7171" width="16.85546875" style="108" customWidth="1"/>
    <col min="7172" max="7172" width="18.5703125" style="108" customWidth="1"/>
    <col min="7173" max="7173" width="16.7109375" style="108" customWidth="1"/>
    <col min="7174" max="7174" width="19.7109375" style="108" customWidth="1"/>
    <col min="7175" max="7175" width="20.140625" style="108" customWidth="1"/>
    <col min="7176" max="7176" width="21.85546875" style="108" customWidth="1"/>
    <col min="7177" max="7177" width="23.42578125" style="108" customWidth="1"/>
    <col min="7178" max="7178" width="17.85546875" style="108" customWidth="1"/>
    <col min="7179" max="7179" width="15.5703125" style="108" customWidth="1"/>
    <col min="7180" max="7180" width="20" style="108" customWidth="1"/>
    <col min="7181" max="7181" width="21.140625" style="108" customWidth="1"/>
    <col min="7182" max="7182" width="23.5703125" style="108" customWidth="1"/>
    <col min="7183" max="7183" width="13.85546875" style="108" bestFit="1" customWidth="1"/>
    <col min="7184" max="7424" width="9.140625" style="108"/>
    <col min="7425" max="7425" width="15.42578125" style="108" bestFit="1" customWidth="1"/>
    <col min="7426" max="7426" width="20.85546875" style="108" customWidth="1"/>
    <col min="7427" max="7427" width="16.85546875" style="108" customWidth="1"/>
    <col min="7428" max="7428" width="18.5703125" style="108" customWidth="1"/>
    <col min="7429" max="7429" width="16.7109375" style="108" customWidth="1"/>
    <col min="7430" max="7430" width="19.7109375" style="108" customWidth="1"/>
    <col min="7431" max="7431" width="20.140625" style="108" customWidth="1"/>
    <col min="7432" max="7432" width="21.85546875" style="108" customWidth="1"/>
    <col min="7433" max="7433" width="23.42578125" style="108" customWidth="1"/>
    <col min="7434" max="7434" width="17.85546875" style="108" customWidth="1"/>
    <col min="7435" max="7435" width="15.5703125" style="108" customWidth="1"/>
    <col min="7436" max="7436" width="20" style="108" customWidth="1"/>
    <col min="7437" max="7437" width="21.140625" style="108" customWidth="1"/>
    <col min="7438" max="7438" width="23.5703125" style="108" customWidth="1"/>
    <col min="7439" max="7439" width="13.85546875" style="108" bestFit="1" customWidth="1"/>
    <col min="7440" max="7680" width="9.140625" style="108"/>
    <col min="7681" max="7681" width="15.42578125" style="108" bestFit="1" customWidth="1"/>
    <col min="7682" max="7682" width="20.85546875" style="108" customWidth="1"/>
    <col min="7683" max="7683" width="16.85546875" style="108" customWidth="1"/>
    <col min="7684" max="7684" width="18.5703125" style="108" customWidth="1"/>
    <col min="7685" max="7685" width="16.7109375" style="108" customWidth="1"/>
    <col min="7686" max="7686" width="19.7109375" style="108" customWidth="1"/>
    <col min="7687" max="7687" width="20.140625" style="108" customWidth="1"/>
    <col min="7688" max="7688" width="21.85546875" style="108" customWidth="1"/>
    <col min="7689" max="7689" width="23.42578125" style="108" customWidth="1"/>
    <col min="7690" max="7690" width="17.85546875" style="108" customWidth="1"/>
    <col min="7691" max="7691" width="15.5703125" style="108" customWidth="1"/>
    <col min="7692" max="7692" width="20" style="108" customWidth="1"/>
    <col min="7693" max="7693" width="21.140625" style="108" customWidth="1"/>
    <col min="7694" max="7694" width="23.5703125" style="108" customWidth="1"/>
    <col min="7695" max="7695" width="13.85546875" style="108" bestFit="1" customWidth="1"/>
    <col min="7696" max="7936" width="9.140625" style="108"/>
    <col min="7937" max="7937" width="15.42578125" style="108" bestFit="1" customWidth="1"/>
    <col min="7938" max="7938" width="20.85546875" style="108" customWidth="1"/>
    <col min="7939" max="7939" width="16.85546875" style="108" customWidth="1"/>
    <col min="7940" max="7940" width="18.5703125" style="108" customWidth="1"/>
    <col min="7941" max="7941" width="16.7109375" style="108" customWidth="1"/>
    <col min="7942" max="7942" width="19.7109375" style="108" customWidth="1"/>
    <col min="7943" max="7943" width="20.140625" style="108" customWidth="1"/>
    <col min="7944" max="7944" width="21.85546875" style="108" customWidth="1"/>
    <col min="7945" max="7945" width="23.42578125" style="108" customWidth="1"/>
    <col min="7946" max="7946" width="17.85546875" style="108" customWidth="1"/>
    <col min="7947" max="7947" width="15.5703125" style="108" customWidth="1"/>
    <col min="7948" max="7948" width="20" style="108" customWidth="1"/>
    <col min="7949" max="7949" width="21.140625" style="108" customWidth="1"/>
    <col min="7950" max="7950" width="23.5703125" style="108" customWidth="1"/>
    <col min="7951" max="7951" width="13.85546875" style="108" bestFit="1" customWidth="1"/>
    <col min="7952" max="8192" width="9.140625" style="108"/>
    <col min="8193" max="8193" width="15.42578125" style="108" bestFit="1" customWidth="1"/>
    <col min="8194" max="8194" width="20.85546875" style="108" customWidth="1"/>
    <col min="8195" max="8195" width="16.85546875" style="108" customWidth="1"/>
    <col min="8196" max="8196" width="18.5703125" style="108" customWidth="1"/>
    <col min="8197" max="8197" width="16.7109375" style="108" customWidth="1"/>
    <col min="8198" max="8198" width="19.7109375" style="108" customWidth="1"/>
    <col min="8199" max="8199" width="20.140625" style="108" customWidth="1"/>
    <col min="8200" max="8200" width="21.85546875" style="108" customWidth="1"/>
    <col min="8201" max="8201" width="23.42578125" style="108" customWidth="1"/>
    <col min="8202" max="8202" width="17.85546875" style="108" customWidth="1"/>
    <col min="8203" max="8203" width="15.5703125" style="108" customWidth="1"/>
    <col min="8204" max="8204" width="20" style="108" customWidth="1"/>
    <col min="8205" max="8205" width="21.140625" style="108" customWidth="1"/>
    <col min="8206" max="8206" width="23.5703125" style="108" customWidth="1"/>
    <col min="8207" max="8207" width="13.85546875" style="108" bestFit="1" customWidth="1"/>
    <col min="8208" max="8448" width="9.140625" style="108"/>
    <col min="8449" max="8449" width="15.42578125" style="108" bestFit="1" customWidth="1"/>
    <col min="8450" max="8450" width="20.85546875" style="108" customWidth="1"/>
    <col min="8451" max="8451" width="16.85546875" style="108" customWidth="1"/>
    <col min="8452" max="8452" width="18.5703125" style="108" customWidth="1"/>
    <col min="8453" max="8453" width="16.7109375" style="108" customWidth="1"/>
    <col min="8454" max="8454" width="19.7109375" style="108" customWidth="1"/>
    <col min="8455" max="8455" width="20.140625" style="108" customWidth="1"/>
    <col min="8456" max="8456" width="21.85546875" style="108" customWidth="1"/>
    <col min="8457" max="8457" width="23.42578125" style="108" customWidth="1"/>
    <col min="8458" max="8458" width="17.85546875" style="108" customWidth="1"/>
    <col min="8459" max="8459" width="15.5703125" style="108" customWidth="1"/>
    <col min="8460" max="8460" width="20" style="108" customWidth="1"/>
    <col min="8461" max="8461" width="21.140625" style="108" customWidth="1"/>
    <col min="8462" max="8462" width="23.5703125" style="108" customWidth="1"/>
    <col min="8463" max="8463" width="13.85546875" style="108" bestFit="1" customWidth="1"/>
    <col min="8464" max="8704" width="9.140625" style="108"/>
    <col min="8705" max="8705" width="15.42578125" style="108" bestFit="1" customWidth="1"/>
    <col min="8706" max="8706" width="20.85546875" style="108" customWidth="1"/>
    <col min="8707" max="8707" width="16.85546875" style="108" customWidth="1"/>
    <col min="8708" max="8708" width="18.5703125" style="108" customWidth="1"/>
    <col min="8709" max="8709" width="16.7109375" style="108" customWidth="1"/>
    <col min="8710" max="8710" width="19.7109375" style="108" customWidth="1"/>
    <col min="8711" max="8711" width="20.140625" style="108" customWidth="1"/>
    <col min="8712" max="8712" width="21.85546875" style="108" customWidth="1"/>
    <col min="8713" max="8713" width="23.42578125" style="108" customWidth="1"/>
    <col min="8714" max="8714" width="17.85546875" style="108" customWidth="1"/>
    <col min="8715" max="8715" width="15.5703125" style="108" customWidth="1"/>
    <col min="8716" max="8716" width="20" style="108" customWidth="1"/>
    <col min="8717" max="8717" width="21.140625" style="108" customWidth="1"/>
    <col min="8718" max="8718" width="23.5703125" style="108" customWidth="1"/>
    <col min="8719" max="8719" width="13.85546875" style="108" bestFit="1" customWidth="1"/>
    <col min="8720" max="8960" width="9.140625" style="108"/>
    <col min="8961" max="8961" width="15.42578125" style="108" bestFit="1" customWidth="1"/>
    <col min="8962" max="8962" width="20.85546875" style="108" customWidth="1"/>
    <col min="8963" max="8963" width="16.85546875" style="108" customWidth="1"/>
    <col min="8964" max="8964" width="18.5703125" style="108" customWidth="1"/>
    <col min="8965" max="8965" width="16.7109375" style="108" customWidth="1"/>
    <col min="8966" max="8966" width="19.7109375" style="108" customWidth="1"/>
    <col min="8967" max="8967" width="20.140625" style="108" customWidth="1"/>
    <col min="8968" max="8968" width="21.85546875" style="108" customWidth="1"/>
    <col min="8969" max="8969" width="23.42578125" style="108" customWidth="1"/>
    <col min="8970" max="8970" width="17.85546875" style="108" customWidth="1"/>
    <col min="8971" max="8971" width="15.5703125" style="108" customWidth="1"/>
    <col min="8972" max="8972" width="20" style="108" customWidth="1"/>
    <col min="8973" max="8973" width="21.140625" style="108" customWidth="1"/>
    <col min="8974" max="8974" width="23.5703125" style="108" customWidth="1"/>
    <col min="8975" max="8975" width="13.85546875" style="108" bestFit="1" customWidth="1"/>
    <col min="8976" max="9216" width="9.140625" style="108"/>
    <col min="9217" max="9217" width="15.42578125" style="108" bestFit="1" customWidth="1"/>
    <col min="9218" max="9218" width="20.85546875" style="108" customWidth="1"/>
    <col min="9219" max="9219" width="16.85546875" style="108" customWidth="1"/>
    <col min="9220" max="9220" width="18.5703125" style="108" customWidth="1"/>
    <col min="9221" max="9221" width="16.7109375" style="108" customWidth="1"/>
    <col min="9222" max="9222" width="19.7109375" style="108" customWidth="1"/>
    <col min="9223" max="9223" width="20.140625" style="108" customWidth="1"/>
    <col min="9224" max="9224" width="21.85546875" style="108" customWidth="1"/>
    <col min="9225" max="9225" width="23.42578125" style="108" customWidth="1"/>
    <col min="9226" max="9226" width="17.85546875" style="108" customWidth="1"/>
    <col min="9227" max="9227" width="15.5703125" style="108" customWidth="1"/>
    <col min="9228" max="9228" width="20" style="108" customWidth="1"/>
    <col min="9229" max="9229" width="21.140625" style="108" customWidth="1"/>
    <col min="9230" max="9230" width="23.5703125" style="108" customWidth="1"/>
    <col min="9231" max="9231" width="13.85546875" style="108" bestFit="1" customWidth="1"/>
    <col min="9232" max="9472" width="9.140625" style="108"/>
    <col min="9473" max="9473" width="15.42578125" style="108" bestFit="1" customWidth="1"/>
    <col min="9474" max="9474" width="20.85546875" style="108" customWidth="1"/>
    <col min="9475" max="9475" width="16.85546875" style="108" customWidth="1"/>
    <col min="9476" max="9476" width="18.5703125" style="108" customWidth="1"/>
    <col min="9477" max="9477" width="16.7109375" style="108" customWidth="1"/>
    <col min="9478" max="9478" width="19.7109375" style="108" customWidth="1"/>
    <col min="9479" max="9479" width="20.140625" style="108" customWidth="1"/>
    <col min="9480" max="9480" width="21.85546875" style="108" customWidth="1"/>
    <col min="9481" max="9481" width="23.42578125" style="108" customWidth="1"/>
    <col min="9482" max="9482" width="17.85546875" style="108" customWidth="1"/>
    <col min="9483" max="9483" width="15.5703125" style="108" customWidth="1"/>
    <col min="9484" max="9484" width="20" style="108" customWidth="1"/>
    <col min="9485" max="9485" width="21.140625" style="108" customWidth="1"/>
    <col min="9486" max="9486" width="23.5703125" style="108" customWidth="1"/>
    <col min="9487" max="9487" width="13.85546875" style="108" bestFit="1" customWidth="1"/>
    <col min="9488" max="9728" width="9.140625" style="108"/>
    <col min="9729" max="9729" width="15.42578125" style="108" bestFit="1" customWidth="1"/>
    <col min="9730" max="9730" width="20.85546875" style="108" customWidth="1"/>
    <col min="9731" max="9731" width="16.85546875" style="108" customWidth="1"/>
    <col min="9732" max="9732" width="18.5703125" style="108" customWidth="1"/>
    <col min="9733" max="9733" width="16.7109375" style="108" customWidth="1"/>
    <col min="9734" max="9734" width="19.7109375" style="108" customWidth="1"/>
    <col min="9735" max="9735" width="20.140625" style="108" customWidth="1"/>
    <col min="9736" max="9736" width="21.85546875" style="108" customWidth="1"/>
    <col min="9737" max="9737" width="23.42578125" style="108" customWidth="1"/>
    <col min="9738" max="9738" width="17.85546875" style="108" customWidth="1"/>
    <col min="9739" max="9739" width="15.5703125" style="108" customWidth="1"/>
    <col min="9740" max="9740" width="20" style="108" customWidth="1"/>
    <col min="9741" max="9741" width="21.140625" style="108" customWidth="1"/>
    <col min="9742" max="9742" width="23.5703125" style="108" customWidth="1"/>
    <col min="9743" max="9743" width="13.85546875" style="108" bestFit="1" customWidth="1"/>
    <col min="9744" max="9984" width="9.140625" style="108"/>
    <col min="9985" max="9985" width="15.42578125" style="108" bestFit="1" customWidth="1"/>
    <col min="9986" max="9986" width="20.85546875" style="108" customWidth="1"/>
    <col min="9987" max="9987" width="16.85546875" style="108" customWidth="1"/>
    <col min="9988" max="9988" width="18.5703125" style="108" customWidth="1"/>
    <col min="9989" max="9989" width="16.7109375" style="108" customWidth="1"/>
    <col min="9990" max="9990" width="19.7109375" style="108" customWidth="1"/>
    <col min="9991" max="9991" width="20.140625" style="108" customWidth="1"/>
    <col min="9992" max="9992" width="21.85546875" style="108" customWidth="1"/>
    <col min="9993" max="9993" width="23.42578125" style="108" customWidth="1"/>
    <col min="9994" max="9994" width="17.85546875" style="108" customWidth="1"/>
    <col min="9995" max="9995" width="15.5703125" style="108" customWidth="1"/>
    <col min="9996" max="9996" width="20" style="108" customWidth="1"/>
    <col min="9997" max="9997" width="21.140625" style="108" customWidth="1"/>
    <col min="9998" max="9998" width="23.5703125" style="108" customWidth="1"/>
    <col min="9999" max="9999" width="13.85546875" style="108" bestFit="1" customWidth="1"/>
    <col min="10000" max="10240" width="9.140625" style="108"/>
    <col min="10241" max="10241" width="15.42578125" style="108" bestFit="1" customWidth="1"/>
    <col min="10242" max="10242" width="20.85546875" style="108" customWidth="1"/>
    <col min="10243" max="10243" width="16.85546875" style="108" customWidth="1"/>
    <col min="10244" max="10244" width="18.5703125" style="108" customWidth="1"/>
    <col min="10245" max="10245" width="16.7109375" style="108" customWidth="1"/>
    <col min="10246" max="10246" width="19.7109375" style="108" customWidth="1"/>
    <col min="10247" max="10247" width="20.140625" style="108" customWidth="1"/>
    <col min="10248" max="10248" width="21.85546875" style="108" customWidth="1"/>
    <col min="10249" max="10249" width="23.42578125" style="108" customWidth="1"/>
    <col min="10250" max="10250" width="17.85546875" style="108" customWidth="1"/>
    <col min="10251" max="10251" width="15.5703125" style="108" customWidth="1"/>
    <col min="10252" max="10252" width="20" style="108" customWidth="1"/>
    <col min="10253" max="10253" width="21.140625" style="108" customWidth="1"/>
    <col min="10254" max="10254" width="23.5703125" style="108" customWidth="1"/>
    <col min="10255" max="10255" width="13.85546875" style="108" bestFit="1" customWidth="1"/>
    <col min="10256" max="10496" width="9.140625" style="108"/>
    <col min="10497" max="10497" width="15.42578125" style="108" bestFit="1" customWidth="1"/>
    <col min="10498" max="10498" width="20.85546875" style="108" customWidth="1"/>
    <col min="10499" max="10499" width="16.85546875" style="108" customWidth="1"/>
    <col min="10500" max="10500" width="18.5703125" style="108" customWidth="1"/>
    <col min="10501" max="10501" width="16.7109375" style="108" customWidth="1"/>
    <col min="10502" max="10502" width="19.7109375" style="108" customWidth="1"/>
    <col min="10503" max="10503" width="20.140625" style="108" customWidth="1"/>
    <col min="10504" max="10504" width="21.85546875" style="108" customWidth="1"/>
    <col min="10505" max="10505" width="23.42578125" style="108" customWidth="1"/>
    <col min="10506" max="10506" width="17.85546875" style="108" customWidth="1"/>
    <col min="10507" max="10507" width="15.5703125" style="108" customWidth="1"/>
    <col min="10508" max="10508" width="20" style="108" customWidth="1"/>
    <col min="10509" max="10509" width="21.140625" style="108" customWidth="1"/>
    <col min="10510" max="10510" width="23.5703125" style="108" customWidth="1"/>
    <col min="10511" max="10511" width="13.85546875" style="108" bestFit="1" customWidth="1"/>
    <col min="10512" max="10752" width="9.140625" style="108"/>
    <col min="10753" max="10753" width="15.42578125" style="108" bestFit="1" customWidth="1"/>
    <col min="10754" max="10754" width="20.85546875" style="108" customWidth="1"/>
    <col min="10755" max="10755" width="16.85546875" style="108" customWidth="1"/>
    <col min="10756" max="10756" width="18.5703125" style="108" customWidth="1"/>
    <col min="10757" max="10757" width="16.7109375" style="108" customWidth="1"/>
    <col min="10758" max="10758" width="19.7109375" style="108" customWidth="1"/>
    <col min="10759" max="10759" width="20.140625" style="108" customWidth="1"/>
    <col min="10760" max="10760" width="21.85546875" style="108" customWidth="1"/>
    <col min="10761" max="10761" width="23.42578125" style="108" customWidth="1"/>
    <col min="10762" max="10762" width="17.85546875" style="108" customWidth="1"/>
    <col min="10763" max="10763" width="15.5703125" style="108" customWidth="1"/>
    <col min="10764" max="10764" width="20" style="108" customWidth="1"/>
    <col min="10765" max="10765" width="21.140625" style="108" customWidth="1"/>
    <col min="10766" max="10766" width="23.5703125" style="108" customWidth="1"/>
    <col min="10767" max="10767" width="13.85546875" style="108" bestFit="1" customWidth="1"/>
    <col min="10768" max="11008" width="9.140625" style="108"/>
    <col min="11009" max="11009" width="15.42578125" style="108" bestFit="1" customWidth="1"/>
    <col min="11010" max="11010" width="20.85546875" style="108" customWidth="1"/>
    <col min="11011" max="11011" width="16.85546875" style="108" customWidth="1"/>
    <col min="11012" max="11012" width="18.5703125" style="108" customWidth="1"/>
    <col min="11013" max="11013" width="16.7109375" style="108" customWidth="1"/>
    <col min="11014" max="11014" width="19.7109375" style="108" customWidth="1"/>
    <col min="11015" max="11015" width="20.140625" style="108" customWidth="1"/>
    <col min="11016" max="11016" width="21.85546875" style="108" customWidth="1"/>
    <col min="11017" max="11017" width="23.42578125" style="108" customWidth="1"/>
    <col min="11018" max="11018" width="17.85546875" style="108" customWidth="1"/>
    <col min="11019" max="11019" width="15.5703125" style="108" customWidth="1"/>
    <col min="11020" max="11020" width="20" style="108" customWidth="1"/>
    <col min="11021" max="11021" width="21.140625" style="108" customWidth="1"/>
    <col min="11022" max="11022" width="23.5703125" style="108" customWidth="1"/>
    <col min="11023" max="11023" width="13.85546875" style="108" bestFit="1" customWidth="1"/>
    <col min="11024" max="11264" width="9.140625" style="108"/>
    <col min="11265" max="11265" width="15.42578125" style="108" bestFit="1" customWidth="1"/>
    <col min="11266" max="11266" width="20.85546875" style="108" customWidth="1"/>
    <col min="11267" max="11267" width="16.85546875" style="108" customWidth="1"/>
    <col min="11268" max="11268" width="18.5703125" style="108" customWidth="1"/>
    <col min="11269" max="11269" width="16.7109375" style="108" customWidth="1"/>
    <col min="11270" max="11270" width="19.7109375" style="108" customWidth="1"/>
    <col min="11271" max="11271" width="20.140625" style="108" customWidth="1"/>
    <col min="11272" max="11272" width="21.85546875" style="108" customWidth="1"/>
    <col min="11273" max="11273" width="23.42578125" style="108" customWidth="1"/>
    <col min="11274" max="11274" width="17.85546875" style="108" customWidth="1"/>
    <col min="11275" max="11275" width="15.5703125" style="108" customWidth="1"/>
    <col min="11276" max="11276" width="20" style="108" customWidth="1"/>
    <col min="11277" max="11277" width="21.140625" style="108" customWidth="1"/>
    <col min="11278" max="11278" width="23.5703125" style="108" customWidth="1"/>
    <col min="11279" max="11279" width="13.85546875" style="108" bestFit="1" customWidth="1"/>
    <col min="11280" max="11520" width="9.140625" style="108"/>
    <col min="11521" max="11521" width="15.42578125" style="108" bestFit="1" customWidth="1"/>
    <col min="11522" max="11522" width="20.85546875" style="108" customWidth="1"/>
    <col min="11523" max="11523" width="16.85546875" style="108" customWidth="1"/>
    <col min="11524" max="11524" width="18.5703125" style="108" customWidth="1"/>
    <col min="11525" max="11525" width="16.7109375" style="108" customWidth="1"/>
    <col min="11526" max="11526" width="19.7109375" style="108" customWidth="1"/>
    <col min="11527" max="11527" width="20.140625" style="108" customWidth="1"/>
    <col min="11528" max="11528" width="21.85546875" style="108" customWidth="1"/>
    <col min="11529" max="11529" width="23.42578125" style="108" customWidth="1"/>
    <col min="11530" max="11530" width="17.85546875" style="108" customWidth="1"/>
    <col min="11531" max="11531" width="15.5703125" style="108" customWidth="1"/>
    <col min="11532" max="11532" width="20" style="108" customWidth="1"/>
    <col min="11533" max="11533" width="21.140625" style="108" customWidth="1"/>
    <col min="11534" max="11534" width="23.5703125" style="108" customWidth="1"/>
    <col min="11535" max="11535" width="13.85546875" style="108" bestFit="1" customWidth="1"/>
    <col min="11536" max="11776" width="9.140625" style="108"/>
    <col min="11777" max="11777" width="15.42578125" style="108" bestFit="1" customWidth="1"/>
    <col min="11778" max="11778" width="20.85546875" style="108" customWidth="1"/>
    <col min="11779" max="11779" width="16.85546875" style="108" customWidth="1"/>
    <col min="11780" max="11780" width="18.5703125" style="108" customWidth="1"/>
    <col min="11781" max="11781" width="16.7109375" style="108" customWidth="1"/>
    <col min="11782" max="11782" width="19.7109375" style="108" customWidth="1"/>
    <col min="11783" max="11783" width="20.140625" style="108" customWidth="1"/>
    <col min="11784" max="11784" width="21.85546875" style="108" customWidth="1"/>
    <col min="11785" max="11785" width="23.42578125" style="108" customWidth="1"/>
    <col min="11786" max="11786" width="17.85546875" style="108" customWidth="1"/>
    <col min="11787" max="11787" width="15.5703125" style="108" customWidth="1"/>
    <col min="11788" max="11788" width="20" style="108" customWidth="1"/>
    <col min="11789" max="11789" width="21.140625" style="108" customWidth="1"/>
    <col min="11790" max="11790" width="23.5703125" style="108" customWidth="1"/>
    <col min="11791" max="11791" width="13.85546875" style="108" bestFit="1" customWidth="1"/>
    <col min="11792" max="12032" width="9.140625" style="108"/>
    <col min="12033" max="12033" width="15.42578125" style="108" bestFit="1" customWidth="1"/>
    <col min="12034" max="12034" width="20.85546875" style="108" customWidth="1"/>
    <col min="12035" max="12035" width="16.85546875" style="108" customWidth="1"/>
    <col min="12036" max="12036" width="18.5703125" style="108" customWidth="1"/>
    <col min="12037" max="12037" width="16.7109375" style="108" customWidth="1"/>
    <col min="12038" max="12038" width="19.7109375" style="108" customWidth="1"/>
    <col min="12039" max="12039" width="20.140625" style="108" customWidth="1"/>
    <col min="12040" max="12040" width="21.85546875" style="108" customWidth="1"/>
    <col min="12041" max="12041" width="23.42578125" style="108" customWidth="1"/>
    <col min="12042" max="12042" width="17.85546875" style="108" customWidth="1"/>
    <col min="12043" max="12043" width="15.5703125" style="108" customWidth="1"/>
    <col min="12044" max="12044" width="20" style="108" customWidth="1"/>
    <col min="12045" max="12045" width="21.140625" style="108" customWidth="1"/>
    <col min="12046" max="12046" width="23.5703125" style="108" customWidth="1"/>
    <col min="12047" max="12047" width="13.85546875" style="108" bestFit="1" customWidth="1"/>
    <col min="12048" max="12288" width="9.140625" style="108"/>
    <col min="12289" max="12289" width="15.42578125" style="108" bestFit="1" customWidth="1"/>
    <col min="12290" max="12290" width="20.85546875" style="108" customWidth="1"/>
    <col min="12291" max="12291" width="16.85546875" style="108" customWidth="1"/>
    <col min="12292" max="12292" width="18.5703125" style="108" customWidth="1"/>
    <col min="12293" max="12293" width="16.7109375" style="108" customWidth="1"/>
    <col min="12294" max="12294" width="19.7109375" style="108" customWidth="1"/>
    <col min="12295" max="12295" width="20.140625" style="108" customWidth="1"/>
    <col min="12296" max="12296" width="21.85546875" style="108" customWidth="1"/>
    <col min="12297" max="12297" width="23.42578125" style="108" customWidth="1"/>
    <col min="12298" max="12298" width="17.85546875" style="108" customWidth="1"/>
    <col min="12299" max="12299" width="15.5703125" style="108" customWidth="1"/>
    <col min="12300" max="12300" width="20" style="108" customWidth="1"/>
    <col min="12301" max="12301" width="21.140625" style="108" customWidth="1"/>
    <col min="12302" max="12302" width="23.5703125" style="108" customWidth="1"/>
    <col min="12303" max="12303" width="13.85546875" style="108" bestFit="1" customWidth="1"/>
    <col min="12304" max="12544" width="9.140625" style="108"/>
    <col min="12545" max="12545" width="15.42578125" style="108" bestFit="1" customWidth="1"/>
    <col min="12546" max="12546" width="20.85546875" style="108" customWidth="1"/>
    <col min="12547" max="12547" width="16.85546875" style="108" customWidth="1"/>
    <col min="12548" max="12548" width="18.5703125" style="108" customWidth="1"/>
    <col min="12549" max="12549" width="16.7109375" style="108" customWidth="1"/>
    <col min="12550" max="12550" width="19.7109375" style="108" customWidth="1"/>
    <col min="12551" max="12551" width="20.140625" style="108" customWidth="1"/>
    <col min="12552" max="12552" width="21.85546875" style="108" customWidth="1"/>
    <col min="12553" max="12553" width="23.42578125" style="108" customWidth="1"/>
    <col min="12554" max="12554" width="17.85546875" style="108" customWidth="1"/>
    <col min="12555" max="12555" width="15.5703125" style="108" customWidth="1"/>
    <col min="12556" max="12556" width="20" style="108" customWidth="1"/>
    <col min="12557" max="12557" width="21.140625" style="108" customWidth="1"/>
    <col min="12558" max="12558" width="23.5703125" style="108" customWidth="1"/>
    <col min="12559" max="12559" width="13.85546875" style="108" bestFit="1" customWidth="1"/>
    <col min="12560" max="12800" width="9.140625" style="108"/>
    <col min="12801" max="12801" width="15.42578125" style="108" bestFit="1" customWidth="1"/>
    <col min="12802" max="12802" width="20.85546875" style="108" customWidth="1"/>
    <col min="12803" max="12803" width="16.85546875" style="108" customWidth="1"/>
    <col min="12804" max="12804" width="18.5703125" style="108" customWidth="1"/>
    <col min="12805" max="12805" width="16.7109375" style="108" customWidth="1"/>
    <col min="12806" max="12806" width="19.7109375" style="108" customWidth="1"/>
    <col min="12807" max="12807" width="20.140625" style="108" customWidth="1"/>
    <col min="12808" max="12808" width="21.85546875" style="108" customWidth="1"/>
    <col min="12809" max="12809" width="23.42578125" style="108" customWidth="1"/>
    <col min="12810" max="12810" width="17.85546875" style="108" customWidth="1"/>
    <col min="12811" max="12811" width="15.5703125" style="108" customWidth="1"/>
    <col min="12812" max="12812" width="20" style="108" customWidth="1"/>
    <col min="12813" max="12813" width="21.140625" style="108" customWidth="1"/>
    <col min="12814" max="12814" width="23.5703125" style="108" customWidth="1"/>
    <col min="12815" max="12815" width="13.85546875" style="108" bestFit="1" customWidth="1"/>
    <col min="12816" max="13056" width="9.140625" style="108"/>
    <col min="13057" max="13057" width="15.42578125" style="108" bestFit="1" customWidth="1"/>
    <col min="13058" max="13058" width="20.85546875" style="108" customWidth="1"/>
    <col min="13059" max="13059" width="16.85546875" style="108" customWidth="1"/>
    <col min="13060" max="13060" width="18.5703125" style="108" customWidth="1"/>
    <col min="13061" max="13061" width="16.7109375" style="108" customWidth="1"/>
    <col min="13062" max="13062" width="19.7109375" style="108" customWidth="1"/>
    <col min="13063" max="13063" width="20.140625" style="108" customWidth="1"/>
    <col min="13064" max="13064" width="21.85546875" style="108" customWidth="1"/>
    <col min="13065" max="13065" width="23.42578125" style="108" customWidth="1"/>
    <col min="13066" max="13066" width="17.85546875" style="108" customWidth="1"/>
    <col min="13067" max="13067" width="15.5703125" style="108" customWidth="1"/>
    <col min="13068" max="13068" width="20" style="108" customWidth="1"/>
    <col min="13069" max="13069" width="21.140625" style="108" customWidth="1"/>
    <col min="13070" max="13070" width="23.5703125" style="108" customWidth="1"/>
    <col min="13071" max="13071" width="13.85546875" style="108" bestFit="1" customWidth="1"/>
    <col min="13072" max="13312" width="9.140625" style="108"/>
    <col min="13313" max="13313" width="15.42578125" style="108" bestFit="1" customWidth="1"/>
    <col min="13314" max="13314" width="20.85546875" style="108" customWidth="1"/>
    <col min="13315" max="13315" width="16.85546875" style="108" customWidth="1"/>
    <col min="13316" max="13316" width="18.5703125" style="108" customWidth="1"/>
    <col min="13317" max="13317" width="16.7109375" style="108" customWidth="1"/>
    <col min="13318" max="13318" width="19.7109375" style="108" customWidth="1"/>
    <col min="13319" max="13319" width="20.140625" style="108" customWidth="1"/>
    <col min="13320" max="13320" width="21.85546875" style="108" customWidth="1"/>
    <col min="13321" max="13321" width="23.42578125" style="108" customWidth="1"/>
    <col min="13322" max="13322" width="17.85546875" style="108" customWidth="1"/>
    <col min="13323" max="13323" width="15.5703125" style="108" customWidth="1"/>
    <col min="13324" max="13324" width="20" style="108" customWidth="1"/>
    <col min="13325" max="13325" width="21.140625" style="108" customWidth="1"/>
    <col min="13326" max="13326" width="23.5703125" style="108" customWidth="1"/>
    <col min="13327" max="13327" width="13.85546875" style="108" bestFit="1" customWidth="1"/>
    <col min="13328" max="13568" width="9.140625" style="108"/>
    <col min="13569" max="13569" width="15.42578125" style="108" bestFit="1" customWidth="1"/>
    <col min="13570" max="13570" width="20.85546875" style="108" customWidth="1"/>
    <col min="13571" max="13571" width="16.85546875" style="108" customWidth="1"/>
    <col min="13572" max="13572" width="18.5703125" style="108" customWidth="1"/>
    <col min="13573" max="13573" width="16.7109375" style="108" customWidth="1"/>
    <col min="13574" max="13574" width="19.7109375" style="108" customWidth="1"/>
    <col min="13575" max="13575" width="20.140625" style="108" customWidth="1"/>
    <col min="13576" max="13576" width="21.85546875" style="108" customWidth="1"/>
    <col min="13577" max="13577" width="23.42578125" style="108" customWidth="1"/>
    <col min="13578" max="13578" width="17.85546875" style="108" customWidth="1"/>
    <col min="13579" max="13579" width="15.5703125" style="108" customWidth="1"/>
    <col min="13580" max="13580" width="20" style="108" customWidth="1"/>
    <col min="13581" max="13581" width="21.140625" style="108" customWidth="1"/>
    <col min="13582" max="13582" width="23.5703125" style="108" customWidth="1"/>
    <col min="13583" max="13583" width="13.85546875" style="108" bestFit="1" customWidth="1"/>
    <col min="13584" max="13824" width="9.140625" style="108"/>
    <col min="13825" max="13825" width="15.42578125" style="108" bestFit="1" customWidth="1"/>
    <col min="13826" max="13826" width="20.85546875" style="108" customWidth="1"/>
    <col min="13827" max="13827" width="16.85546875" style="108" customWidth="1"/>
    <col min="13828" max="13828" width="18.5703125" style="108" customWidth="1"/>
    <col min="13829" max="13829" width="16.7109375" style="108" customWidth="1"/>
    <col min="13830" max="13830" width="19.7109375" style="108" customWidth="1"/>
    <col min="13831" max="13831" width="20.140625" style="108" customWidth="1"/>
    <col min="13832" max="13832" width="21.85546875" style="108" customWidth="1"/>
    <col min="13833" max="13833" width="23.42578125" style="108" customWidth="1"/>
    <col min="13834" max="13834" width="17.85546875" style="108" customWidth="1"/>
    <col min="13835" max="13835" width="15.5703125" style="108" customWidth="1"/>
    <col min="13836" max="13836" width="20" style="108" customWidth="1"/>
    <col min="13837" max="13837" width="21.140625" style="108" customWidth="1"/>
    <col min="13838" max="13838" width="23.5703125" style="108" customWidth="1"/>
    <col min="13839" max="13839" width="13.85546875" style="108" bestFit="1" customWidth="1"/>
    <col min="13840" max="14080" width="9.140625" style="108"/>
    <col min="14081" max="14081" width="15.42578125" style="108" bestFit="1" customWidth="1"/>
    <col min="14082" max="14082" width="20.85546875" style="108" customWidth="1"/>
    <col min="14083" max="14083" width="16.85546875" style="108" customWidth="1"/>
    <col min="14084" max="14084" width="18.5703125" style="108" customWidth="1"/>
    <col min="14085" max="14085" width="16.7109375" style="108" customWidth="1"/>
    <col min="14086" max="14086" width="19.7109375" style="108" customWidth="1"/>
    <col min="14087" max="14087" width="20.140625" style="108" customWidth="1"/>
    <col min="14088" max="14088" width="21.85546875" style="108" customWidth="1"/>
    <col min="14089" max="14089" width="23.42578125" style="108" customWidth="1"/>
    <col min="14090" max="14090" width="17.85546875" style="108" customWidth="1"/>
    <col min="14091" max="14091" width="15.5703125" style="108" customWidth="1"/>
    <col min="14092" max="14092" width="20" style="108" customWidth="1"/>
    <col min="14093" max="14093" width="21.140625" style="108" customWidth="1"/>
    <col min="14094" max="14094" width="23.5703125" style="108" customWidth="1"/>
    <col min="14095" max="14095" width="13.85546875" style="108" bestFit="1" customWidth="1"/>
    <col min="14096" max="14336" width="9.140625" style="108"/>
    <col min="14337" max="14337" width="15.42578125" style="108" bestFit="1" customWidth="1"/>
    <col min="14338" max="14338" width="20.85546875" style="108" customWidth="1"/>
    <col min="14339" max="14339" width="16.85546875" style="108" customWidth="1"/>
    <col min="14340" max="14340" width="18.5703125" style="108" customWidth="1"/>
    <col min="14341" max="14341" width="16.7109375" style="108" customWidth="1"/>
    <col min="14342" max="14342" width="19.7109375" style="108" customWidth="1"/>
    <col min="14343" max="14343" width="20.140625" style="108" customWidth="1"/>
    <col min="14344" max="14344" width="21.85546875" style="108" customWidth="1"/>
    <col min="14345" max="14345" width="23.42578125" style="108" customWidth="1"/>
    <col min="14346" max="14346" width="17.85546875" style="108" customWidth="1"/>
    <col min="14347" max="14347" width="15.5703125" style="108" customWidth="1"/>
    <col min="14348" max="14348" width="20" style="108" customWidth="1"/>
    <col min="14349" max="14349" width="21.140625" style="108" customWidth="1"/>
    <col min="14350" max="14350" width="23.5703125" style="108" customWidth="1"/>
    <col min="14351" max="14351" width="13.85546875" style="108" bestFit="1" customWidth="1"/>
    <col min="14352" max="14592" width="9.140625" style="108"/>
    <col min="14593" max="14593" width="15.42578125" style="108" bestFit="1" customWidth="1"/>
    <col min="14594" max="14594" width="20.85546875" style="108" customWidth="1"/>
    <col min="14595" max="14595" width="16.85546875" style="108" customWidth="1"/>
    <col min="14596" max="14596" width="18.5703125" style="108" customWidth="1"/>
    <col min="14597" max="14597" width="16.7109375" style="108" customWidth="1"/>
    <col min="14598" max="14598" width="19.7109375" style="108" customWidth="1"/>
    <col min="14599" max="14599" width="20.140625" style="108" customWidth="1"/>
    <col min="14600" max="14600" width="21.85546875" style="108" customWidth="1"/>
    <col min="14601" max="14601" width="23.42578125" style="108" customWidth="1"/>
    <col min="14602" max="14602" width="17.85546875" style="108" customWidth="1"/>
    <col min="14603" max="14603" width="15.5703125" style="108" customWidth="1"/>
    <col min="14604" max="14604" width="20" style="108" customWidth="1"/>
    <col min="14605" max="14605" width="21.140625" style="108" customWidth="1"/>
    <col min="14606" max="14606" width="23.5703125" style="108" customWidth="1"/>
    <col min="14607" max="14607" width="13.85546875" style="108" bestFit="1" customWidth="1"/>
    <col min="14608" max="14848" width="9.140625" style="108"/>
    <col min="14849" max="14849" width="15.42578125" style="108" bestFit="1" customWidth="1"/>
    <col min="14850" max="14850" width="20.85546875" style="108" customWidth="1"/>
    <col min="14851" max="14851" width="16.85546875" style="108" customWidth="1"/>
    <col min="14852" max="14852" width="18.5703125" style="108" customWidth="1"/>
    <col min="14853" max="14853" width="16.7109375" style="108" customWidth="1"/>
    <col min="14854" max="14854" width="19.7109375" style="108" customWidth="1"/>
    <col min="14855" max="14855" width="20.140625" style="108" customWidth="1"/>
    <col min="14856" max="14856" width="21.85546875" style="108" customWidth="1"/>
    <col min="14857" max="14857" width="23.42578125" style="108" customWidth="1"/>
    <col min="14858" max="14858" width="17.85546875" style="108" customWidth="1"/>
    <col min="14859" max="14859" width="15.5703125" style="108" customWidth="1"/>
    <col min="14860" max="14860" width="20" style="108" customWidth="1"/>
    <col min="14861" max="14861" width="21.140625" style="108" customWidth="1"/>
    <col min="14862" max="14862" width="23.5703125" style="108" customWidth="1"/>
    <col min="14863" max="14863" width="13.85546875" style="108" bestFit="1" customWidth="1"/>
    <col min="14864" max="15104" width="9.140625" style="108"/>
    <col min="15105" max="15105" width="15.42578125" style="108" bestFit="1" customWidth="1"/>
    <col min="15106" max="15106" width="20.85546875" style="108" customWidth="1"/>
    <col min="15107" max="15107" width="16.85546875" style="108" customWidth="1"/>
    <col min="15108" max="15108" width="18.5703125" style="108" customWidth="1"/>
    <col min="15109" max="15109" width="16.7109375" style="108" customWidth="1"/>
    <col min="15110" max="15110" width="19.7109375" style="108" customWidth="1"/>
    <col min="15111" max="15111" width="20.140625" style="108" customWidth="1"/>
    <col min="15112" max="15112" width="21.85546875" style="108" customWidth="1"/>
    <col min="15113" max="15113" width="23.42578125" style="108" customWidth="1"/>
    <col min="15114" max="15114" width="17.85546875" style="108" customWidth="1"/>
    <col min="15115" max="15115" width="15.5703125" style="108" customWidth="1"/>
    <col min="15116" max="15116" width="20" style="108" customWidth="1"/>
    <col min="15117" max="15117" width="21.140625" style="108" customWidth="1"/>
    <col min="15118" max="15118" width="23.5703125" style="108" customWidth="1"/>
    <col min="15119" max="15119" width="13.85546875" style="108" bestFit="1" customWidth="1"/>
    <col min="15120" max="15360" width="9.140625" style="108"/>
    <col min="15361" max="15361" width="15.42578125" style="108" bestFit="1" customWidth="1"/>
    <col min="15362" max="15362" width="20.85546875" style="108" customWidth="1"/>
    <col min="15363" max="15363" width="16.85546875" style="108" customWidth="1"/>
    <col min="15364" max="15364" width="18.5703125" style="108" customWidth="1"/>
    <col min="15365" max="15365" width="16.7109375" style="108" customWidth="1"/>
    <col min="15366" max="15366" width="19.7109375" style="108" customWidth="1"/>
    <col min="15367" max="15367" width="20.140625" style="108" customWidth="1"/>
    <col min="15368" max="15368" width="21.85546875" style="108" customWidth="1"/>
    <col min="15369" max="15369" width="23.42578125" style="108" customWidth="1"/>
    <col min="15370" max="15370" width="17.85546875" style="108" customWidth="1"/>
    <col min="15371" max="15371" width="15.5703125" style="108" customWidth="1"/>
    <col min="15372" max="15372" width="20" style="108" customWidth="1"/>
    <col min="15373" max="15373" width="21.140625" style="108" customWidth="1"/>
    <col min="15374" max="15374" width="23.5703125" style="108" customWidth="1"/>
    <col min="15375" max="15375" width="13.85546875" style="108" bestFit="1" customWidth="1"/>
    <col min="15376" max="15616" width="9.140625" style="108"/>
    <col min="15617" max="15617" width="15.42578125" style="108" bestFit="1" customWidth="1"/>
    <col min="15618" max="15618" width="20.85546875" style="108" customWidth="1"/>
    <col min="15619" max="15619" width="16.85546875" style="108" customWidth="1"/>
    <col min="15620" max="15620" width="18.5703125" style="108" customWidth="1"/>
    <col min="15621" max="15621" width="16.7109375" style="108" customWidth="1"/>
    <col min="15622" max="15622" width="19.7109375" style="108" customWidth="1"/>
    <col min="15623" max="15623" width="20.140625" style="108" customWidth="1"/>
    <col min="15624" max="15624" width="21.85546875" style="108" customWidth="1"/>
    <col min="15625" max="15625" width="23.42578125" style="108" customWidth="1"/>
    <col min="15626" max="15626" width="17.85546875" style="108" customWidth="1"/>
    <col min="15627" max="15627" width="15.5703125" style="108" customWidth="1"/>
    <col min="15628" max="15628" width="20" style="108" customWidth="1"/>
    <col min="15629" max="15629" width="21.140625" style="108" customWidth="1"/>
    <col min="15630" max="15630" width="23.5703125" style="108" customWidth="1"/>
    <col min="15631" max="15631" width="13.85546875" style="108" bestFit="1" customWidth="1"/>
    <col min="15632" max="15872" width="9.140625" style="108"/>
    <col min="15873" max="15873" width="15.42578125" style="108" bestFit="1" customWidth="1"/>
    <col min="15874" max="15874" width="20.85546875" style="108" customWidth="1"/>
    <col min="15875" max="15875" width="16.85546875" style="108" customWidth="1"/>
    <col min="15876" max="15876" width="18.5703125" style="108" customWidth="1"/>
    <col min="15877" max="15877" width="16.7109375" style="108" customWidth="1"/>
    <col min="15878" max="15878" width="19.7109375" style="108" customWidth="1"/>
    <col min="15879" max="15879" width="20.140625" style="108" customWidth="1"/>
    <col min="15880" max="15880" width="21.85546875" style="108" customWidth="1"/>
    <col min="15881" max="15881" width="23.42578125" style="108" customWidth="1"/>
    <col min="15882" max="15882" width="17.85546875" style="108" customWidth="1"/>
    <col min="15883" max="15883" width="15.5703125" style="108" customWidth="1"/>
    <col min="15884" max="15884" width="20" style="108" customWidth="1"/>
    <col min="15885" max="15885" width="21.140625" style="108" customWidth="1"/>
    <col min="15886" max="15886" width="23.5703125" style="108" customWidth="1"/>
    <col min="15887" max="15887" width="13.85546875" style="108" bestFit="1" customWidth="1"/>
    <col min="15888" max="16128" width="9.140625" style="108"/>
    <col min="16129" max="16129" width="15.42578125" style="108" bestFit="1" customWidth="1"/>
    <col min="16130" max="16130" width="20.85546875" style="108" customWidth="1"/>
    <col min="16131" max="16131" width="16.85546875" style="108" customWidth="1"/>
    <col min="16132" max="16132" width="18.5703125" style="108" customWidth="1"/>
    <col min="16133" max="16133" width="16.7109375" style="108" customWidth="1"/>
    <col min="16134" max="16134" width="19.7109375" style="108" customWidth="1"/>
    <col min="16135" max="16135" width="20.140625" style="108" customWidth="1"/>
    <col min="16136" max="16136" width="21.85546875" style="108" customWidth="1"/>
    <col min="16137" max="16137" width="23.42578125" style="108" customWidth="1"/>
    <col min="16138" max="16138" width="17.85546875" style="108" customWidth="1"/>
    <col min="16139" max="16139" width="15.5703125" style="108" customWidth="1"/>
    <col min="16140" max="16140" width="20" style="108" customWidth="1"/>
    <col min="16141" max="16141" width="21.140625" style="108" customWidth="1"/>
    <col min="16142" max="16142" width="23.5703125" style="108" customWidth="1"/>
    <col min="16143" max="16143" width="13.85546875" style="108" bestFit="1" customWidth="1"/>
    <col min="16144" max="16384" width="9.140625" style="108"/>
  </cols>
  <sheetData>
    <row r="1" spans="1:15" s="28" customFormat="1" ht="17.25" customHeight="1">
      <c r="A1" s="869" t="s">
        <v>767</v>
      </c>
      <c r="B1" s="869"/>
      <c r="C1" s="869"/>
      <c r="D1" s="869"/>
      <c r="E1" s="869"/>
      <c r="F1" s="869"/>
      <c r="G1" s="869"/>
      <c r="H1" s="869"/>
      <c r="I1" s="869"/>
      <c r="J1" s="869"/>
      <c r="K1" s="869"/>
      <c r="L1" s="869"/>
      <c r="M1" s="869"/>
    </row>
    <row r="2" spans="1:15" s="28" customFormat="1" ht="22.5" customHeight="1">
      <c r="B2" s="184"/>
      <c r="C2" s="184"/>
      <c r="I2" s="28" t="s">
        <v>379</v>
      </c>
    </row>
    <row r="3" spans="1:15" s="28" customFormat="1" ht="9" customHeight="1">
      <c r="B3" s="8"/>
      <c r="C3" s="8"/>
    </row>
    <row r="4" spans="1:15" s="28" customFormat="1" ht="26.25" customHeight="1">
      <c r="A4" s="830" t="s">
        <v>806</v>
      </c>
      <c r="B4" s="830"/>
      <c r="C4" s="830"/>
      <c r="D4" s="830"/>
      <c r="E4" s="830"/>
      <c r="F4" s="830"/>
      <c r="G4" s="830"/>
      <c r="H4" s="830"/>
      <c r="I4" s="830"/>
      <c r="J4" s="830"/>
      <c r="K4" s="830"/>
      <c r="L4" s="830"/>
      <c r="M4" s="830"/>
    </row>
    <row r="5" spans="1:15" ht="5.25" customHeight="1"/>
    <row r="6" spans="1:15" s="28" customFormat="1" ht="21.75" customHeight="1">
      <c r="A6" s="830" t="s">
        <v>380</v>
      </c>
      <c r="B6" s="830"/>
      <c r="C6" s="830"/>
      <c r="I6" s="28" t="s">
        <v>381</v>
      </c>
      <c r="L6" s="8" t="s">
        <v>1</v>
      </c>
    </row>
    <row r="7" spans="1:15" s="28" customFormat="1" ht="9" customHeight="1">
      <c r="B7" s="184"/>
      <c r="C7" s="184"/>
    </row>
    <row r="8" spans="1:15" s="28" customFormat="1" ht="27" customHeight="1">
      <c r="A8" s="889" t="s">
        <v>382</v>
      </c>
      <c r="B8" s="889" t="s">
        <v>2</v>
      </c>
      <c r="C8" s="889" t="s">
        <v>320</v>
      </c>
      <c r="D8" s="889" t="s">
        <v>383</v>
      </c>
      <c r="E8" s="889"/>
      <c r="F8" s="889"/>
      <c r="G8" s="889"/>
      <c r="H8" s="889"/>
      <c r="I8" s="889"/>
      <c r="J8" s="889"/>
      <c r="K8" s="889"/>
      <c r="L8" s="889" t="s">
        <v>384</v>
      </c>
      <c r="M8" s="889" t="s">
        <v>249</v>
      </c>
      <c r="N8" s="889" t="s">
        <v>385</v>
      </c>
      <c r="O8" s="889" t="s">
        <v>146</v>
      </c>
    </row>
    <row r="9" spans="1:15" s="28" customFormat="1" ht="136.5" customHeight="1">
      <c r="A9" s="889"/>
      <c r="B9" s="889"/>
      <c r="C9" s="889"/>
      <c r="D9" s="104" t="s">
        <v>386</v>
      </c>
      <c r="E9" s="104" t="s">
        <v>387</v>
      </c>
      <c r="F9" s="104" t="s">
        <v>388</v>
      </c>
      <c r="G9" s="104" t="s">
        <v>389</v>
      </c>
      <c r="H9" s="104" t="s">
        <v>390</v>
      </c>
      <c r="I9" s="104" t="s">
        <v>391</v>
      </c>
      <c r="J9" s="104" t="s">
        <v>392</v>
      </c>
      <c r="K9" s="104" t="s">
        <v>393</v>
      </c>
      <c r="L9" s="889"/>
      <c r="M9" s="889"/>
      <c r="N9" s="889"/>
      <c r="O9" s="889"/>
    </row>
    <row r="10" spans="1:15" s="28" customFormat="1">
      <c r="A10" s="457">
        <v>1</v>
      </c>
      <c r="B10" s="185">
        <v>2</v>
      </c>
      <c r="C10" s="104">
        <v>3</v>
      </c>
      <c r="D10" s="104">
        <v>4</v>
      </c>
      <c r="E10" s="104">
        <v>5</v>
      </c>
      <c r="F10" s="104">
        <v>6</v>
      </c>
      <c r="G10" s="104">
        <v>7</v>
      </c>
      <c r="H10" s="104">
        <v>8</v>
      </c>
      <c r="I10" s="104">
        <v>9</v>
      </c>
      <c r="J10" s="104">
        <v>10</v>
      </c>
      <c r="K10" s="104">
        <v>11</v>
      </c>
      <c r="L10" s="104">
        <v>12</v>
      </c>
      <c r="M10" s="104" t="s">
        <v>394</v>
      </c>
      <c r="N10" s="186"/>
      <c r="O10" s="187"/>
    </row>
    <row r="11" spans="1:15" s="28" customFormat="1">
      <c r="A11" s="458" t="s">
        <v>395</v>
      </c>
      <c r="B11" s="185"/>
      <c r="C11" s="185"/>
      <c r="D11" s="98"/>
      <c r="E11" s="98"/>
      <c r="F11" s="98"/>
      <c r="G11" s="98"/>
      <c r="H11" s="98"/>
      <c r="I11" s="98"/>
      <c r="J11" s="98"/>
      <c r="K11" s="98"/>
      <c r="L11" s="98"/>
      <c r="M11" s="98"/>
      <c r="N11" s="188"/>
      <c r="O11" s="187"/>
    </row>
    <row r="12" spans="1:15" s="28" customFormat="1">
      <c r="A12" s="469">
        <f>'[6]Anx-13 DCB'!A6</f>
        <v>1</v>
      </c>
      <c r="B12" s="189" t="str">
        <f>'[6]Anx-13 DCB'!B6</f>
        <v>LT 1- 0-40 units</v>
      </c>
      <c r="C12" s="190">
        <v>23.101700000000001</v>
      </c>
      <c r="D12" s="98"/>
      <c r="E12" s="98"/>
      <c r="F12" s="98"/>
      <c r="G12" s="98"/>
      <c r="H12" s="98"/>
      <c r="I12" s="98"/>
      <c r="J12" s="98"/>
      <c r="K12" s="98"/>
      <c r="L12" s="98"/>
      <c r="M12" s="191">
        <f>K12-L12</f>
        <v>0</v>
      </c>
      <c r="N12" s="188"/>
      <c r="O12" s="192">
        <f>M12-N12</f>
        <v>0</v>
      </c>
    </row>
    <row r="13" spans="1:15" s="28" customFormat="1" ht="33" customHeight="1">
      <c r="A13" s="469">
        <f>'[6]Anx-13 DCB'!A7</f>
        <v>2</v>
      </c>
      <c r="B13" s="189" t="str">
        <f>'[6]Anx-13 DCB'!B7</f>
        <v>LT 1 - above 40 units</v>
      </c>
      <c r="C13" s="190">
        <v>23.101700000000001</v>
      </c>
      <c r="D13" s="98"/>
      <c r="E13" s="98"/>
      <c r="F13" s="98"/>
      <c r="G13" s="98"/>
      <c r="H13" s="98"/>
      <c r="I13" s="98"/>
      <c r="J13" s="98"/>
      <c r="K13" s="98"/>
      <c r="L13" s="98"/>
      <c r="M13" s="191">
        <f t="shared" ref="M13:M61" si="0">K13-L13</f>
        <v>0</v>
      </c>
      <c r="N13" s="188"/>
      <c r="O13" s="192">
        <f t="shared" ref="O13:O73" si="1">M13-N13</f>
        <v>0</v>
      </c>
    </row>
    <row r="14" spans="1:15" s="28" customFormat="1" ht="16.5" customHeight="1">
      <c r="A14" s="469">
        <f>'[6]Anx-13 DCB'!A8</f>
        <v>3</v>
      </c>
      <c r="B14" s="189" t="str">
        <f>'[6]Anx-13 DCB'!B8</f>
        <v xml:space="preserve">LT- 2A(i) </v>
      </c>
      <c r="C14" s="190">
        <v>23.102699999999999</v>
      </c>
      <c r="D14" s="98"/>
      <c r="E14" s="98"/>
      <c r="F14" s="98"/>
      <c r="G14" s="98"/>
      <c r="H14" s="98"/>
      <c r="I14" s="98"/>
      <c r="J14" s="98"/>
      <c r="K14" s="98"/>
      <c r="L14" s="98"/>
      <c r="M14" s="191">
        <f t="shared" si="0"/>
        <v>0</v>
      </c>
      <c r="N14" s="188"/>
      <c r="O14" s="192">
        <f t="shared" si="1"/>
        <v>0</v>
      </c>
    </row>
    <row r="15" spans="1:15" s="28" customFormat="1" ht="39" customHeight="1">
      <c r="A15" s="469">
        <f>'[6]Anx-13 DCB'!A9</f>
        <v>4</v>
      </c>
      <c r="B15" s="189" t="str">
        <f>'[6]Anx-13 DCB'!B9</f>
        <v>LT- 2A(i)(FL)</v>
      </c>
      <c r="C15" s="190">
        <v>23.1067</v>
      </c>
      <c r="D15" s="98"/>
      <c r="E15" s="98"/>
      <c r="F15" s="98"/>
      <c r="G15" s="98"/>
      <c r="H15" s="98"/>
      <c r="I15" s="98"/>
      <c r="J15" s="98"/>
      <c r="K15" s="98"/>
      <c r="L15" s="98"/>
      <c r="M15" s="191">
        <f t="shared" si="0"/>
        <v>0</v>
      </c>
      <c r="N15" s="188"/>
      <c r="O15" s="192">
        <f t="shared" si="1"/>
        <v>0</v>
      </c>
    </row>
    <row r="16" spans="1:15" s="28" customFormat="1" ht="19.5" customHeight="1">
      <c r="A16" s="469">
        <f>'[6]Anx-13 DCB'!A10</f>
        <v>5</v>
      </c>
      <c r="B16" s="189" t="str">
        <f>'[6]Anx-13 DCB'!B10</f>
        <v xml:space="preserve">LT- 2A(ii) </v>
      </c>
      <c r="C16" s="190">
        <v>23.1037</v>
      </c>
      <c r="D16" s="98"/>
      <c r="E16" s="98"/>
      <c r="F16" s="98"/>
      <c r="G16" s="98"/>
      <c r="H16" s="98"/>
      <c r="I16" s="98"/>
      <c r="J16" s="98"/>
      <c r="K16" s="98"/>
      <c r="L16" s="98"/>
      <c r="M16" s="191">
        <f t="shared" si="0"/>
        <v>0</v>
      </c>
      <c r="N16" s="188"/>
      <c r="O16" s="192">
        <f t="shared" si="1"/>
        <v>0</v>
      </c>
    </row>
    <row r="17" spans="1:15" s="28" customFormat="1" ht="19.5" customHeight="1">
      <c r="A17" s="469">
        <f>'[6]Anx-13 DCB'!A11</f>
        <v>6</v>
      </c>
      <c r="B17" s="189" t="str">
        <f>'[6]Anx-13 DCB'!B11</f>
        <v>LT- 2A(ii)(FL)</v>
      </c>
      <c r="C17" s="190">
        <v>23.107700000000001</v>
      </c>
      <c r="D17" s="98"/>
      <c r="E17" s="98"/>
      <c r="F17" s="98"/>
      <c r="G17" s="98"/>
      <c r="H17" s="98"/>
      <c r="I17" s="98"/>
      <c r="J17" s="98"/>
      <c r="K17" s="98"/>
      <c r="L17" s="98"/>
      <c r="M17" s="191">
        <f t="shared" si="0"/>
        <v>0</v>
      </c>
      <c r="N17" s="188"/>
      <c r="O17" s="192">
        <f t="shared" si="1"/>
        <v>0</v>
      </c>
    </row>
    <row r="18" spans="1:15" s="28" customFormat="1" ht="19.5" customHeight="1">
      <c r="A18" s="469">
        <f>'[6]Anx-13 DCB'!A12</f>
        <v>7</v>
      </c>
      <c r="B18" s="189" t="str">
        <f>'[6]Anx-13 DCB'!B12</f>
        <v xml:space="preserve">LT- 2B (i) </v>
      </c>
      <c r="C18" s="190">
        <v>23.111699999999999</v>
      </c>
      <c r="D18" s="98"/>
      <c r="E18" s="98"/>
      <c r="F18" s="98"/>
      <c r="G18" s="98"/>
      <c r="H18" s="98"/>
      <c r="I18" s="98"/>
      <c r="J18" s="98"/>
      <c r="K18" s="98"/>
      <c r="L18" s="98"/>
      <c r="M18" s="191">
        <f t="shared" si="0"/>
        <v>0</v>
      </c>
      <c r="N18" s="188"/>
      <c r="O18" s="192">
        <f t="shared" si="1"/>
        <v>0</v>
      </c>
    </row>
    <row r="19" spans="1:15" s="28" customFormat="1" ht="18" customHeight="1">
      <c r="A19" s="469">
        <f>'[6]Anx-13 DCB'!A13</f>
        <v>8</v>
      </c>
      <c r="B19" s="189" t="str">
        <f>'[6]Anx-13 DCB'!B13</f>
        <v xml:space="preserve">LT- 2B(ii) </v>
      </c>
      <c r="C19" s="190">
        <v>23.1127</v>
      </c>
      <c r="D19" s="98"/>
      <c r="E19" s="98"/>
      <c r="F19" s="98"/>
      <c r="G19" s="98"/>
      <c r="H19" s="98"/>
      <c r="I19" s="98"/>
      <c r="J19" s="98"/>
      <c r="K19" s="98"/>
      <c r="L19" s="98"/>
      <c r="M19" s="191">
        <f t="shared" si="0"/>
        <v>0</v>
      </c>
      <c r="N19" s="188"/>
      <c r="O19" s="192">
        <f t="shared" si="1"/>
        <v>0</v>
      </c>
    </row>
    <row r="20" spans="1:15" s="28" customFormat="1" ht="18" customHeight="1">
      <c r="A20" s="469">
        <f>'[6]Anx-13 DCB'!A14</f>
        <v>9</v>
      </c>
      <c r="B20" s="189" t="str">
        <f>'[6]Anx-13 DCB'!B14</f>
        <v>LT 3(i)</v>
      </c>
      <c r="C20" s="190">
        <v>23.1157</v>
      </c>
      <c r="D20" s="98"/>
      <c r="E20" s="98"/>
      <c r="F20" s="98"/>
      <c r="G20" s="98"/>
      <c r="H20" s="98"/>
      <c r="I20" s="98"/>
      <c r="J20" s="98"/>
      <c r="K20" s="98"/>
      <c r="L20" s="98"/>
      <c r="M20" s="191">
        <f t="shared" si="0"/>
        <v>0</v>
      </c>
      <c r="N20" s="188"/>
      <c r="O20" s="192">
        <f t="shared" si="1"/>
        <v>0</v>
      </c>
    </row>
    <row r="21" spans="1:15" s="28" customFormat="1" ht="18" customHeight="1">
      <c r="A21" s="469">
        <f>'[6]Anx-13 DCB'!A15</f>
        <v>10</v>
      </c>
      <c r="B21" s="189" t="str">
        <f>'[6]Anx-13 DCB'!B15</f>
        <v>LT 3(i)(OL)</v>
      </c>
      <c r="C21" s="190">
        <v>23.113700000000001</v>
      </c>
      <c r="D21" s="98"/>
      <c r="E21" s="98"/>
      <c r="F21" s="98"/>
      <c r="G21" s="98"/>
      <c r="H21" s="98"/>
      <c r="I21" s="98"/>
      <c r="J21" s="98"/>
      <c r="K21" s="98"/>
      <c r="L21" s="98"/>
      <c r="M21" s="191">
        <f t="shared" si="0"/>
        <v>0</v>
      </c>
      <c r="N21" s="188"/>
      <c r="O21" s="192">
        <f t="shared" si="1"/>
        <v>0</v>
      </c>
    </row>
    <row r="22" spans="1:15" s="28" customFormat="1" ht="18" customHeight="1">
      <c r="A22" s="469">
        <f>'[6]Anx-13 DCB'!A16</f>
        <v>11</v>
      </c>
      <c r="B22" s="189" t="str">
        <f>'[6]Anx-13 DCB'!B16</f>
        <v>LT 3(ii)</v>
      </c>
      <c r="C22" s="190">
        <v>23.116700000000002</v>
      </c>
      <c r="D22" s="98"/>
      <c r="E22" s="98"/>
      <c r="F22" s="98"/>
      <c r="G22" s="98"/>
      <c r="H22" s="98"/>
      <c r="I22" s="98"/>
      <c r="J22" s="98"/>
      <c r="K22" s="98"/>
      <c r="L22" s="98"/>
      <c r="M22" s="191">
        <f t="shared" si="0"/>
        <v>0</v>
      </c>
      <c r="N22" s="188"/>
      <c r="O22" s="192">
        <f t="shared" si="1"/>
        <v>0</v>
      </c>
    </row>
    <row r="23" spans="1:15" s="28" customFormat="1" ht="18" customHeight="1">
      <c r="A23" s="469">
        <f>'[6]Anx-13 DCB'!A17</f>
        <v>12</v>
      </c>
      <c r="B23" s="189" t="str">
        <f>'[6]Anx-13 DCB'!B17</f>
        <v>LT 3(ii)(OL)</v>
      </c>
      <c r="C23" s="190">
        <v>23.114699999999999</v>
      </c>
      <c r="D23" s="98"/>
      <c r="E23" s="98"/>
      <c r="F23" s="98"/>
      <c r="G23" s="98"/>
      <c r="H23" s="98"/>
      <c r="I23" s="98"/>
      <c r="J23" s="98"/>
      <c r="K23" s="98"/>
      <c r="L23" s="98"/>
      <c r="M23" s="191">
        <f t="shared" si="0"/>
        <v>0</v>
      </c>
      <c r="N23" s="188"/>
      <c r="O23" s="192">
        <f t="shared" si="1"/>
        <v>0</v>
      </c>
    </row>
    <row r="24" spans="1:15" s="28" customFormat="1" ht="18" customHeight="1">
      <c r="A24" s="469">
        <f>'[6]Anx-13 DCB'!A18</f>
        <v>13</v>
      </c>
      <c r="B24" s="189" t="str">
        <f>'[6]Anx-13 DCB'!B18</f>
        <v>Auxiliary Units</v>
      </c>
      <c r="C24" s="190">
        <v>23.117699999999999</v>
      </c>
      <c r="D24" s="98"/>
      <c r="E24" s="98"/>
      <c r="F24" s="98"/>
      <c r="G24" s="98"/>
      <c r="H24" s="98"/>
      <c r="I24" s="98"/>
      <c r="J24" s="98"/>
      <c r="K24" s="98"/>
      <c r="L24" s="98"/>
      <c r="M24" s="191">
        <f t="shared" si="0"/>
        <v>0</v>
      </c>
      <c r="N24" s="188"/>
      <c r="O24" s="192">
        <f t="shared" si="1"/>
        <v>0</v>
      </c>
    </row>
    <row r="25" spans="1:15" s="28" customFormat="1" ht="18" customHeight="1">
      <c r="A25" s="469">
        <f>'[6]Anx-13 DCB'!A19</f>
        <v>14</v>
      </c>
      <c r="B25" s="189" t="str">
        <f>'[6]Anx-13 DCB'!B19</f>
        <v>LT4(a)</v>
      </c>
      <c r="C25" s="190">
        <v>23.1187</v>
      </c>
      <c r="D25" s="98"/>
      <c r="E25" s="98"/>
      <c r="F25" s="98"/>
      <c r="G25" s="98"/>
      <c r="H25" s="98"/>
      <c r="I25" s="98"/>
      <c r="J25" s="98"/>
      <c r="K25" s="98"/>
      <c r="L25" s="98"/>
      <c r="M25" s="191">
        <f t="shared" si="0"/>
        <v>0</v>
      </c>
      <c r="N25" s="188"/>
      <c r="O25" s="192">
        <f t="shared" si="1"/>
        <v>0</v>
      </c>
    </row>
    <row r="26" spans="1:15" s="28" customFormat="1" ht="18" customHeight="1">
      <c r="A26" s="469">
        <f>'[6]Anx-13 DCB'!A20</f>
        <v>15</v>
      </c>
      <c r="B26" s="189" t="str">
        <f>'[6]Anx-13 DCB'!B20</f>
        <v>LT 4B</v>
      </c>
      <c r="C26" s="190">
        <v>23.121700000000001</v>
      </c>
      <c r="D26" s="98"/>
      <c r="E26" s="98"/>
      <c r="F26" s="98"/>
      <c r="G26" s="98"/>
      <c r="H26" s="98"/>
      <c r="I26" s="98"/>
      <c r="J26" s="98"/>
      <c r="K26" s="98"/>
      <c r="L26" s="98"/>
      <c r="M26" s="191">
        <f t="shared" si="0"/>
        <v>0</v>
      </c>
      <c r="N26" s="188"/>
      <c r="O26" s="192">
        <f t="shared" si="1"/>
        <v>0</v>
      </c>
    </row>
    <row r="27" spans="1:15" s="28" customFormat="1" ht="18" customHeight="1">
      <c r="A27" s="469">
        <f>'[6]Anx-13 DCB'!A21</f>
        <v>16</v>
      </c>
      <c r="B27" s="189" t="str">
        <f>'[6]Anx-13 DCB'!B21</f>
        <v>LT 4C(i)</v>
      </c>
      <c r="C27" s="190">
        <v>23.128699999999998</v>
      </c>
      <c r="D27" s="98"/>
      <c r="E27" s="98"/>
      <c r="F27" s="98"/>
      <c r="G27" s="98"/>
      <c r="H27" s="98"/>
      <c r="I27" s="98"/>
      <c r="J27" s="98"/>
      <c r="K27" s="98"/>
      <c r="L27" s="98"/>
      <c r="M27" s="191">
        <f t="shared" si="0"/>
        <v>0</v>
      </c>
      <c r="N27" s="188"/>
      <c r="O27" s="192">
        <f t="shared" si="1"/>
        <v>0</v>
      </c>
    </row>
    <row r="28" spans="1:15" s="28" customFormat="1" ht="18" customHeight="1">
      <c r="A28" s="469">
        <f>'[6]Anx-13 DCB'!A22</f>
        <v>17</v>
      </c>
      <c r="B28" s="189" t="str">
        <f>'[6]Anx-13 DCB'!B22</f>
        <v>LT 4C(ii)</v>
      </c>
      <c r="C28" s="190">
        <v>23.120699999999999</v>
      </c>
      <c r="D28" s="98"/>
      <c r="E28" s="98"/>
      <c r="F28" s="98"/>
      <c r="G28" s="98"/>
      <c r="H28" s="98"/>
      <c r="I28" s="98"/>
      <c r="J28" s="98"/>
      <c r="K28" s="98"/>
      <c r="L28" s="98"/>
      <c r="M28" s="191">
        <f t="shared" si="0"/>
        <v>0</v>
      </c>
      <c r="N28" s="188"/>
      <c r="O28" s="192">
        <f t="shared" si="1"/>
        <v>0</v>
      </c>
    </row>
    <row r="29" spans="1:15" s="28" customFormat="1" ht="18" customHeight="1">
      <c r="A29" s="469">
        <f>'[6]Anx-13 DCB'!A23</f>
        <v>18</v>
      </c>
      <c r="B29" s="189" t="str">
        <f>'[6]Anx-13 DCB'!B23</f>
        <v>LT 5A(i)</v>
      </c>
      <c r="C29" s="190">
        <v>23.1297</v>
      </c>
      <c r="D29" s="98"/>
      <c r="E29" s="98"/>
      <c r="F29" s="98"/>
      <c r="G29" s="98"/>
      <c r="H29" s="98"/>
      <c r="I29" s="98"/>
      <c r="J29" s="98"/>
      <c r="K29" s="98"/>
      <c r="L29" s="98"/>
      <c r="M29" s="191">
        <f t="shared" si="0"/>
        <v>0</v>
      </c>
      <c r="N29" s="188"/>
      <c r="O29" s="192">
        <f t="shared" si="1"/>
        <v>0</v>
      </c>
    </row>
    <row r="30" spans="1:15" s="28" customFormat="1" ht="31.5" customHeight="1">
      <c r="A30" s="469">
        <f>'[6]Anx-13 DCB'!A24</f>
        <v>19</v>
      </c>
      <c r="B30" s="189" t="str">
        <f>'[6]Anx-13 DCB'!B24</f>
        <v>LT 5A(ii)</v>
      </c>
      <c r="C30" s="190">
        <v>23.130700000000001</v>
      </c>
      <c r="D30" s="98"/>
      <c r="E30" s="98"/>
      <c r="F30" s="98"/>
      <c r="G30" s="98"/>
      <c r="H30" s="98"/>
      <c r="I30" s="98"/>
      <c r="J30" s="98"/>
      <c r="K30" s="98"/>
      <c r="L30" s="98"/>
      <c r="M30" s="191">
        <f t="shared" si="0"/>
        <v>0</v>
      </c>
      <c r="N30" s="188"/>
      <c r="O30" s="192">
        <f t="shared" si="1"/>
        <v>0</v>
      </c>
    </row>
    <row r="31" spans="1:15" s="28" customFormat="1" ht="18" customHeight="1">
      <c r="A31" s="469">
        <f>'[6]Anx-13 DCB'!A25</f>
        <v>20</v>
      </c>
      <c r="B31" s="189" t="str">
        <f>'[6]Anx-13 DCB'!B25</f>
        <v>LT 5A(iii)</v>
      </c>
      <c r="C31" s="190">
        <v>23.131699999999999</v>
      </c>
      <c r="D31" s="98"/>
      <c r="E31" s="98"/>
      <c r="F31" s="98"/>
      <c r="G31" s="98"/>
      <c r="H31" s="98"/>
      <c r="I31" s="98"/>
      <c r="J31" s="98"/>
      <c r="K31" s="98"/>
      <c r="L31" s="98"/>
      <c r="M31" s="191">
        <f t="shared" si="0"/>
        <v>0</v>
      </c>
      <c r="N31" s="188"/>
      <c r="O31" s="192">
        <f t="shared" si="1"/>
        <v>0</v>
      </c>
    </row>
    <row r="32" spans="1:15" s="28" customFormat="1" ht="18" customHeight="1">
      <c r="A32" s="469">
        <f>'[6]Anx-13 DCB'!A26</f>
        <v>21</v>
      </c>
      <c r="B32" s="189" t="str">
        <f>'[6]Anx-13 DCB'!B26</f>
        <v>LT 5A(iv)</v>
      </c>
      <c r="C32" s="190">
        <v>23.133700000000001</v>
      </c>
      <c r="D32" s="98"/>
      <c r="E32" s="98"/>
      <c r="F32" s="98"/>
      <c r="G32" s="98"/>
      <c r="H32" s="98"/>
      <c r="I32" s="98"/>
      <c r="J32" s="98"/>
      <c r="K32" s="98"/>
      <c r="L32" s="98"/>
      <c r="M32" s="191">
        <f t="shared" si="0"/>
        <v>0</v>
      </c>
      <c r="N32" s="188"/>
      <c r="O32" s="192">
        <f t="shared" si="1"/>
        <v>0</v>
      </c>
    </row>
    <row r="33" spans="1:15" s="28" customFormat="1" ht="18" customHeight="1">
      <c r="A33" s="469">
        <f>'[6]Anx-13 DCB'!A27</f>
        <v>22</v>
      </c>
      <c r="B33" s="189" t="str">
        <f>'[6]Anx-13 DCB'!B27</f>
        <v>LT 5B(i)</v>
      </c>
      <c r="C33" s="190">
        <v>23.134699999999999</v>
      </c>
      <c r="D33" s="98"/>
      <c r="E33" s="98"/>
      <c r="F33" s="98"/>
      <c r="G33" s="98"/>
      <c r="H33" s="98"/>
      <c r="I33" s="98"/>
      <c r="J33" s="98"/>
      <c r="K33" s="98"/>
      <c r="L33" s="98"/>
      <c r="M33" s="191">
        <f t="shared" si="0"/>
        <v>0</v>
      </c>
      <c r="N33" s="188"/>
      <c r="O33" s="192">
        <f t="shared" si="1"/>
        <v>0</v>
      </c>
    </row>
    <row r="34" spans="1:15" s="28" customFormat="1" ht="18" customHeight="1">
      <c r="A34" s="469">
        <f>'[6]Anx-13 DCB'!A28</f>
        <v>23</v>
      </c>
      <c r="B34" s="189" t="str">
        <f>'[6]Anx-13 DCB'!B28</f>
        <v>LT 5B(ii)</v>
      </c>
      <c r="C34" s="190">
        <v>23.1357</v>
      </c>
      <c r="D34" s="98"/>
      <c r="E34" s="98"/>
      <c r="F34" s="98"/>
      <c r="G34" s="98"/>
      <c r="H34" s="98"/>
      <c r="I34" s="98"/>
      <c r="J34" s="98"/>
      <c r="K34" s="98"/>
      <c r="L34" s="98"/>
      <c r="M34" s="191">
        <f t="shared" si="0"/>
        <v>0</v>
      </c>
      <c r="N34" s="188"/>
      <c r="O34" s="192">
        <f t="shared" si="1"/>
        <v>0</v>
      </c>
    </row>
    <row r="35" spans="1:15" s="28" customFormat="1" ht="18" customHeight="1">
      <c r="A35" s="469">
        <f>'[6]Anx-13 DCB'!A29</f>
        <v>24</v>
      </c>
      <c r="B35" s="189" t="str">
        <f>'[6]Anx-13 DCB'!B29</f>
        <v>LT 5B(iii)</v>
      </c>
      <c r="C35" s="190">
        <v>23.136700000000001</v>
      </c>
      <c r="D35" s="98"/>
      <c r="E35" s="98"/>
      <c r="F35" s="98"/>
      <c r="G35" s="98"/>
      <c r="H35" s="98"/>
      <c r="I35" s="98"/>
      <c r="J35" s="98"/>
      <c r="K35" s="98"/>
      <c r="L35" s="98"/>
      <c r="M35" s="191">
        <f t="shared" si="0"/>
        <v>0</v>
      </c>
      <c r="N35" s="188"/>
      <c r="O35" s="192">
        <f t="shared" si="1"/>
        <v>0</v>
      </c>
    </row>
    <row r="36" spans="1:15" s="28" customFormat="1" ht="18" customHeight="1">
      <c r="A36" s="469">
        <f>'[6]Anx-13 DCB'!A30</f>
        <v>25</v>
      </c>
      <c r="B36" s="189" t="str">
        <f>'[6]Anx-13 DCB'!B30</f>
        <v>LT 5B(iv)</v>
      </c>
      <c r="C36" s="190">
        <v>23.137699999999999</v>
      </c>
      <c r="D36" s="98"/>
      <c r="E36" s="98"/>
      <c r="F36" s="98"/>
      <c r="G36" s="98"/>
      <c r="H36" s="98"/>
      <c r="I36" s="98"/>
      <c r="J36" s="98"/>
      <c r="K36" s="98"/>
      <c r="L36" s="98"/>
      <c r="M36" s="191">
        <f t="shared" si="0"/>
        <v>0</v>
      </c>
      <c r="N36" s="188"/>
      <c r="O36" s="192">
        <f t="shared" si="1"/>
        <v>0</v>
      </c>
    </row>
    <row r="37" spans="1:15" s="28" customFormat="1" ht="18" customHeight="1">
      <c r="A37" s="469">
        <f>'[6]Anx-13 DCB'!A31</f>
        <v>26</v>
      </c>
      <c r="B37" s="189" t="str">
        <f>'[6]Anx-13 DCB'!B31</f>
        <v>LT 6A (CMC/TMC/TP)</v>
      </c>
      <c r="C37" s="190">
        <v>23.140699999999999</v>
      </c>
      <c r="D37" s="98"/>
      <c r="E37" s="98"/>
      <c r="F37" s="98"/>
      <c r="G37" s="98"/>
      <c r="H37" s="98"/>
      <c r="I37" s="98"/>
      <c r="J37" s="98"/>
      <c r="K37" s="98"/>
      <c r="L37" s="98"/>
      <c r="M37" s="191">
        <f t="shared" si="0"/>
        <v>0</v>
      </c>
      <c r="N37" s="188"/>
      <c r="O37" s="192">
        <f t="shared" si="1"/>
        <v>0</v>
      </c>
    </row>
    <row r="38" spans="1:15" s="28" customFormat="1" ht="18" customHeight="1">
      <c r="A38" s="469">
        <f>'[6]Anx-13 DCB'!A32</f>
        <v>27</v>
      </c>
      <c r="B38" s="189" t="str">
        <f>'[6]Anx-13 DCB'!B32</f>
        <v>LT 6A (GP)</v>
      </c>
      <c r="C38" s="190">
        <v>23.140699999999999</v>
      </c>
      <c r="D38" s="98"/>
      <c r="E38" s="98"/>
      <c r="F38" s="98"/>
      <c r="G38" s="98"/>
      <c r="H38" s="98"/>
      <c r="I38" s="98"/>
      <c r="J38" s="98"/>
      <c r="K38" s="98"/>
      <c r="L38" s="98"/>
      <c r="M38" s="191">
        <f t="shared" si="0"/>
        <v>0</v>
      </c>
      <c r="N38" s="188"/>
      <c r="O38" s="192">
        <f t="shared" si="1"/>
        <v>0</v>
      </c>
    </row>
    <row r="39" spans="1:15" s="28" customFormat="1" ht="18" customHeight="1">
      <c r="A39" s="469">
        <f>'[6]Anx-13 DCB'!A33</f>
        <v>28</v>
      </c>
      <c r="B39" s="189" t="str">
        <f>'[6]Anx-13 DCB'!B33</f>
        <v>LT 6A (Others)</v>
      </c>
      <c r="C39" s="190">
        <v>23.140699999999999</v>
      </c>
      <c r="D39" s="98"/>
      <c r="E39" s="98"/>
      <c r="F39" s="98"/>
      <c r="G39" s="98"/>
      <c r="H39" s="98"/>
      <c r="I39" s="98"/>
      <c r="J39" s="98"/>
      <c r="K39" s="98"/>
      <c r="L39" s="98"/>
      <c r="M39" s="191">
        <f t="shared" si="0"/>
        <v>0</v>
      </c>
      <c r="N39" s="188"/>
      <c r="O39" s="192">
        <f t="shared" si="1"/>
        <v>0</v>
      </c>
    </row>
    <row r="40" spans="1:15" s="28" customFormat="1" ht="18" customHeight="1">
      <c r="A40" s="469">
        <f>'[6]Anx-13 DCB'!A34</f>
        <v>29</v>
      </c>
      <c r="B40" s="189" t="str">
        <f>'[6]Anx-13 DCB'!B34</f>
        <v>LT 6B (CMC/TMC/TP)</v>
      </c>
      <c r="C40" s="190">
        <v>23.1417</v>
      </c>
      <c r="D40" s="98"/>
      <c r="E40" s="98"/>
      <c r="F40" s="98"/>
      <c r="G40" s="98"/>
      <c r="H40" s="98"/>
      <c r="I40" s="98"/>
      <c r="J40" s="98"/>
      <c r="K40" s="98"/>
      <c r="L40" s="98"/>
      <c r="M40" s="191">
        <f t="shared" si="0"/>
        <v>0</v>
      </c>
      <c r="N40" s="188"/>
      <c r="O40" s="192">
        <f t="shared" si="1"/>
        <v>0</v>
      </c>
    </row>
    <row r="41" spans="1:15" s="28" customFormat="1" ht="18" customHeight="1">
      <c r="A41" s="469">
        <f>'[6]Anx-13 DCB'!A35</f>
        <v>30</v>
      </c>
      <c r="B41" s="189" t="str">
        <f>'[6]Anx-13 DCB'!B35</f>
        <v>LT 6B (GP)</v>
      </c>
      <c r="C41" s="190">
        <v>23.1417</v>
      </c>
      <c r="D41" s="98"/>
      <c r="E41" s="98"/>
      <c r="F41" s="98"/>
      <c r="G41" s="98"/>
      <c r="H41" s="98"/>
      <c r="I41" s="98"/>
      <c r="J41" s="98"/>
      <c r="K41" s="98"/>
      <c r="L41" s="98"/>
      <c r="M41" s="191">
        <f t="shared" si="0"/>
        <v>0</v>
      </c>
      <c r="N41" s="188"/>
      <c r="O41" s="192">
        <f t="shared" si="1"/>
        <v>0</v>
      </c>
    </row>
    <row r="42" spans="1:15" s="28" customFormat="1" ht="18" customHeight="1">
      <c r="A42" s="469">
        <f>'[6]Anx-13 DCB'!A36</f>
        <v>31</v>
      </c>
      <c r="B42" s="189" t="str">
        <f>'[6]Anx-13 DCB'!B36</f>
        <v>LT 6B (Others)</v>
      </c>
      <c r="C42" s="190">
        <v>23.1417</v>
      </c>
      <c r="D42" s="98"/>
      <c r="E42" s="98"/>
      <c r="F42" s="98"/>
      <c r="G42" s="98"/>
      <c r="H42" s="98"/>
      <c r="I42" s="98"/>
      <c r="J42" s="98"/>
      <c r="K42" s="98"/>
      <c r="L42" s="98"/>
      <c r="M42" s="191">
        <f t="shared" si="0"/>
        <v>0</v>
      </c>
      <c r="N42" s="188"/>
      <c r="O42" s="192">
        <f t="shared" si="1"/>
        <v>0</v>
      </c>
    </row>
    <row r="43" spans="1:15" s="28" customFormat="1" ht="18" customHeight="1">
      <c r="A43" s="469">
        <f>'[6]Anx-13 DCB'!A37</f>
        <v>32</v>
      </c>
      <c r="B43" s="189" t="str">
        <f>'[6]Anx-13 DCB'!B37</f>
        <v>LT 7A</v>
      </c>
      <c r="C43" s="190">
        <v>23.145700000000001</v>
      </c>
      <c r="D43" s="98"/>
      <c r="E43" s="98"/>
      <c r="F43" s="98"/>
      <c r="G43" s="98"/>
      <c r="H43" s="98"/>
      <c r="I43" s="98"/>
      <c r="J43" s="98"/>
      <c r="K43" s="98"/>
      <c r="L43" s="98"/>
      <c r="M43" s="191">
        <f t="shared" si="0"/>
        <v>0</v>
      </c>
      <c r="N43" s="188"/>
      <c r="O43" s="192">
        <f t="shared" si="1"/>
        <v>0</v>
      </c>
    </row>
    <row r="44" spans="1:15" s="28" customFormat="1" ht="18" customHeight="1">
      <c r="A44" s="469">
        <f>'[6]Anx-13 DCB'!A38</f>
        <v>33</v>
      </c>
      <c r="B44" s="189" t="str">
        <f>'[6]Anx-13 DCB'!B38</f>
        <v>LT 7B</v>
      </c>
      <c r="C44" s="190">
        <v>23.146699999999999</v>
      </c>
      <c r="D44" s="98"/>
      <c r="E44" s="98"/>
      <c r="F44" s="98"/>
      <c r="G44" s="98"/>
      <c r="H44" s="98"/>
      <c r="I44" s="98"/>
      <c r="J44" s="98"/>
      <c r="K44" s="98"/>
      <c r="L44" s="98"/>
      <c r="M44" s="191">
        <f t="shared" ref="M44:M45" si="2">K44-L44</f>
        <v>0</v>
      </c>
      <c r="N44" s="188"/>
      <c r="O44" s="192">
        <f t="shared" ref="O44:O45" si="3">M44-N44</f>
        <v>0</v>
      </c>
    </row>
    <row r="45" spans="1:15" s="28" customFormat="1" ht="18" customHeight="1">
      <c r="A45" s="469"/>
      <c r="B45" s="468" t="s">
        <v>730</v>
      </c>
      <c r="C45" s="190">
        <v>23.174700000000001</v>
      </c>
      <c r="D45" s="455"/>
      <c r="E45" s="455"/>
      <c r="F45" s="455"/>
      <c r="G45" s="455"/>
      <c r="H45" s="455"/>
      <c r="I45" s="455"/>
      <c r="J45" s="455"/>
      <c r="K45" s="455"/>
      <c r="L45" s="455"/>
      <c r="M45" s="191">
        <f t="shared" si="2"/>
        <v>0</v>
      </c>
      <c r="N45" s="188"/>
      <c r="O45" s="192">
        <f t="shared" si="3"/>
        <v>0</v>
      </c>
    </row>
    <row r="46" spans="1:15" s="28" customFormat="1" ht="18" customHeight="1">
      <c r="A46" s="888" t="s">
        <v>396</v>
      </c>
      <c r="B46" s="888"/>
      <c r="C46" s="888"/>
      <c r="D46" s="193">
        <f t="shared" ref="D46:M46" si="4">SUM(D13:D45)</f>
        <v>0</v>
      </c>
      <c r="E46" s="193">
        <f t="shared" si="4"/>
        <v>0</v>
      </c>
      <c r="F46" s="193">
        <f t="shared" si="4"/>
        <v>0</v>
      </c>
      <c r="G46" s="193">
        <f t="shared" si="4"/>
        <v>0</v>
      </c>
      <c r="H46" s="193">
        <f t="shared" si="4"/>
        <v>0</v>
      </c>
      <c r="I46" s="193">
        <f t="shared" si="4"/>
        <v>0</v>
      </c>
      <c r="J46" s="193">
        <f t="shared" si="4"/>
        <v>0</v>
      </c>
      <c r="K46" s="193">
        <f t="shared" si="4"/>
        <v>0</v>
      </c>
      <c r="L46" s="193">
        <f t="shared" si="4"/>
        <v>0</v>
      </c>
      <c r="M46" s="193">
        <f t="shared" si="4"/>
        <v>0</v>
      </c>
      <c r="N46" s="194">
        <f>SUM(N13:N40)</f>
        <v>0</v>
      </c>
      <c r="O46" s="192">
        <f t="shared" si="1"/>
        <v>0</v>
      </c>
    </row>
    <row r="47" spans="1:15" s="28" customFormat="1" ht="18" customHeight="1">
      <c r="A47" s="458" t="s">
        <v>397</v>
      </c>
      <c r="B47" s="185"/>
      <c r="C47" s="185"/>
      <c r="D47" s="98"/>
      <c r="E47" s="98"/>
      <c r="F47" s="98"/>
      <c r="G47" s="98"/>
      <c r="H47" s="98"/>
      <c r="I47" s="98"/>
      <c r="J47" s="98"/>
      <c r="K47" s="98"/>
      <c r="L47" s="98"/>
      <c r="M47" s="191">
        <f t="shared" si="0"/>
        <v>0</v>
      </c>
      <c r="N47" s="188"/>
      <c r="O47" s="192">
        <f t="shared" si="1"/>
        <v>0</v>
      </c>
    </row>
    <row r="48" spans="1:15" s="28" customFormat="1" ht="18" customHeight="1">
      <c r="A48" s="469">
        <f>'[6]Anx-13 DCB'!A42</f>
        <v>1</v>
      </c>
      <c r="B48" s="189" t="str">
        <f>'[6]Anx-13 DCB'!B42</f>
        <v>HT-1</v>
      </c>
      <c r="C48" s="190">
        <v>23.250599999999999</v>
      </c>
      <c r="D48" s="98"/>
      <c r="E48" s="98"/>
      <c r="F48" s="98"/>
      <c r="G48" s="98"/>
      <c r="H48" s="98"/>
      <c r="I48" s="98"/>
      <c r="J48" s="98"/>
      <c r="K48" s="98"/>
      <c r="L48" s="98"/>
      <c r="M48" s="191">
        <f t="shared" si="0"/>
        <v>0</v>
      </c>
      <c r="N48" s="188"/>
      <c r="O48" s="192">
        <f t="shared" si="1"/>
        <v>0</v>
      </c>
    </row>
    <row r="49" spans="1:15" s="28" customFormat="1" ht="35.25" customHeight="1">
      <c r="A49" s="469">
        <f>'[6]Anx-13 DCB'!A43</f>
        <v>2</v>
      </c>
      <c r="B49" s="189" t="str">
        <f>'[6]Anx-13 DCB'!B43</f>
        <v>HT-1</v>
      </c>
      <c r="C49" s="190">
        <v>23.250699999999998</v>
      </c>
      <c r="D49" s="98"/>
      <c r="E49" s="98"/>
      <c r="F49" s="98"/>
      <c r="G49" s="98"/>
      <c r="H49" s="98"/>
      <c r="I49" s="98"/>
      <c r="J49" s="98"/>
      <c r="K49" s="98"/>
      <c r="L49" s="98"/>
      <c r="M49" s="191">
        <f t="shared" si="0"/>
        <v>0</v>
      </c>
      <c r="N49" s="188"/>
      <c r="O49" s="192">
        <f t="shared" si="1"/>
        <v>0</v>
      </c>
    </row>
    <row r="50" spans="1:15" s="28" customFormat="1" ht="18" customHeight="1">
      <c r="A50" s="469">
        <f>'[6]Anx-13 DCB'!A44</f>
        <v>3</v>
      </c>
      <c r="B50" s="189" t="str">
        <f>'[6]Anx-13 DCB'!B44</f>
        <v>HT - 2A</v>
      </c>
      <c r="C50" s="190">
        <v>23.255400000000002</v>
      </c>
      <c r="D50" s="98"/>
      <c r="E50" s="98"/>
      <c r="F50" s="98"/>
      <c r="G50" s="98"/>
      <c r="H50" s="98"/>
      <c r="I50" s="98"/>
      <c r="J50" s="98"/>
      <c r="K50" s="98"/>
      <c r="L50" s="98"/>
      <c r="M50" s="191">
        <f t="shared" si="0"/>
        <v>0</v>
      </c>
      <c r="N50" s="188"/>
      <c r="O50" s="192">
        <f t="shared" si="1"/>
        <v>0</v>
      </c>
    </row>
    <row r="51" spans="1:15" s="28" customFormat="1" ht="18" customHeight="1">
      <c r="A51" s="469">
        <f>'[6]Anx-13 DCB'!A45</f>
        <v>4</v>
      </c>
      <c r="B51" s="189" t="str">
        <f>'[6]Anx-13 DCB'!B45</f>
        <v>HT - 2A</v>
      </c>
      <c r="C51" s="190">
        <v>23.255700000000001</v>
      </c>
      <c r="D51" s="98"/>
      <c r="E51" s="98"/>
      <c r="F51" s="98"/>
      <c r="G51" s="98"/>
      <c r="H51" s="98"/>
      <c r="I51" s="98"/>
      <c r="J51" s="98"/>
      <c r="K51" s="98"/>
      <c r="L51" s="98"/>
      <c r="M51" s="191">
        <f t="shared" si="0"/>
        <v>0</v>
      </c>
      <c r="N51" s="188"/>
      <c r="O51" s="192">
        <f t="shared" si="1"/>
        <v>0</v>
      </c>
    </row>
    <row r="52" spans="1:15" s="28" customFormat="1" ht="18" customHeight="1">
      <c r="A52" s="469">
        <f>'[6]Anx-13 DCB'!A46</f>
        <v>5</v>
      </c>
      <c r="B52" s="189" t="str">
        <f>'[6]Anx-13 DCB'!B46</f>
        <v>HT - 2B</v>
      </c>
      <c r="C52" s="190">
        <v>23.256699999999999</v>
      </c>
      <c r="D52" s="98"/>
      <c r="E52" s="98"/>
      <c r="F52" s="98"/>
      <c r="G52" s="98"/>
      <c r="H52" s="98"/>
      <c r="I52" s="98"/>
      <c r="J52" s="98"/>
      <c r="K52" s="98"/>
      <c r="L52" s="98"/>
      <c r="M52" s="191">
        <f t="shared" si="0"/>
        <v>0</v>
      </c>
      <c r="N52" s="188"/>
      <c r="O52" s="192">
        <f t="shared" si="1"/>
        <v>0</v>
      </c>
    </row>
    <row r="53" spans="1:15" s="28" customFormat="1" ht="30" customHeight="1">
      <c r="A53" s="469">
        <f>'[6]Anx-13 DCB'!A47</f>
        <v>6</v>
      </c>
      <c r="B53" s="189" t="str">
        <f>'[6]Anx-13 DCB'!B47</f>
        <v>HT -2C(i)</v>
      </c>
      <c r="C53" s="190">
        <v>23.2837</v>
      </c>
      <c r="D53" s="98"/>
      <c r="E53" s="98"/>
      <c r="F53" s="98"/>
      <c r="G53" s="98"/>
      <c r="H53" s="98"/>
      <c r="I53" s="98"/>
      <c r="J53" s="98"/>
      <c r="K53" s="98"/>
      <c r="L53" s="98"/>
      <c r="M53" s="191">
        <f t="shared" si="0"/>
        <v>0</v>
      </c>
      <c r="N53" s="188"/>
      <c r="O53" s="192">
        <f t="shared" si="1"/>
        <v>0</v>
      </c>
    </row>
    <row r="54" spans="1:15" s="28" customFormat="1" ht="35.25" customHeight="1">
      <c r="A54" s="469">
        <f>'[6]Anx-13 DCB'!A48</f>
        <v>7</v>
      </c>
      <c r="B54" s="189" t="str">
        <f>'[6]Anx-13 DCB'!B48</f>
        <v>HT -2C(ii)</v>
      </c>
      <c r="C54" s="190">
        <v>23.284700000000001</v>
      </c>
      <c r="D54" s="98"/>
      <c r="E54" s="98"/>
      <c r="F54" s="98"/>
      <c r="G54" s="98"/>
      <c r="H54" s="98"/>
      <c r="I54" s="98"/>
      <c r="J54" s="98"/>
      <c r="K54" s="98"/>
      <c r="L54" s="98"/>
      <c r="M54" s="191">
        <f t="shared" si="0"/>
        <v>0</v>
      </c>
      <c r="N54" s="188"/>
      <c r="O54" s="192">
        <f t="shared" si="1"/>
        <v>0</v>
      </c>
    </row>
    <row r="55" spans="1:15" s="28" customFormat="1" ht="18" customHeight="1">
      <c r="A55" s="469">
        <f>'[6]Anx-13 DCB'!A49</f>
        <v>8</v>
      </c>
      <c r="B55" s="189" t="str">
        <f>'[6]Anx-13 DCB'!B49</f>
        <v>HT -3A</v>
      </c>
      <c r="C55" s="190">
        <v>23.260400000000001</v>
      </c>
      <c r="D55" s="98"/>
      <c r="E55" s="98"/>
      <c r="F55" s="98"/>
      <c r="G55" s="98"/>
      <c r="H55" s="98"/>
      <c r="I55" s="98"/>
      <c r="J55" s="98"/>
      <c r="K55" s="98"/>
      <c r="L55" s="98"/>
      <c r="M55" s="191">
        <f t="shared" si="0"/>
        <v>0</v>
      </c>
      <c r="N55" s="188"/>
      <c r="O55" s="192">
        <f t="shared" si="1"/>
        <v>0</v>
      </c>
    </row>
    <row r="56" spans="1:15" s="28" customFormat="1" ht="18" customHeight="1">
      <c r="A56" s="469">
        <f>'[6]Anx-13 DCB'!A50</f>
        <v>9</v>
      </c>
      <c r="B56" s="189" t="str">
        <f>'[6]Anx-13 DCB'!B50</f>
        <v>HT -3A</v>
      </c>
      <c r="C56" s="190">
        <v>23.2607</v>
      </c>
      <c r="D56" s="98"/>
      <c r="E56" s="98"/>
      <c r="F56" s="98"/>
      <c r="G56" s="98"/>
      <c r="H56" s="98"/>
      <c r="I56" s="98"/>
      <c r="J56" s="98"/>
      <c r="K56" s="98"/>
      <c r="L56" s="98"/>
      <c r="M56" s="191">
        <f t="shared" si="0"/>
        <v>0</v>
      </c>
      <c r="N56" s="188"/>
      <c r="O56" s="192">
        <f t="shared" si="1"/>
        <v>0</v>
      </c>
    </row>
    <row r="57" spans="1:15" s="28" customFormat="1" ht="18" customHeight="1">
      <c r="A57" s="469">
        <f>'[6]Anx-13 DCB'!A51</f>
        <v>10</v>
      </c>
      <c r="B57" s="189" t="str">
        <f>'[6]Anx-13 DCB'!B51</f>
        <v>HT -3B</v>
      </c>
      <c r="C57" s="190">
        <v>23.262699999999999</v>
      </c>
      <c r="D57" s="98"/>
      <c r="E57" s="98"/>
      <c r="F57" s="98"/>
      <c r="G57" s="98"/>
      <c r="H57" s="98"/>
      <c r="I57" s="98"/>
      <c r="J57" s="98"/>
      <c r="K57" s="98"/>
      <c r="L57" s="98"/>
      <c r="M57" s="191">
        <f t="shared" si="0"/>
        <v>0</v>
      </c>
      <c r="N57" s="188"/>
      <c r="O57" s="192">
        <f t="shared" si="1"/>
        <v>0</v>
      </c>
    </row>
    <row r="58" spans="1:15" s="28" customFormat="1" ht="18" customHeight="1">
      <c r="A58" s="469">
        <f>'[6]Anx-13 DCB'!A52</f>
        <v>11</v>
      </c>
      <c r="B58" s="189" t="str">
        <f>'[6]Anx-13 DCB'!B52</f>
        <v>HT -4</v>
      </c>
      <c r="C58" s="190">
        <v>23.2807</v>
      </c>
      <c r="D58" s="98"/>
      <c r="E58" s="98"/>
      <c r="F58" s="98"/>
      <c r="G58" s="98"/>
      <c r="H58" s="98"/>
      <c r="I58" s="98"/>
      <c r="J58" s="98"/>
      <c r="K58" s="98"/>
      <c r="L58" s="98"/>
      <c r="M58" s="191">
        <f t="shared" si="0"/>
        <v>0</v>
      </c>
      <c r="N58" s="188"/>
      <c r="O58" s="192">
        <f t="shared" si="1"/>
        <v>0</v>
      </c>
    </row>
    <row r="59" spans="1:15" s="28" customFormat="1" ht="18" customHeight="1">
      <c r="A59" s="469">
        <f>'[6]Anx-13 DCB'!A53</f>
        <v>12</v>
      </c>
      <c r="B59" s="189" t="str">
        <f>'[6]Anx-13 DCB'!B53</f>
        <v>HT -5</v>
      </c>
      <c r="C59" s="190">
        <v>23.270700000000001</v>
      </c>
      <c r="D59" s="98"/>
      <c r="E59" s="98"/>
      <c r="F59" s="98"/>
      <c r="G59" s="98"/>
      <c r="H59" s="98"/>
      <c r="I59" s="98"/>
      <c r="J59" s="98"/>
      <c r="K59" s="98"/>
      <c r="L59" s="98"/>
      <c r="M59" s="191">
        <f t="shared" si="0"/>
        <v>0</v>
      </c>
      <c r="N59" s="188"/>
      <c r="O59" s="192">
        <f t="shared" si="1"/>
        <v>0</v>
      </c>
    </row>
    <row r="60" spans="1:15" s="28" customFormat="1" ht="18" customHeight="1">
      <c r="A60" s="469">
        <f>'[6]Anx-13 DCB'!A54</f>
        <v>13</v>
      </c>
      <c r="B60" s="189" t="str">
        <f>'[6]Anx-13 DCB'!B54</f>
        <v>Cross Subsidy</v>
      </c>
      <c r="C60" s="190">
        <v>23.290700000000001</v>
      </c>
      <c r="D60" s="98"/>
      <c r="E60" s="98"/>
      <c r="F60" s="98"/>
      <c r="G60" s="98"/>
      <c r="H60" s="98"/>
      <c r="I60" s="98"/>
      <c r="J60" s="98"/>
      <c r="K60" s="98"/>
      <c r="L60" s="98"/>
      <c r="M60" s="191">
        <f t="shared" si="0"/>
        <v>0</v>
      </c>
      <c r="N60" s="188"/>
      <c r="O60" s="192">
        <f t="shared" si="1"/>
        <v>0</v>
      </c>
    </row>
    <row r="61" spans="1:15" s="28" customFormat="1" ht="18" customHeight="1">
      <c r="A61" s="469">
        <f>'[6]Anx-13 DCB'!A55</f>
        <v>14</v>
      </c>
      <c r="B61" s="189" t="str">
        <f>'[6]Anx-13 DCB'!B55</f>
        <v>Addl Cross Subsidy</v>
      </c>
      <c r="C61" s="190">
        <v>23.2927</v>
      </c>
      <c r="D61" s="98"/>
      <c r="E61" s="98"/>
      <c r="F61" s="98"/>
      <c r="G61" s="98"/>
      <c r="H61" s="98"/>
      <c r="I61" s="98"/>
      <c r="J61" s="98"/>
      <c r="K61" s="98"/>
      <c r="L61" s="98"/>
      <c r="M61" s="191">
        <f t="shared" si="0"/>
        <v>0</v>
      </c>
      <c r="N61" s="188"/>
      <c r="O61" s="192">
        <f t="shared" si="1"/>
        <v>0</v>
      </c>
    </row>
    <row r="62" spans="1:15" s="28" customFormat="1">
      <c r="A62" s="888" t="s">
        <v>398</v>
      </c>
      <c r="B62" s="888"/>
      <c r="C62" s="888"/>
      <c r="D62" s="193">
        <f>SUM(D48:D61)</f>
        <v>0</v>
      </c>
      <c r="E62" s="193">
        <f t="shared" ref="E62:M62" si="5">SUM(E48:E61)</f>
        <v>0</v>
      </c>
      <c r="F62" s="193">
        <f t="shared" si="5"/>
        <v>0</v>
      </c>
      <c r="G62" s="193">
        <f t="shared" si="5"/>
        <v>0</v>
      </c>
      <c r="H62" s="193">
        <f t="shared" si="5"/>
        <v>0</v>
      </c>
      <c r="I62" s="193">
        <f t="shared" si="5"/>
        <v>0</v>
      </c>
      <c r="J62" s="193">
        <f t="shared" si="5"/>
        <v>0</v>
      </c>
      <c r="K62" s="193">
        <f t="shared" si="5"/>
        <v>0</v>
      </c>
      <c r="L62" s="193">
        <f t="shared" si="5"/>
        <v>0</v>
      </c>
      <c r="M62" s="193">
        <f t="shared" si="5"/>
        <v>0</v>
      </c>
      <c r="N62" s="194">
        <f t="shared" ref="N62" si="6">SUM(N48:N56)</f>
        <v>0</v>
      </c>
      <c r="O62" s="192">
        <f t="shared" si="1"/>
        <v>0</v>
      </c>
    </row>
    <row r="63" spans="1:15" s="28" customFormat="1">
      <c r="A63" s="458" t="s">
        <v>399</v>
      </c>
      <c r="B63" s="185"/>
      <c r="C63" s="185"/>
      <c r="D63" s="98"/>
      <c r="E63" s="98"/>
      <c r="F63" s="98"/>
      <c r="G63" s="98"/>
      <c r="H63" s="98"/>
      <c r="I63" s="98"/>
      <c r="J63" s="98"/>
      <c r="K63" s="98"/>
      <c r="L63" s="98"/>
      <c r="M63" s="98"/>
      <c r="N63" s="188"/>
      <c r="O63" s="192">
        <f t="shared" si="1"/>
        <v>0</v>
      </c>
    </row>
    <row r="64" spans="1:15" s="28" customFormat="1" ht="17.25" customHeight="1">
      <c r="A64" s="195">
        <v>23.300999999999998</v>
      </c>
      <c r="B64" s="185" t="s">
        <v>354</v>
      </c>
      <c r="C64" s="185"/>
      <c r="D64" s="98"/>
      <c r="E64" s="98"/>
      <c r="F64" s="98"/>
      <c r="G64" s="98"/>
      <c r="H64" s="98"/>
      <c r="I64" s="98"/>
      <c r="J64" s="98"/>
      <c r="K64" s="98"/>
      <c r="L64" s="98"/>
      <c r="M64" s="191">
        <f>K64-L64</f>
        <v>0</v>
      </c>
      <c r="N64" s="188"/>
      <c r="O64" s="192">
        <f t="shared" si="1"/>
        <v>0</v>
      </c>
    </row>
    <row r="65" spans="1:15" s="28" customFormat="1">
      <c r="A65" s="195">
        <v>23.302</v>
      </c>
      <c r="B65" s="185" t="s">
        <v>324</v>
      </c>
      <c r="C65" s="185"/>
      <c r="D65" s="98"/>
      <c r="E65" s="98"/>
      <c r="F65" s="98"/>
      <c r="G65" s="98"/>
      <c r="H65" s="98"/>
      <c r="I65" s="98"/>
      <c r="J65" s="98"/>
      <c r="K65" s="98"/>
      <c r="L65" s="98"/>
      <c r="M65" s="191">
        <f>K65-L65</f>
        <v>0</v>
      </c>
      <c r="N65" s="188"/>
      <c r="O65" s="192">
        <f t="shared" si="1"/>
        <v>0</v>
      </c>
    </row>
    <row r="66" spans="1:15" s="28" customFormat="1">
      <c r="A66" s="888" t="s">
        <v>400</v>
      </c>
      <c r="B66" s="888"/>
      <c r="C66" s="888"/>
      <c r="D66" s="193">
        <f>SUM(D64:D65)</f>
        <v>0</v>
      </c>
      <c r="E66" s="193">
        <f t="shared" ref="E66:N66" si="7">SUM(E64:E65)</f>
        <v>0</v>
      </c>
      <c r="F66" s="193">
        <f t="shared" si="7"/>
        <v>0</v>
      </c>
      <c r="G66" s="193">
        <f t="shared" si="7"/>
        <v>0</v>
      </c>
      <c r="H66" s="193">
        <f t="shared" si="7"/>
        <v>0</v>
      </c>
      <c r="I66" s="193">
        <f t="shared" si="7"/>
        <v>0</v>
      </c>
      <c r="J66" s="193">
        <f t="shared" si="7"/>
        <v>0</v>
      </c>
      <c r="K66" s="193">
        <f t="shared" si="7"/>
        <v>0</v>
      </c>
      <c r="L66" s="193">
        <f t="shared" si="7"/>
        <v>0</v>
      </c>
      <c r="M66" s="193">
        <f t="shared" si="7"/>
        <v>0</v>
      </c>
      <c r="N66" s="194">
        <f t="shared" si="7"/>
        <v>0</v>
      </c>
      <c r="O66" s="192">
        <f t="shared" si="1"/>
        <v>0</v>
      </c>
    </row>
    <row r="67" spans="1:15" s="28" customFormat="1">
      <c r="A67" s="458" t="s">
        <v>401</v>
      </c>
      <c r="B67" s="185"/>
      <c r="C67" s="185"/>
      <c r="D67" s="98"/>
      <c r="E67" s="98"/>
      <c r="F67" s="98"/>
      <c r="G67" s="98"/>
      <c r="H67" s="98"/>
      <c r="I67" s="98"/>
      <c r="J67" s="98"/>
      <c r="K67" s="98"/>
      <c r="L67" s="98"/>
      <c r="M67" s="98"/>
      <c r="N67" s="188"/>
      <c r="O67" s="192">
        <f t="shared" si="1"/>
        <v>0</v>
      </c>
    </row>
    <row r="68" spans="1:15" s="28" customFormat="1">
      <c r="A68" s="195">
        <v>23.7</v>
      </c>
      <c r="B68" s="888" t="s">
        <v>402</v>
      </c>
      <c r="C68" s="888"/>
      <c r="D68" s="98"/>
      <c r="E68" s="98"/>
      <c r="F68" s="98"/>
      <c r="G68" s="98"/>
      <c r="H68" s="98"/>
      <c r="I68" s="98"/>
      <c r="J68" s="98"/>
      <c r="K68" s="98"/>
      <c r="L68" s="98"/>
      <c r="M68" s="191">
        <f>K68-L68</f>
        <v>0</v>
      </c>
      <c r="N68" s="188"/>
      <c r="O68" s="192">
        <f t="shared" si="1"/>
        <v>0</v>
      </c>
    </row>
    <row r="69" spans="1:15" s="28" customFormat="1">
      <c r="A69" s="888" t="s">
        <v>403</v>
      </c>
      <c r="B69" s="888"/>
      <c r="C69" s="888"/>
      <c r="D69" s="193">
        <f>D68</f>
        <v>0</v>
      </c>
      <c r="E69" s="193">
        <f t="shared" ref="E69:N69" si="8">E68</f>
        <v>0</v>
      </c>
      <c r="F69" s="193">
        <f t="shared" si="8"/>
        <v>0</v>
      </c>
      <c r="G69" s="193">
        <f t="shared" si="8"/>
        <v>0</v>
      </c>
      <c r="H69" s="193">
        <f t="shared" si="8"/>
        <v>0</v>
      </c>
      <c r="I69" s="193">
        <f t="shared" si="8"/>
        <v>0</v>
      </c>
      <c r="J69" s="193">
        <f t="shared" si="8"/>
        <v>0</v>
      </c>
      <c r="K69" s="193">
        <f t="shared" si="8"/>
        <v>0</v>
      </c>
      <c r="L69" s="193">
        <f t="shared" si="8"/>
        <v>0</v>
      </c>
      <c r="M69" s="193">
        <f t="shared" si="8"/>
        <v>0</v>
      </c>
      <c r="N69" s="194">
        <f t="shared" si="8"/>
        <v>0</v>
      </c>
      <c r="O69" s="192">
        <f t="shared" si="1"/>
        <v>0</v>
      </c>
    </row>
    <row r="70" spans="1:15" s="28" customFormat="1">
      <c r="A70" s="888" t="s">
        <v>404</v>
      </c>
      <c r="B70" s="888"/>
      <c r="C70" s="196"/>
      <c r="D70" s="191"/>
      <c r="E70" s="191"/>
      <c r="F70" s="191"/>
      <c r="G70" s="191"/>
      <c r="H70" s="191"/>
      <c r="I70" s="191"/>
      <c r="J70" s="191"/>
      <c r="K70" s="191"/>
      <c r="L70" s="191"/>
      <c r="M70" s="191"/>
      <c r="N70" s="197"/>
      <c r="O70" s="192">
        <f t="shared" si="1"/>
        <v>0</v>
      </c>
    </row>
    <row r="71" spans="1:15" s="28" customFormat="1">
      <c r="A71" s="457">
        <v>23.291699999999999</v>
      </c>
      <c r="B71" s="196"/>
      <c r="C71" s="196"/>
      <c r="D71" s="191"/>
      <c r="E71" s="191"/>
      <c r="F71" s="191"/>
      <c r="G71" s="191"/>
      <c r="H71" s="191"/>
      <c r="I71" s="191"/>
      <c r="J71" s="191"/>
      <c r="K71" s="191"/>
      <c r="L71" s="191"/>
      <c r="M71" s="191"/>
      <c r="N71" s="197"/>
      <c r="O71" s="192">
        <f t="shared" si="1"/>
        <v>0</v>
      </c>
    </row>
    <row r="72" spans="1:15" s="28" customFormat="1">
      <c r="A72" s="888" t="s">
        <v>405</v>
      </c>
      <c r="B72" s="888"/>
      <c r="C72" s="888"/>
      <c r="D72" s="193">
        <f>D71</f>
        <v>0</v>
      </c>
      <c r="E72" s="193">
        <f t="shared" ref="E72:M72" si="9">E71</f>
        <v>0</v>
      </c>
      <c r="F72" s="193">
        <f t="shared" si="9"/>
        <v>0</v>
      </c>
      <c r="G72" s="193">
        <f t="shared" si="9"/>
        <v>0</v>
      </c>
      <c r="H72" s="193">
        <f t="shared" si="9"/>
        <v>0</v>
      </c>
      <c r="I72" s="193">
        <f t="shared" si="9"/>
        <v>0</v>
      </c>
      <c r="J72" s="193">
        <f t="shared" si="9"/>
        <v>0</v>
      </c>
      <c r="K72" s="193">
        <f t="shared" si="9"/>
        <v>0</v>
      </c>
      <c r="L72" s="193">
        <f t="shared" si="9"/>
        <v>0</v>
      </c>
      <c r="M72" s="193">
        <f t="shared" si="9"/>
        <v>0</v>
      </c>
      <c r="N72" s="194"/>
      <c r="O72" s="192">
        <f t="shared" si="1"/>
        <v>0</v>
      </c>
    </row>
    <row r="73" spans="1:15" s="28" customFormat="1">
      <c r="A73" s="888" t="s">
        <v>406</v>
      </c>
      <c r="B73" s="888"/>
      <c r="C73" s="888"/>
      <c r="D73" s="193">
        <f>D46+D62+D66+D69+D72</f>
        <v>0</v>
      </c>
      <c r="E73" s="193">
        <f t="shared" ref="E73:L73" si="10">E46+E62+E66+E69+E72</f>
        <v>0</v>
      </c>
      <c r="F73" s="193">
        <f t="shared" si="10"/>
        <v>0</v>
      </c>
      <c r="G73" s="193">
        <f t="shared" si="10"/>
        <v>0</v>
      </c>
      <c r="H73" s="193">
        <f t="shared" si="10"/>
        <v>0</v>
      </c>
      <c r="I73" s="193">
        <f t="shared" si="10"/>
        <v>0</v>
      </c>
      <c r="J73" s="193">
        <f t="shared" si="10"/>
        <v>0</v>
      </c>
      <c r="K73" s="193">
        <f t="shared" si="10"/>
        <v>0</v>
      </c>
      <c r="L73" s="193">
        <f t="shared" si="10"/>
        <v>0</v>
      </c>
      <c r="M73" s="193">
        <f>M46+M62+M66+M69+M72</f>
        <v>0</v>
      </c>
      <c r="N73" s="194">
        <f>N46+N62+N66+N69</f>
        <v>0</v>
      </c>
      <c r="O73" s="192">
        <f t="shared" si="1"/>
        <v>0</v>
      </c>
    </row>
    <row r="74" spans="1:15" s="28" customFormat="1">
      <c r="B74" s="184"/>
      <c r="C74" s="184"/>
    </row>
    <row r="75" spans="1:15" s="28" customFormat="1" ht="27.75" customHeight="1">
      <c r="B75" s="184"/>
      <c r="C75" s="830" t="s">
        <v>407</v>
      </c>
      <c r="D75" s="830"/>
      <c r="E75" s="830"/>
      <c r="F75" s="830"/>
      <c r="G75" s="830"/>
      <c r="H75" s="830"/>
    </row>
    <row r="76" spans="1:15" s="28" customFormat="1">
      <c r="B76" s="184"/>
      <c r="C76" s="184"/>
    </row>
    <row r="77" spans="1:15" s="28" customFormat="1">
      <c r="A77" s="830" t="s">
        <v>257</v>
      </c>
      <c r="B77" s="830"/>
      <c r="C77" s="184"/>
      <c r="K77" s="830" t="s">
        <v>152</v>
      </c>
      <c r="L77" s="830"/>
    </row>
    <row r="78" spans="1:15" s="28" customFormat="1">
      <c r="B78" s="184"/>
      <c r="C78" s="184"/>
    </row>
    <row r="79" spans="1:15" s="28" customFormat="1">
      <c r="A79" s="456"/>
      <c r="B79" s="8"/>
      <c r="C79" s="8"/>
      <c r="D79" s="8"/>
      <c r="E79" s="8"/>
      <c r="F79" s="8"/>
      <c r="G79" s="8"/>
    </row>
    <row r="80" spans="1:15" s="28" customFormat="1">
      <c r="A80" s="456"/>
      <c r="B80" s="8"/>
      <c r="C80" s="8"/>
      <c r="D80" s="8"/>
      <c r="E80" s="8"/>
      <c r="F80" s="8"/>
      <c r="G80" s="8"/>
    </row>
    <row r="81" spans="1:7" s="28" customFormat="1">
      <c r="A81" s="470"/>
      <c r="B81" s="198"/>
      <c r="C81" s="198"/>
      <c r="D81" s="198"/>
      <c r="E81" s="198"/>
      <c r="F81" s="830"/>
      <c r="G81" s="830"/>
    </row>
    <row r="82" spans="1:7" s="28" customFormat="1">
      <c r="A82" s="456"/>
      <c r="B82" s="8"/>
      <c r="C82" s="8"/>
      <c r="D82" s="8"/>
      <c r="E82" s="8"/>
      <c r="F82" s="8"/>
      <c r="G82" s="8"/>
    </row>
    <row r="83" spans="1:7" s="28" customFormat="1">
      <c r="B83" s="184"/>
      <c r="C83" s="184"/>
    </row>
    <row r="84" spans="1:7" s="28" customFormat="1">
      <c r="B84" s="184"/>
      <c r="C84" s="184"/>
    </row>
    <row r="85" spans="1:7" s="28" customFormat="1">
      <c r="B85" s="184"/>
      <c r="C85" s="184"/>
    </row>
    <row r="86" spans="1:7" s="28" customFormat="1">
      <c r="B86" s="184"/>
      <c r="C86" s="184"/>
    </row>
    <row r="87" spans="1:7" s="28" customFormat="1">
      <c r="B87" s="184"/>
      <c r="C87" s="184"/>
    </row>
    <row r="88" spans="1:7" s="28" customFormat="1">
      <c r="B88" s="184"/>
      <c r="C88" s="184"/>
    </row>
    <row r="89" spans="1:7" s="28" customFormat="1">
      <c r="B89" s="184"/>
      <c r="C89" s="184"/>
    </row>
    <row r="90" spans="1:7" s="28" customFormat="1">
      <c r="B90" s="184"/>
      <c r="C90" s="184"/>
    </row>
    <row r="91" spans="1:7" s="28" customFormat="1">
      <c r="B91" s="184"/>
      <c r="C91" s="184"/>
    </row>
    <row r="92" spans="1:7" s="28" customFormat="1">
      <c r="B92" s="184"/>
      <c r="C92" s="184"/>
    </row>
  </sheetData>
  <mergeCells count="23">
    <mergeCell ref="B68:C68"/>
    <mergeCell ref="A1:M1"/>
    <mergeCell ref="A4:M4"/>
    <mergeCell ref="A6:C6"/>
    <mergeCell ref="A8:A9"/>
    <mergeCell ref="B8:B9"/>
    <mergeCell ref="C8:C9"/>
    <mergeCell ref="D8:K8"/>
    <mergeCell ref="L8:L9"/>
    <mergeCell ref="M8:M9"/>
    <mergeCell ref="N8:N9"/>
    <mergeCell ref="O8:O9"/>
    <mergeCell ref="A46:C46"/>
    <mergeCell ref="A62:C62"/>
    <mergeCell ref="A66:C66"/>
    <mergeCell ref="K77:L77"/>
    <mergeCell ref="F81:G81"/>
    <mergeCell ref="A69:C69"/>
    <mergeCell ref="A70:B70"/>
    <mergeCell ref="A72:C72"/>
    <mergeCell ref="A73:C73"/>
    <mergeCell ref="C75:H75"/>
    <mergeCell ref="A77:B77"/>
  </mergeCells>
  <printOptions horizontalCentered="1"/>
  <pageMargins left="0.39370078740157483" right="0.19685039370078741" top="0.39370078740157483" bottom="0.19685039370078741" header="0.31496062992125984" footer="0.31496062992125984"/>
  <pageSetup paperSize="5" scale="50" orientation="landscape" r:id="rId1"/>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Q63"/>
  <sheetViews>
    <sheetView zoomScale="85" zoomScaleNormal="85" workbookViewId="0">
      <pane xSplit="3" ySplit="6" topLeftCell="D7" activePane="bottomRight" state="frozen"/>
      <selection pane="topRight" activeCell="D1" sqref="D1"/>
      <selection pane="bottomLeft" activeCell="A7" sqref="A7"/>
      <selection pane="bottomRight" activeCell="I25" sqref="I25"/>
    </sheetView>
  </sheetViews>
  <sheetFormatPr defaultRowHeight="15.75"/>
  <cols>
    <col min="1" max="1" width="7.28515625" style="201" customWidth="1"/>
    <col min="2" max="2" width="28" style="202" bestFit="1" customWidth="1"/>
    <col min="3" max="3" width="12.42578125" style="203" customWidth="1"/>
    <col min="4" max="4" width="20.5703125" style="241" customWidth="1"/>
    <col min="5" max="5" width="12.42578125" style="242" customWidth="1"/>
    <col min="6" max="6" width="10.7109375" style="243" bestFit="1" customWidth="1"/>
    <col min="7" max="7" width="12.42578125" style="244" customWidth="1"/>
    <col min="8" max="8" width="12.140625" style="243" customWidth="1"/>
    <col min="9" max="9" width="12.42578125" style="244" customWidth="1"/>
    <col min="10" max="10" width="13.140625" style="243" customWidth="1"/>
    <col min="11" max="11" width="12.42578125" style="244" customWidth="1"/>
    <col min="12" max="12" width="14.85546875" style="243" customWidth="1"/>
    <col min="13" max="13" width="12.42578125" style="244" customWidth="1"/>
    <col min="14" max="14" width="14.140625" style="243" customWidth="1"/>
    <col min="15" max="15" width="12.42578125" style="244" customWidth="1"/>
    <col min="16" max="16" width="15.85546875" style="243" customWidth="1"/>
    <col min="17" max="17" width="12.42578125" style="244" customWidth="1"/>
    <col min="18" max="18" width="14.28515625" style="243" customWidth="1"/>
    <col min="19" max="19" width="12.42578125" style="244" customWidth="1"/>
    <col min="20" max="20" width="18.7109375" style="243" customWidth="1"/>
    <col min="21" max="21" width="12.42578125" style="244" customWidth="1"/>
    <col min="22" max="22" width="19.85546875" style="243" customWidth="1"/>
    <col min="23" max="23" width="10.5703125" style="204" customWidth="1"/>
    <col min="24" max="24" width="10.85546875" style="204" customWidth="1"/>
    <col min="25" max="25" width="11.5703125" style="204" customWidth="1"/>
    <col min="26" max="26" width="9.140625" style="204"/>
    <col min="27" max="27" width="13.140625" style="204" customWidth="1"/>
    <col min="28" max="256" width="9.140625" style="204"/>
    <col min="257" max="257" width="7.28515625" style="204" customWidth="1"/>
    <col min="258" max="258" width="21.42578125" style="204" customWidth="1"/>
    <col min="259" max="259" width="14.28515625" style="204" customWidth="1"/>
    <col min="260" max="260" width="22.42578125" style="204" customWidth="1"/>
    <col min="261" max="261" width="8.5703125" style="204" bestFit="1" customWidth="1"/>
    <col min="262" max="262" width="10.7109375" style="204" bestFit="1" customWidth="1"/>
    <col min="263" max="263" width="12.85546875" style="204" customWidth="1"/>
    <col min="264" max="264" width="12.140625" style="204" customWidth="1"/>
    <col min="265" max="265" width="9" style="204" customWidth="1"/>
    <col min="266" max="266" width="13.140625" style="204" customWidth="1"/>
    <col min="267" max="267" width="11.140625" style="204" bestFit="1" customWidth="1"/>
    <col min="268" max="268" width="14.85546875" style="204" customWidth="1"/>
    <col min="269" max="269" width="11.140625" style="204" bestFit="1" customWidth="1"/>
    <col min="270" max="270" width="14.140625" style="204" customWidth="1"/>
    <col min="271" max="271" width="15" style="204" customWidth="1"/>
    <col min="272" max="272" width="15.85546875" style="204" customWidth="1"/>
    <col min="273" max="273" width="13" style="204" customWidth="1"/>
    <col min="274" max="274" width="14.28515625" style="204" customWidth="1"/>
    <col min="275" max="275" width="13.85546875" style="204" bestFit="1" customWidth="1"/>
    <col min="276" max="276" width="18.7109375" style="204" customWidth="1"/>
    <col min="277" max="277" width="17.85546875" style="204" customWidth="1"/>
    <col min="278" max="278" width="19.85546875" style="204" customWidth="1"/>
    <col min="279" max="279" width="10.5703125" style="204" customWidth="1"/>
    <col min="280" max="280" width="10.85546875" style="204" customWidth="1"/>
    <col min="281" max="281" width="11.5703125" style="204" customWidth="1"/>
    <col min="282" max="282" width="9.140625" style="204"/>
    <col min="283" max="283" width="13.140625" style="204" customWidth="1"/>
    <col min="284" max="512" width="9.140625" style="204"/>
    <col min="513" max="513" width="7.28515625" style="204" customWidth="1"/>
    <col min="514" max="514" width="21.42578125" style="204" customWidth="1"/>
    <col min="515" max="515" width="14.28515625" style="204" customWidth="1"/>
    <col min="516" max="516" width="22.42578125" style="204" customWidth="1"/>
    <col min="517" max="517" width="8.5703125" style="204" bestFit="1" customWidth="1"/>
    <col min="518" max="518" width="10.7109375" style="204" bestFit="1" customWidth="1"/>
    <col min="519" max="519" width="12.85546875" style="204" customWidth="1"/>
    <col min="520" max="520" width="12.140625" style="204" customWidth="1"/>
    <col min="521" max="521" width="9" style="204" customWidth="1"/>
    <col min="522" max="522" width="13.140625" style="204" customWidth="1"/>
    <col min="523" max="523" width="11.140625" style="204" bestFit="1" customWidth="1"/>
    <col min="524" max="524" width="14.85546875" style="204" customWidth="1"/>
    <col min="525" max="525" width="11.140625" style="204" bestFit="1" customWidth="1"/>
    <col min="526" max="526" width="14.140625" style="204" customWidth="1"/>
    <col min="527" max="527" width="15" style="204" customWidth="1"/>
    <col min="528" max="528" width="15.85546875" style="204" customWidth="1"/>
    <col min="529" max="529" width="13" style="204" customWidth="1"/>
    <col min="530" max="530" width="14.28515625" style="204" customWidth="1"/>
    <col min="531" max="531" width="13.85546875" style="204" bestFit="1" customWidth="1"/>
    <col min="532" max="532" width="18.7109375" style="204" customWidth="1"/>
    <col min="533" max="533" width="17.85546875" style="204" customWidth="1"/>
    <col min="534" max="534" width="19.85546875" style="204" customWidth="1"/>
    <col min="535" max="535" width="10.5703125" style="204" customWidth="1"/>
    <col min="536" max="536" width="10.85546875" style="204" customWidth="1"/>
    <col min="537" max="537" width="11.5703125" style="204" customWidth="1"/>
    <col min="538" max="538" width="9.140625" style="204"/>
    <col min="539" max="539" width="13.140625" style="204" customWidth="1"/>
    <col min="540" max="768" width="9.140625" style="204"/>
    <col min="769" max="769" width="7.28515625" style="204" customWidth="1"/>
    <col min="770" max="770" width="21.42578125" style="204" customWidth="1"/>
    <col min="771" max="771" width="14.28515625" style="204" customWidth="1"/>
    <col min="772" max="772" width="22.42578125" style="204" customWidth="1"/>
    <col min="773" max="773" width="8.5703125" style="204" bestFit="1" customWidth="1"/>
    <col min="774" max="774" width="10.7109375" style="204" bestFit="1" customWidth="1"/>
    <col min="775" max="775" width="12.85546875" style="204" customWidth="1"/>
    <col min="776" max="776" width="12.140625" style="204" customWidth="1"/>
    <col min="777" max="777" width="9" style="204" customWidth="1"/>
    <col min="778" max="778" width="13.140625" style="204" customWidth="1"/>
    <col min="779" max="779" width="11.140625" style="204" bestFit="1" customWidth="1"/>
    <col min="780" max="780" width="14.85546875" style="204" customWidth="1"/>
    <col min="781" max="781" width="11.140625" style="204" bestFit="1" customWidth="1"/>
    <col min="782" max="782" width="14.140625" style="204" customWidth="1"/>
    <col min="783" max="783" width="15" style="204" customWidth="1"/>
    <col min="784" max="784" width="15.85546875" style="204" customWidth="1"/>
    <col min="785" max="785" width="13" style="204" customWidth="1"/>
    <col min="786" max="786" width="14.28515625" style="204" customWidth="1"/>
    <col min="787" max="787" width="13.85546875" style="204" bestFit="1" customWidth="1"/>
    <col min="788" max="788" width="18.7109375" style="204" customWidth="1"/>
    <col min="789" max="789" width="17.85546875" style="204" customWidth="1"/>
    <col min="790" max="790" width="19.85546875" style="204" customWidth="1"/>
    <col min="791" max="791" width="10.5703125" style="204" customWidth="1"/>
    <col min="792" max="792" width="10.85546875" style="204" customWidth="1"/>
    <col min="793" max="793" width="11.5703125" style="204" customWidth="1"/>
    <col min="794" max="794" width="9.140625" style="204"/>
    <col min="795" max="795" width="13.140625" style="204" customWidth="1"/>
    <col min="796" max="1024" width="9.140625" style="204"/>
    <col min="1025" max="1025" width="7.28515625" style="204" customWidth="1"/>
    <col min="1026" max="1026" width="21.42578125" style="204" customWidth="1"/>
    <col min="1027" max="1027" width="14.28515625" style="204" customWidth="1"/>
    <col min="1028" max="1028" width="22.42578125" style="204" customWidth="1"/>
    <col min="1029" max="1029" width="8.5703125" style="204" bestFit="1" customWidth="1"/>
    <col min="1030" max="1030" width="10.7109375" style="204" bestFit="1" customWidth="1"/>
    <col min="1031" max="1031" width="12.85546875" style="204" customWidth="1"/>
    <col min="1032" max="1032" width="12.140625" style="204" customWidth="1"/>
    <col min="1033" max="1033" width="9" style="204" customWidth="1"/>
    <col min="1034" max="1034" width="13.140625" style="204" customWidth="1"/>
    <col min="1035" max="1035" width="11.140625" style="204" bestFit="1" customWidth="1"/>
    <col min="1036" max="1036" width="14.85546875" style="204" customWidth="1"/>
    <col min="1037" max="1037" width="11.140625" style="204" bestFit="1" customWidth="1"/>
    <col min="1038" max="1038" width="14.140625" style="204" customWidth="1"/>
    <col min="1039" max="1039" width="15" style="204" customWidth="1"/>
    <col min="1040" max="1040" width="15.85546875" style="204" customWidth="1"/>
    <col min="1041" max="1041" width="13" style="204" customWidth="1"/>
    <col min="1042" max="1042" width="14.28515625" style="204" customWidth="1"/>
    <col min="1043" max="1043" width="13.85546875" style="204" bestFit="1" customWidth="1"/>
    <col min="1044" max="1044" width="18.7109375" style="204" customWidth="1"/>
    <col min="1045" max="1045" width="17.85546875" style="204" customWidth="1"/>
    <col min="1046" max="1046" width="19.85546875" style="204" customWidth="1"/>
    <col min="1047" max="1047" width="10.5703125" style="204" customWidth="1"/>
    <col min="1048" max="1048" width="10.85546875" style="204" customWidth="1"/>
    <col min="1049" max="1049" width="11.5703125" style="204" customWidth="1"/>
    <col min="1050" max="1050" width="9.140625" style="204"/>
    <col min="1051" max="1051" width="13.140625" style="204" customWidth="1"/>
    <col min="1052" max="1280" width="9.140625" style="204"/>
    <col min="1281" max="1281" width="7.28515625" style="204" customWidth="1"/>
    <col min="1282" max="1282" width="21.42578125" style="204" customWidth="1"/>
    <col min="1283" max="1283" width="14.28515625" style="204" customWidth="1"/>
    <col min="1284" max="1284" width="22.42578125" style="204" customWidth="1"/>
    <col min="1285" max="1285" width="8.5703125" style="204" bestFit="1" customWidth="1"/>
    <col min="1286" max="1286" width="10.7109375" style="204" bestFit="1" customWidth="1"/>
    <col min="1287" max="1287" width="12.85546875" style="204" customWidth="1"/>
    <col min="1288" max="1288" width="12.140625" style="204" customWidth="1"/>
    <col min="1289" max="1289" width="9" style="204" customWidth="1"/>
    <col min="1290" max="1290" width="13.140625" style="204" customWidth="1"/>
    <col min="1291" max="1291" width="11.140625" style="204" bestFit="1" customWidth="1"/>
    <col min="1292" max="1292" width="14.85546875" style="204" customWidth="1"/>
    <col min="1293" max="1293" width="11.140625" style="204" bestFit="1" customWidth="1"/>
    <col min="1294" max="1294" width="14.140625" style="204" customWidth="1"/>
    <col min="1295" max="1295" width="15" style="204" customWidth="1"/>
    <col min="1296" max="1296" width="15.85546875" style="204" customWidth="1"/>
    <col min="1297" max="1297" width="13" style="204" customWidth="1"/>
    <col min="1298" max="1298" width="14.28515625" style="204" customWidth="1"/>
    <col min="1299" max="1299" width="13.85546875" style="204" bestFit="1" customWidth="1"/>
    <col min="1300" max="1300" width="18.7109375" style="204" customWidth="1"/>
    <col min="1301" max="1301" width="17.85546875" style="204" customWidth="1"/>
    <col min="1302" max="1302" width="19.85546875" style="204" customWidth="1"/>
    <col min="1303" max="1303" width="10.5703125" style="204" customWidth="1"/>
    <col min="1304" max="1304" width="10.85546875" style="204" customWidth="1"/>
    <col min="1305" max="1305" width="11.5703125" style="204" customWidth="1"/>
    <col min="1306" max="1306" width="9.140625" style="204"/>
    <col min="1307" max="1307" width="13.140625" style="204" customWidth="1"/>
    <col min="1308" max="1536" width="9.140625" style="204"/>
    <col min="1537" max="1537" width="7.28515625" style="204" customWidth="1"/>
    <col min="1538" max="1538" width="21.42578125" style="204" customWidth="1"/>
    <col min="1539" max="1539" width="14.28515625" style="204" customWidth="1"/>
    <col min="1540" max="1540" width="22.42578125" style="204" customWidth="1"/>
    <col min="1541" max="1541" width="8.5703125" style="204" bestFit="1" customWidth="1"/>
    <col min="1542" max="1542" width="10.7109375" style="204" bestFit="1" customWidth="1"/>
    <col min="1543" max="1543" width="12.85546875" style="204" customWidth="1"/>
    <col min="1544" max="1544" width="12.140625" style="204" customWidth="1"/>
    <col min="1545" max="1545" width="9" style="204" customWidth="1"/>
    <col min="1546" max="1546" width="13.140625" style="204" customWidth="1"/>
    <col min="1547" max="1547" width="11.140625" style="204" bestFit="1" customWidth="1"/>
    <col min="1548" max="1548" width="14.85546875" style="204" customWidth="1"/>
    <col min="1549" max="1549" width="11.140625" style="204" bestFit="1" customWidth="1"/>
    <col min="1550" max="1550" width="14.140625" style="204" customWidth="1"/>
    <col min="1551" max="1551" width="15" style="204" customWidth="1"/>
    <col min="1552" max="1552" width="15.85546875" style="204" customWidth="1"/>
    <col min="1553" max="1553" width="13" style="204" customWidth="1"/>
    <col min="1554" max="1554" width="14.28515625" style="204" customWidth="1"/>
    <col min="1555" max="1555" width="13.85546875" style="204" bestFit="1" customWidth="1"/>
    <col min="1556" max="1556" width="18.7109375" style="204" customWidth="1"/>
    <col min="1557" max="1557" width="17.85546875" style="204" customWidth="1"/>
    <col min="1558" max="1558" width="19.85546875" style="204" customWidth="1"/>
    <col min="1559" max="1559" width="10.5703125" style="204" customWidth="1"/>
    <col min="1560" max="1560" width="10.85546875" style="204" customWidth="1"/>
    <col min="1561" max="1561" width="11.5703125" style="204" customWidth="1"/>
    <col min="1562" max="1562" width="9.140625" style="204"/>
    <col min="1563" max="1563" width="13.140625" style="204" customWidth="1"/>
    <col min="1564" max="1792" width="9.140625" style="204"/>
    <col min="1793" max="1793" width="7.28515625" style="204" customWidth="1"/>
    <col min="1794" max="1794" width="21.42578125" style="204" customWidth="1"/>
    <col min="1795" max="1795" width="14.28515625" style="204" customWidth="1"/>
    <col min="1796" max="1796" width="22.42578125" style="204" customWidth="1"/>
    <col min="1797" max="1797" width="8.5703125" style="204" bestFit="1" customWidth="1"/>
    <col min="1798" max="1798" width="10.7109375" style="204" bestFit="1" customWidth="1"/>
    <col min="1799" max="1799" width="12.85546875" style="204" customWidth="1"/>
    <col min="1800" max="1800" width="12.140625" style="204" customWidth="1"/>
    <col min="1801" max="1801" width="9" style="204" customWidth="1"/>
    <col min="1802" max="1802" width="13.140625" style="204" customWidth="1"/>
    <col min="1803" max="1803" width="11.140625" style="204" bestFit="1" customWidth="1"/>
    <col min="1804" max="1804" width="14.85546875" style="204" customWidth="1"/>
    <col min="1805" max="1805" width="11.140625" style="204" bestFit="1" customWidth="1"/>
    <col min="1806" max="1806" width="14.140625" style="204" customWidth="1"/>
    <col min="1807" max="1807" width="15" style="204" customWidth="1"/>
    <col min="1808" max="1808" width="15.85546875" style="204" customWidth="1"/>
    <col min="1809" max="1809" width="13" style="204" customWidth="1"/>
    <col min="1810" max="1810" width="14.28515625" style="204" customWidth="1"/>
    <col min="1811" max="1811" width="13.85546875" style="204" bestFit="1" customWidth="1"/>
    <col min="1812" max="1812" width="18.7109375" style="204" customWidth="1"/>
    <col min="1813" max="1813" width="17.85546875" style="204" customWidth="1"/>
    <col min="1814" max="1814" width="19.85546875" style="204" customWidth="1"/>
    <col min="1815" max="1815" width="10.5703125" style="204" customWidth="1"/>
    <col min="1816" max="1816" width="10.85546875" style="204" customWidth="1"/>
    <col min="1817" max="1817" width="11.5703125" style="204" customWidth="1"/>
    <col min="1818" max="1818" width="9.140625" style="204"/>
    <col min="1819" max="1819" width="13.140625" style="204" customWidth="1"/>
    <col min="1820" max="2048" width="9.140625" style="204"/>
    <col min="2049" max="2049" width="7.28515625" style="204" customWidth="1"/>
    <col min="2050" max="2050" width="21.42578125" style="204" customWidth="1"/>
    <col min="2051" max="2051" width="14.28515625" style="204" customWidth="1"/>
    <col min="2052" max="2052" width="22.42578125" style="204" customWidth="1"/>
    <col min="2053" max="2053" width="8.5703125" style="204" bestFit="1" customWidth="1"/>
    <col min="2054" max="2054" width="10.7109375" style="204" bestFit="1" customWidth="1"/>
    <col min="2055" max="2055" width="12.85546875" style="204" customWidth="1"/>
    <col min="2056" max="2056" width="12.140625" style="204" customWidth="1"/>
    <col min="2057" max="2057" width="9" style="204" customWidth="1"/>
    <col min="2058" max="2058" width="13.140625" style="204" customWidth="1"/>
    <col min="2059" max="2059" width="11.140625" style="204" bestFit="1" customWidth="1"/>
    <col min="2060" max="2060" width="14.85546875" style="204" customWidth="1"/>
    <col min="2061" max="2061" width="11.140625" style="204" bestFit="1" customWidth="1"/>
    <col min="2062" max="2062" width="14.140625" style="204" customWidth="1"/>
    <col min="2063" max="2063" width="15" style="204" customWidth="1"/>
    <col min="2064" max="2064" width="15.85546875" style="204" customWidth="1"/>
    <col min="2065" max="2065" width="13" style="204" customWidth="1"/>
    <col min="2066" max="2066" width="14.28515625" style="204" customWidth="1"/>
    <col min="2067" max="2067" width="13.85546875" style="204" bestFit="1" customWidth="1"/>
    <col min="2068" max="2068" width="18.7109375" style="204" customWidth="1"/>
    <col min="2069" max="2069" width="17.85546875" style="204" customWidth="1"/>
    <col min="2070" max="2070" width="19.85546875" style="204" customWidth="1"/>
    <col min="2071" max="2071" width="10.5703125" style="204" customWidth="1"/>
    <col min="2072" max="2072" width="10.85546875" style="204" customWidth="1"/>
    <col min="2073" max="2073" width="11.5703125" style="204" customWidth="1"/>
    <col min="2074" max="2074" width="9.140625" style="204"/>
    <col min="2075" max="2075" width="13.140625" style="204" customWidth="1"/>
    <col min="2076" max="2304" width="9.140625" style="204"/>
    <col min="2305" max="2305" width="7.28515625" style="204" customWidth="1"/>
    <col min="2306" max="2306" width="21.42578125" style="204" customWidth="1"/>
    <col min="2307" max="2307" width="14.28515625" style="204" customWidth="1"/>
    <col min="2308" max="2308" width="22.42578125" style="204" customWidth="1"/>
    <col min="2309" max="2309" width="8.5703125" style="204" bestFit="1" customWidth="1"/>
    <col min="2310" max="2310" width="10.7109375" style="204" bestFit="1" customWidth="1"/>
    <col min="2311" max="2311" width="12.85546875" style="204" customWidth="1"/>
    <col min="2312" max="2312" width="12.140625" style="204" customWidth="1"/>
    <col min="2313" max="2313" width="9" style="204" customWidth="1"/>
    <col min="2314" max="2314" width="13.140625" style="204" customWidth="1"/>
    <col min="2315" max="2315" width="11.140625" style="204" bestFit="1" customWidth="1"/>
    <col min="2316" max="2316" width="14.85546875" style="204" customWidth="1"/>
    <col min="2317" max="2317" width="11.140625" style="204" bestFit="1" customWidth="1"/>
    <col min="2318" max="2318" width="14.140625" style="204" customWidth="1"/>
    <col min="2319" max="2319" width="15" style="204" customWidth="1"/>
    <col min="2320" max="2320" width="15.85546875" style="204" customWidth="1"/>
    <col min="2321" max="2321" width="13" style="204" customWidth="1"/>
    <col min="2322" max="2322" width="14.28515625" style="204" customWidth="1"/>
    <col min="2323" max="2323" width="13.85546875" style="204" bestFit="1" customWidth="1"/>
    <col min="2324" max="2324" width="18.7109375" style="204" customWidth="1"/>
    <col min="2325" max="2325" width="17.85546875" style="204" customWidth="1"/>
    <col min="2326" max="2326" width="19.85546875" style="204" customWidth="1"/>
    <col min="2327" max="2327" width="10.5703125" style="204" customWidth="1"/>
    <col min="2328" max="2328" width="10.85546875" style="204" customWidth="1"/>
    <col min="2329" max="2329" width="11.5703125" style="204" customWidth="1"/>
    <col min="2330" max="2330" width="9.140625" style="204"/>
    <col min="2331" max="2331" width="13.140625" style="204" customWidth="1"/>
    <col min="2332" max="2560" width="9.140625" style="204"/>
    <col min="2561" max="2561" width="7.28515625" style="204" customWidth="1"/>
    <col min="2562" max="2562" width="21.42578125" style="204" customWidth="1"/>
    <col min="2563" max="2563" width="14.28515625" style="204" customWidth="1"/>
    <col min="2564" max="2564" width="22.42578125" style="204" customWidth="1"/>
    <col min="2565" max="2565" width="8.5703125" style="204" bestFit="1" customWidth="1"/>
    <col min="2566" max="2566" width="10.7109375" style="204" bestFit="1" customWidth="1"/>
    <col min="2567" max="2567" width="12.85546875" style="204" customWidth="1"/>
    <col min="2568" max="2568" width="12.140625" style="204" customWidth="1"/>
    <col min="2569" max="2569" width="9" style="204" customWidth="1"/>
    <col min="2570" max="2570" width="13.140625" style="204" customWidth="1"/>
    <col min="2571" max="2571" width="11.140625" style="204" bestFit="1" customWidth="1"/>
    <col min="2572" max="2572" width="14.85546875" style="204" customWidth="1"/>
    <col min="2573" max="2573" width="11.140625" style="204" bestFit="1" customWidth="1"/>
    <col min="2574" max="2574" width="14.140625" style="204" customWidth="1"/>
    <col min="2575" max="2575" width="15" style="204" customWidth="1"/>
    <col min="2576" max="2576" width="15.85546875" style="204" customWidth="1"/>
    <col min="2577" max="2577" width="13" style="204" customWidth="1"/>
    <col min="2578" max="2578" width="14.28515625" style="204" customWidth="1"/>
    <col min="2579" max="2579" width="13.85546875" style="204" bestFit="1" customWidth="1"/>
    <col min="2580" max="2580" width="18.7109375" style="204" customWidth="1"/>
    <col min="2581" max="2581" width="17.85546875" style="204" customWidth="1"/>
    <col min="2582" max="2582" width="19.85546875" style="204" customWidth="1"/>
    <col min="2583" max="2583" width="10.5703125" style="204" customWidth="1"/>
    <col min="2584" max="2584" width="10.85546875" style="204" customWidth="1"/>
    <col min="2585" max="2585" width="11.5703125" style="204" customWidth="1"/>
    <col min="2586" max="2586" width="9.140625" style="204"/>
    <col min="2587" max="2587" width="13.140625" style="204" customWidth="1"/>
    <col min="2588" max="2816" width="9.140625" style="204"/>
    <col min="2817" max="2817" width="7.28515625" style="204" customWidth="1"/>
    <col min="2818" max="2818" width="21.42578125" style="204" customWidth="1"/>
    <col min="2819" max="2819" width="14.28515625" style="204" customWidth="1"/>
    <col min="2820" max="2820" width="22.42578125" style="204" customWidth="1"/>
    <col min="2821" max="2821" width="8.5703125" style="204" bestFit="1" customWidth="1"/>
    <col min="2822" max="2822" width="10.7109375" style="204" bestFit="1" customWidth="1"/>
    <col min="2823" max="2823" width="12.85546875" style="204" customWidth="1"/>
    <col min="2824" max="2824" width="12.140625" style="204" customWidth="1"/>
    <col min="2825" max="2825" width="9" style="204" customWidth="1"/>
    <col min="2826" max="2826" width="13.140625" style="204" customWidth="1"/>
    <col min="2827" max="2827" width="11.140625" style="204" bestFit="1" customWidth="1"/>
    <col min="2828" max="2828" width="14.85546875" style="204" customWidth="1"/>
    <col min="2829" max="2829" width="11.140625" style="204" bestFit="1" customWidth="1"/>
    <col min="2830" max="2830" width="14.140625" style="204" customWidth="1"/>
    <col min="2831" max="2831" width="15" style="204" customWidth="1"/>
    <col min="2832" max="2832" width="15.85546875" style="204" customWidth="1"/>
    <col min="2833" max="2833" width="13" style="204" customWidth="1"/>
    <col min="2834" max="2834" width="14.28515625" style="204" customWidth="1"/>
    <col min="2835" max="2835" width="13.85546875" style="204" bestFit="1" customWidth="1"/>
    <col min="2836" max="2836" width="18.7109375" style="204" customWidth="1"/>
    <col min="2837" max="2837" width="17.85546875" style="204" customWidth="1"/>
    <col min="2838" max="2838" width="19.85546875" style="204" customWidth="1"/>
    <col min="2839" max="2839" width="10.5703125" style="204" customWidth="1"/>
    <col min="2840" max="2840" width="10.85546875" style="204" customWidth="1"/>
    <col min="2841" max="2841" width="11.5703125" style="204" customWidth="1"/>
    <col min="2842" max="2842" width="9.140625" style="204"/>
    <col min="2843" max="2843" width="13.140625" style="204" customWidth="1"/>
    <col min="2844" max="3072" width="9.140625" style="204"/>
    <col min="3073" max="3073" width="7.28515625" style="204" customWidth="1"/>
    <col min="3074" max="3074" width="21.42578125" style="204" customWidth="1"/>
    <col min="3075" max="3075" width="14.28515625" style="204" customWidth="1"/>
    <col min="3076" max="3076" width="22.42578125" style="204" customWidth="1"/>
    <col min="3077" max="3077" width="8.5703125" style="204" bestFit="1" customWidth="1"/>
    <col min="3078" max="3078" width="10.7109375" style="204" bestFit="1" customWidth="1"/>
    <col min="3079" max="3079" width="12.85546875" style="204" customWidth="1"/>
    <col min="3080" max="3080" width="12.140625" style="204" customWidth="1"/>
    <col min="3081" max="3081" width="9" style="204" customWidth="1"/>
    <col min="3082" max="3082" width="13.140625" style="204" customWidth="1"/>
    <col min="3083" max="3083" width="11.140625" style="204" bestFit="1" customWidth="1"/>
    <col min="3084" max="3084" width="14.85546875" style="204" customWidth="1"/>
    <col min="3085" max="3085" width="11.140625" style="204" bestFit="1" customWidth="1"/>
    <col min="3086" max="3086" width="14.140625" style="204" customWidth="1"/>
    <col min="3087" max="3087" width="15" style="204" customWidth="1"/>
    <col min="3088" max="3088" width="15.85546875" style="204" customWidth="1"/>
    <col min="3089" max="3089" width="13" style="204" customWidth="1"/>
    <col min="3090" max="3090" width="14.28515625" style="204" customWidth="1"/>
    <col min="3091" max="3091" width="13.85546875" style="204" bestFit="1" customWidth="1"/>
    <col min="3092" max="3092" width="18.7109375" style="204" customWidth="1"/>
    <col min="3093" max="3093" width="17.85546875" style="204" customWidth="1"/>
    <col min="3094" max="3094" width="19.85546875" style="204" customWidth="1"/>
    <col min="3095" max="3095" width="10.5703125" style="204" customWidth="1"/>
    <col min="3096" max="3096" width="10.85546875" style="204" customWidth="1"/>
    <col min="3097" max="3097" width="11.5703125" style="204" customWidth="1"/>
    <col min="3098" max="3098" width="9.140625" style="204"/>
    <col min="3099" max="3099" width="13.140625" style="204" customWidth="1"/>
    <col min="3100" max="3328" width="9.140625" style="204"/>
    <col min="3329" max="3329" width="7.28515625" style="204" customWidth="1"/>
    <col min="3330" max="3330" width="21.42578125" style="204" customWidth="1"/>
    <col min="3331" max="3331" width="14.28515625" style="204" customWidth="1"/>
    <col min="3332" max="3332" width="22.42578125" style="204" customWidth="1"/>
    <col min="3333" max="3333" width="8.5703125" style="204" bestFit="1" customWidth="1"/>
    <col min="3334" max="3334" width="10.7109375" style="204" bestFit="1" customWidth="1"/>
    <col min="3335" max="3335" width="12.85546875" style="204" customWidth="1"/>
    <col min="3336" max="3336" width="12.140625" style="204" customWidth="1"/>
    <col min="3337" max="3337" width="9" style="204" customWidth="1"/>
    <col min="3338" max="3338" width="13.140625" style="204" customWidth="1"/>
    <col min="3339" max="3339" width="11.140625" style="204" bestFit="1" customWidth="1"/>
    <col min="3340" max="3340" width="14.85546875" style="204" customWidth="1"/>
    <col min="3341" max="3341" width="11.140625" style="204" bestFit="1" customWidth="1"/>
    <col min="3342" max="3342" width="14.140625" style="204" customWidth="1"/>
    <col min="3343" max="3343" width="15" style="204" customWidth="1"/>
    <col min="3344" max="3344" width="15.85546875" style="204" customWidth="1"/>
    <col min="3345" max="3345" width="13" style="204" customWidth="1"/>
    <col min="3346" max="3346" width="14.28515625" style="204" customWidth="1"/>
    <col min="3347" max="3347" width="13.85546875" style="204" bestFit="1" customWidth="1"/>
    <col min="3348" max="3348" width="18.7109375" style="204" customWidth="1"/>
    <col min="3349" max="3349" width="17.85546875" style="204" customWidth="1"/>
    <col min="3350" max="3350" width="19.85546875" style="204" customWidth="1"/>
    <col min="3351" max="3351" width="10.5703125" style="204" customWidth="1"/>
    <col min="3352" max="3352" width="10.85546875" style="204" customWidth="1"/>
    <col min="3353" max="3353" width="11.5703125" style="204" customWidth="1"/>
    <col min="3354" max="3354" width="9.140625" style="204"/>
    <col min="3355" max="3355" width="13.140625" style="204" customWidth="1"/>
    <col min="3356" max="3584" width="9.140625" style="204"/>
    <col min="3585" max="3585" width="7.28515625" style="204" customWidth="1"/>
    <col min="3586" max="3586" width="21.42578125" style="204" customWidth="1"/>
    <col min="3587" max="3587" width="14.28515625" style="204" customWidth="1"/>
    <col min="3588" max="3588" width="22.42578125" style="204" customWidth="1"/>
    <col min="3589" max="3589" width="8.5703125" style="204" bestFit="1" customWidth="1"/>
    <col min="3590" max="3590" width="10.7109375" style="204" bestFit="1" customWidth="1"/>
    <col min="3591" max="3591" width="12.85546875" style="204" customWidth="1"/>
    <col min="3592" max="3592" width="12.140625" style="204" customWidth="1"/>
    <col min="3593" max="3593" width="9" style="204" customWidth="1"/>
    <col min="3594" max="3594" width="13.140625" style="204" customWidth="1"/>
    <col min="3595" max="3595" width="11.140625" style="204" bestFit="1" customWidth="1"/>
    <col min="3596" max="3596" width="14.85546875" style="204" customWidth="1"/>
    <col min="3597" max="3597" width="11.140625" style="204" bestFit="1" customWidth="1"/>
    <col min="3598" max="3598" width="14.140625" style="204" customWidth="1"/>
    <col min="3599" max="3599" width="15" style="204" customWidth="1"/>
    <col min="3600" max="3600" width="15.85546875" style="204" customWidth="1"/>
    <col min="3601" max="3601" width="13" style="204" customWidth="1"/>
    <col min="3602" max="3602" width="14.28515625" style="204" customWidth="1"/>
    <col min="3603" max="3603" width="13.85546875" style="204" bestFit="1" customWidth="1"/>
    <col min="3604" max="3604" width="18.7109375" style="204" customWidth="1"/>
    <col min="3605" max="3605" width="17.85546875" style="204" customWidth="1"/>
    <col min="3606" max="3606" width="19.85546875" style="204" customWidth="1"/>
    <col min="3607" max="3607" width="10.5703125" style="204" customWidth="1"/>
    <col min="3608" max="3608" width="10.85546875" style="204" customWidth="1"/>
    <col min="3609" max="3609" width="11.5703125" style="204" customWidth="1"/>
    <col min="3610" max="3610" width="9.140625" style="204"/>
    <col min="3611" max="3611" width="13.140625" style="204" customWidth="1"/>
    <col min="3612" max="3840" width="9.140625" style="204"/>
    <col min="3841" max="3841" width="7.28515625" style="204" customWidth="1"/>
    <col min="3842" max="3842" width="21.42578125" style="204" customWidth="1"/>
    <col min="3843" max="3843" width="14.28515625" style="204" customWidth="1"/>
    <col min="3844" max="3844" width="22.42578125" style="204" customWidth="1"/>
    <col min="3845" max="3845" width="8.5703125" style="204" bestFit="1" customWidth="1"/>
    <col min="3846" max="3846" width="10.7109375" style="204" bestFit="1" customWidth="1"/>
    <col min="3847" max="3847" width="12.85546875" style="204" customWidth="1"/>
    <col min="3848" max="3848" width="12.140625" style="204" customWidth="1"/>
    <col min="3849" max="3849" width="9" style="204" customWidth="1"/>
    <col min="3850" max="3850" width="13.140625" style="204" customWidth="1"/>
    <col min="3851" max="3851" width="11.140625" style="204" bestFit="1" customWidth="1"/>
    <col min="3852" max="3852" width="14.85546875" style="204" customWidth="1"/>
    <col min="3853" max="3853" width="11.140625" style="204" bestFit="1" customWidth="1"/>
    <col min="3854" max="3854" width="14.140625" style="204" customWidth="1"/>
    <col min="3855" max="3855" width="15" style="204" customWidth="1"/>
    <col min="3856" max="3856" width="15.85546875" style="204" customWidth="1"/>
    <col min="3857" max="3857" width="13" style="204" customWidth="1"/>
    <col min="3858" max="3858" width="14.28515625" style="204" customWidth="1"/>
    <col min="3859" max="3859" width="13.85546875" style="204" bestFit="1" customWidth="1"/>
    <col min="3860" max="3860" width="18.7109375" style="204" customWidth="1"/>
    <col min="3861" max="3861" width="17.85546875" style="204" customWidth="1"/>
    <col min="3862" max="3862" width="19.85546875" style="204" customWidth="1"/>
    <col min="3863" max="3863" width="10.5703125" style="204" customWidth="1"/>
    <col min="3864" max="3864" width="10.85546875" style="204" customWidth="1"/>
    <col min="3865" max="3865" width="11.5703125" style="204" customWidth="1"/>
    <col min="3866" max="3866" width="9.140625" style="204"/>
    <col min="3867" max="3867" width="13.140625" style="204" customWidth="1"/>
    <col min="3868" max="4096" width="9.140625" style="204"/>
    <col min="4097" max="4097" width="7.28515625" style="204" customWidth="1"/>
    <col min="4098" max="4098" width="21.42578125" style="204" customWidth="1"/>
    <col min="4099" max="4099" width="14.28515625" style="204" customWidth="1"/>
    <col min="4100" max="4100" width="22.42578125" style="204" customWidth="1"/>
    <col min="4101" max="4101" width="8.5703125" style="204" bestFit="1" customWidth="1"/>
    <col min="4102" max="4102" width="10.7109375" style="204" bestFit="1" customWidth="1"/>
    <col min="4103" max="4103" width="12.85546875" style="204" customWidth="1"/>
    <col min="4104" max="4104" width="12.140625" style="204" customWidth="1"/>
    <col min="4105" max="4105" width="9" style="204" customWidth="1"/>
    <col min="4106" max="4106" width="13.140625" style="204" customWidth="1"/>
    <col min="4107" max="4107" width="11.140625" style="204" bestFit="1" customWidth="1"/>
    <col min="4108" max="4108" width="14.85546875" style="204" customWidth="1"/>
    <col min="4109" max="4109" width="11.140625" style="204" bestFit="1" customWidth="1"/>
    <col min="4110" max="4110" width="14.140625" style="204" customWidth="1"/>
    <col min="4111" max="4111" width="15" style="204" customWidth="1"/>
    <col min="4112" max="4112" width="15.85546875" style="204" customWidth="1"/>
    <col min="4113" max="4113" width="13" style="204" customWidth="1"/>
    <col min="4114" max="4114" width="14.28515625" style="204" customWidth="1"/>
    <col min="4115" max="4115" width="13.85546875" style="204" bestFit="1" customWidth="1"/>
    <col min="4116" max="4116" width="18.7109375" style="204" customWidth="1"/>
    <col min="4117" max="4117" width="17.85546875" style="204" customWidth="1"/>
    <col min="4118" max="4118" width="19.85546875" style="204" customWidth="1"/>
    <col min="4119" max="4119" width="10.5703125" style="204" customWidth="1"/>
    <col min="4120" max="4120" width="10.85546875" style="204" customWidth="1"/>
    <col min="4121" max="4121" width="11.5703125" style="204" customWidth="1"/>
    <col min="4122" max="4122" width="9.140625" style="204"/>
    <col min="4123" max="4123" width="13.140625" style="204" customWidth="1"/>
    <col min="4124" max="4352" width="9.140625" style="204"/>
    <col min="4353" max="4353" width="7.28515625" style="204" customWidth="1"/>
    <col min="4354" max="4354" width="21.42578125" style="204" customWidth="1"/>
    <col min="4355" max="4355" width="14.28515625" style="204" customWidth="1"/>
    <col min="4356" max="4356" width="22.42578125" style="204" customWidth="1"/>
    <col min="4357" max="4357" width="8.5703125" style="204" bestFit="1" customWidth="1"/>
    <col min="4358" max="4358" width="10.7109375" style="204" bestFit="1" customWidth="1"/>
    <col min="4359" max="4359" width="12.85546875" style="204" customWidth="1"/>
    <col min="4360" max="4360" width="12.140625" style="204" customWidth="1"/>
    <col min="4361" max="4361" width="9" style="204" customWidth="1"/>
    <col min="4362" max="4362" width="13.140625" style="204" customWidth="1"/>
    <col min="4363" max="4363" width="11.140625" style="204" bestFit="1" customWidth="1"/>
    <col min="4364" max="4364" width="14.85546875" style="204" customWidth="1"/>
    <col min="4365" max="4365" width="11.140625" style="204" bestFit="1" customWidth="1"/>
    <col min="4366" max="4366" width="14.140625" style="204" customWidth="1"/>
    <col min="4367" max="4367" width="15" style="204" customWidth="1"/>
    <col min="4368" max="4368" width="15.85546875" style="204" customWidth="1"/>
    <col min="4369" max="4369" width="13" style="204" customWidth="1"/>
    <col min="4370" max="4370" width="14.28515625" style="204" customWidth="1"/>
    <col min="4371" max="4371" width="13.85546875" style="204" bestFit="1" customWidth="1"/>
    <col min="4372" max="4372" width="18.7109375" style="204" customWidth="1"/>
    <col min="4373" max="4373" width="17.85546875" style="204" customWidth="1"/>
    <col min="4374" max="4374" width="19.85546875" style="204" customWidth="1"/>
    <col min="4375" max="4375" width="10.5703125" style="204" customWidth="1"/>
    <col min="4376" max="4376" width="10.85546875" style="204" customWidth="1"/>
    <col min="4377" max="4377" width="11.5703125" style="204" customWidth="1"/>
    <col min="4378" max="4378" width="9.140625" style="204"/>
    <col min="4379" max="4379" width="13.140625" style="204" customWidth="1"/>
    <col min="4380" max="4608" width="9.140625" style="204"/>
    <col min="4609" max="4609" width="7.28515625" style="204" customWidth="1"/>
    <col min="4610" max="4610" width="21.42578125" style="204" customWidth="1"/>
    <col min="4611" max="4611" width="14.28515625" style="204" customWidth="1"/>
    <col min="4612" max="4612" width="22.42578125" style="204" customWidth="1"/>
    <col min="4613" max="4613" width="8.5703125" style="204" bestFit="1" customWidth="1"/>
    <col min="4614" max="4614" width="10.7109375" style="204" bestFit="1" customWidth="1"/>
    <col min="4615" max="4615" width="12.85546875" style="204" customWidth="1"/>
    <col min="4616" max="4616" width="12.140625" style="204" customWidth="1"/>
    <col min="4617" max="4617" width="9" style="204" customWidth="1"/>
    <col min="4618" max="4618" width="13.140625" style="204" customWidth="1"/>
    <col min="4619" max="4619" width="11.140625" style="204" bestFit="1" customWidth="1"/>
    <col min="4620" max="4620" width="14.85546875" style="204" customWidth="1"/>
    <col min="4621" max="4621" width="11.140625" style="204" bestFit="1" customWidth="1"/>
    <col min="4622" max="4622" width="14.140625" style="204" customWidth="1"/>
    <col min="4623" max="4623" width="15" style="204" customWidth="1"/>
    <col min="4624" max="4624" width="15.85546875" style="204" customWidth="1"/>
    <col min="4625" max="4625" width="13" style="204" customWidth="1"/>
    <col min="4626" max="4626" width="14.28515625" style="204" customWidth="1"/>
    <col min="4627" max="4627" width="13.85546875" style="204" bestFit="1" customWidth="1"/>
    <col min="4628" max="4628" width="18.7109375" style="204" customWidth="1"/>
    <col min="4629" max="4629" width="17.85546875" style="204" customWidth="1"/>
    <col min="4630" max="4630" width="19.85546875" style="204" customWidth="1"/>
    <col min="4631" max="4631" width="10.5703125" style="204" customWidth="1"/>
    <col min="4632" max="4632" width="10.85546875" style="204" customWidth="1"/>
    <col min="4633" max="4633" width="11.5703125" style="204" customWidth="1"/>
    <col min="4634" max="4634" width="9.140625" style="204"/>
    <col min="4635" max="4635" width="13.140625" style="204" customWidth="1"/>
    <col min="4636" max="4864" width="9.140625" style="204"/>
    <col min="4865" max="4865" width="7.28515625" style="204" customWidth="1"/>
    <col min="4866" max="4866" width="21.42578125" style="204" customWidth="1"/>
    <col min="4867" max="4867" width="14.28515625" style="204" customWidth="1"/>
    <col min="4868" max="4868" width="22.42578125" style="204" customWidth="1"/>
    <col min="4869" max="4869" width="8.5703125" style="204" bestFit="1" customWidth="1"/>
    <col min="4870" max="4870" width="10.7109375" style="204" bestFit="1" customWidth="1"/>
    <col min="4871" max="4871" width="12.85546875" style="204" customWidth="1"/>
    <col min="4872" max="4872" width="12.140625" style="204" customWidth="1"/>
    <col min="4873" max="4873" width="9" style="204" customWidth="1"/>
    <col min="4874" max="4874" width="13.140625" style="204" customWidth="1"/>
    <col min="4875" max="4875" width="11.140625" style="204" bestFit="1" customWidth="1"/>
    <col min="4876" max="4876" width="14.85546875" style="204" customWidth="1"/>
    <col min="4877" max="4877" width="11.140625" style="204" bestFit="1" customWidth="1"/>
    <col min="4878" max="4878" width="14.140625" style="204" customWidth="1"/>
    <col min="4879" max="4879" width="15" style="204" customWidth="1"/>
    <col min="4880" max="4880" width="15.85546875" style="204" customWidth="1"/>
    <col min="4881" max="4881" width="13" style="204" customWidth="1"/>
    <col min="4882" max="4882" width="14.28515625" style="204" customWidth="1"/>
    <col min="4883" max="4883" width="13.85546875" style="204" bestFit="1" customWidth="1"/>
    <col min="4884" max="4884" width="18.7109375" style="204" customWidth="1"/>
    <col min="4885" max="4885" width="17.85546875" style="204" customWidth="1"/>
    <col min="4886" max="4886" width="19.85546875" style="204" customWidth="1"/>
    <col min="4887" max="4887" width="10.5703125" style="204" customWidth="1"/>
    <col min="4888" max="4888" width="10.85546875" style="204" customWidth="1"/>
    <col min="4889" max="4889" width="11.5703125" style="204" customWidth="1"/>
    <col min="4890" max="4890" width="9.140625" style="204"/>
    <col min="4891" max="4891" width="13.140625" style="204" customWidth="1"/>
    <col min="4892" max="5120" width="9.140625" style="204"/>
    <col min="5121" max="5121" width="7.28515625" style="204" customWidth="1"/>
    <col min="5122" max="5122" width="21.42578125" style="204" customWidth="1"/>
    <col min="5123" max="5123" width="14.28515625" style="204" customWidth="1"/>
    <col min="5124" max="5124" width="22.42578125" style="204" customWidth="1"/>
    <col min="5125" max="5125" width="8.5703125" style="204" bestFit="1" customWidth="1"/>
    <col min="5126" max="5126" width="10.7109375" style="204" bestFit="1" customWidth="1"/>
    <col min="5127" max="5127" width="12.85546875" style="204" customWidth="1"/>
    <col min="5128" max="5128" width="12.140625" style="204" customWidth="1"/>
    <col min="5129" max="5129" width="9" style="204" customWidth="1"/>
    <col min="5130" max="5130" width="13.140625" style="204" customWidth="1"/>
    <col min="5131" max="5131" width="11.140625" style="204" bestFit="1" customWidth="1"/>
    <col min="5132" max="5132" width="14.85546875" style="204" customWidth="1"/>
    <col min="5133" max="5133" width="11.140625" style="204" bestFit="1" customWidth="1"/>
    <col min="5134" max="5134" width="14.140625" style="204" customWidth="1"/>
    <col min="5135" max="5135" width="15" style="204" customWidth="1"/>
    <col min="5136" max="5136" width="15.85546875" style="204" customWidth="1"/>
    <col min="5137" max="5137" width="13" style="204" customWidth="1"/>
    <col min="5138" max="5138" width="14.28515625" style="204" customWidth="1"/>
    <col min="5139" max="5139" width="13.85546875" style="204" bestFit="1" customWidth="1"/>
    <col min="5140" max="5140" width="18.7109375" style="204" customWidth="1"/>
    <col min="5141" max="5141" width="17.85546875" style="204" customWidth="1"/>
    <col min="5142" max="5142" width="19.85546875" style="204" customWidth="1"/>
    <col min="5143" max="5143" width="10.5703125" style="204" customWidth="1"/>
    <col min="5144" max="5144" width="10.85546875" style="204" customWidth="1"/>
    <col min="5145" max="5145" width="11.5703125" style="204" customWidth="1"/>
    <col min="5146" max="5146" width="9.140625" style="204"/>
    <col min="5147" max="5147" width="13.140625" style="204" customWidth="1"/>
    <col min="5148" max="5376" width="9.140625" style="204"/>
    <col min="5377" max="5377" width="7.28515625" style="204" customWidth="1"/>
    <col min="5378" max="5378" width="21.42578125" style="204" customWidth="1"/>
    <col min="5379" max="5379" width="14.28515625" style="204" customWidth="1"/>
    <col min="5380" max="5380" width="22.42578125" style="204" customWidth="1"/>
    <col min="5381" max="5381" width="8.5703125" style="204" bestFit="1" customWidth="1"/>
    <col min="5382" max="5382" width="10.7109375" style="204" bestFit="1" customWidth="1"/>
    <col min="5383" max="5383" width="12.85546875" style="204" customWidth="1"/>
    <col min="5384" max="5384" width="12.140625" style="204" customWidth="1"/>
    <col min="5385" max="5385" width="9" style="204" customWidth="1"/>
    <col min="5386" max="5386" width="13.140625" style="204" customWidth="1"/>
    <col min="5387" max="5387" width="11.140625" style="204" bestFit="1" customWidth="1"/>
    <col min="5388" max="5388" width="14.85546875" style="204" customWidth="1"/>
    <col min="5389" max="5389" width="11.140625" style="204" bestFit="1" customWidth="1"/>
    <col min="5390" max="5390" width="14.140625" style="204" customWidth="1"/>
    <col min="5391" max="5391" width="15" style="204" customWidth="1"/>
    <col min="5392" max="5392" width="15.85546875" style="204" customWidth="1"/>
    <col min="5393" max="5393" width="13" style="204" customWidth="1"/>
    <col min="5394" max="5394" width="14.28515625" style="204" customWidth="1"/>
    <col min="5395" max="5395" width="13.85546875" style="204" bestFit="1" customWidth="1"/>
    <col min="5396" max="5396" width="18.7109375" style="204" customWidth="1"/>
    <col min="5397" max="5397" width="17.85546875" style="204" customWidth="1"/>
    <col min="5398" max="5398" width="19.85546875" style="204" customWidth="1"/>
    <col min="5399" max="5399" width="10.5703125" style="204" customWidth="1"/>
    <col min="5400" max="5400" width="10.85546875" style="204" customWidth="1"/>
    <col min="5401" max="5401" width="11.5703125" style="204" customWidth="1"/>
    <col min="5402" max="5402" width="9.140625" style="204"/>
    <col min="5403" max="5403" width="13.140625" style="204" customWidth="1"/>
    <col min="5404" max="5632" width="9.140625" style="204"/>
    <col min="5633" max="5633" width="7.28515625" style="204" customWidth="1"/>
    <col min="5634" max="5634" width="21.42578125" style="204" customWidth="1"/>
    <col min="5635" max="5635" width="14.28515625" style="204" customWidth="1"/>
    <col min="5636" max="5636" width="22.42578125" style="204" customWidth="1"/>
    <col min="5637" max="5637" width="8.5703125" style="204" bestFit="1" customWidth="1"/>
    <col min="5638" max="5638" width="10.7109375" style="204" bestFit="1" customWidth="1"/>
    <col min="5639" max="5639" width="12.85546875" style="204" customWidth="1"/>
    <col min="5640" max="5640" width="12.140625" style="204" customWidth="1"/>
    <col min="5641" max="5641" width="9" style="204" customWidth="1"/>
    <col min="5642" max="5642" width="13.140625" style="204" customWidth="1"/>
    <col min="5643" max="5643" width="11.140625" style="204" bestFit="1" customWidth="1"/>
    <col min="5644" max="5644" width="14.85546875" style="204" customWidth="1"/>
    <col min="5645" max="5645" width="11.140625" style="204" bestFit="1" customWidth="1"/>
    <col min="5646" max="5646" width="14.140625" style="204" customWidth="1"/>
    <col min="5647" max="5647" width="15" style="204" customWidth="1"/>
    <col min="5648" max="5648" width="15.85546875" style="204" customWidth="1"/>
    <col min="5649" max="5649" width="13" style="204" customWidth="1"/>
    <col min="5650" max="5650" width="14.28515625" style="204" customWidth="1"/>
    <col min="5651" max="5651" width="13.85546875" style="204" bestFit="1" customWidth="1"/>
    <col min="5652" max="5652" width="18.7109375" style="204" customWidth="1"/>
    <col min="5653" max="5653" width="17.85546875" style="204" customWidth="1"/>
    <col min="5654" max="5654" width="19.85546875" style="204" customWidth="1"/>
    <col min="5655" max="5655" width="10.5703125" style="204" customWidth="1"/>
    <col min="5656" max="5656" width="10.85546875" style="204" customWidth="1"/>
    <col min="5657" max="5657" width="11.5703125" style="204" customWidth="1"/>
    <col min="5658" max="5658" width="9.140625" style="204"/>
    <col min="5659" max="5659" width="13.140625" style="204" customWidth="1"/>
    <col min="5660" max="5888" width="9.140625" style="204"/>
    <col min="5889" max="5889" width="7.28515625" style="204" customWidth="1"/>
    <col min="5890" max="5890" width="21.42578125" style="204" customWidth="1"/>
    <col min="5891" max="5891" width="14.28515625" style="204" customWidth="1"/>
    <col min="5892" max="5892" width="22.42578125" style="204" customWidth="1"/>
    <col min="5893" max="5893" width="8.5703125" style="204" bestFit="1" customWidth="1"/>
    <col min="5894" max="5894" width="10.7109375" style="204" bestFit="1" customWidth="1"/>
    <col min="5895" max="5895" width="12.85546875" style="204" customWidth="1"/>
    <col min="5896" max="5896" width="12.140625" style="204" customWidth="1"/>
    <col min="5897" max="5897" width="9" style="204" customWidth="1"/>
    <col min="5898" max="5898" width="13.140625" style="204" customWidth="1"/>
    <col min="5899" max="5899" width="11.140625" style="204" bestFit="1" customWidth="1"/>
    <col min="5900" max="5900" width="14.85546875" style="204" customWidth="1"/>
    <col min="5901" max="5901" width="11.140625" style="204" bestFit="1" customWidth="1"/>
    <col min="5902" max="5902" width="14.140625" style="204" customWidth="1"/>
    <col min="5903" max="5903" width="15" style="204" customWidth="1"/>
    <col min="5904" max="5904" width="15.85546875" style="204" customWidth="1"/>
    <col min="5905" max="5905" width="13" style="204" customWidth="1"/>
    <col min="5906" max="5906" width="14.28515625" style="204" customWidth="1"/>
    <col min="5907" max="5907" width="13.85546875" style="204" bestFit="1" customWidth="1"/>
    <col min="5908" max="5908" width="18.7109375" style="204" customWidth="1"/>
    <col min="5909" max="5909" width="17.85546875" style="204" customWidth="1"/>
    <col min="5910" max="5910" width="19.85546875" style="204" customWidth="1"/>
    <col min="5911" max="5911" width="10.5703125" style="204" customWidth="1"/>
    <col min="5912" max="5912" width="10.85546875" style="204" customWidth="1"/>
    <col min="5913" max="5913" width="11.5703125" style="204" customWidth="1"/>
    <col min="5914" max="5914" width="9.140625" style="204"/>
    <col min="5915" max="5915" width="13.140625" style="204" customWidth="1"/>
    <col min="5916" max="6144" width="9.140625" style="204"/>
    <col min="6145" max="6145" width="7.28515625" style="204" customWidth="1"/>
    <col min="6146" max="6146" width="21.42578125" style="204" customWidth="1"/>
    <col min="6147" max="6147" width="14.28515625" style="204" customWidth="1"/>
    <col min="6148" max="6148" width="22.42578125" style="204" customWidth="1"/>
    <col min="6149" max="6149" width="8.5703125" style="204" bestFit="1" customWidth="1"/>
    <col min="6150" max="6150" width="10.7109375" style="204" bestFit="1" customWidth="1"/>
    <col min="6151" max="6151" width="12.85546875" style="204" customWidth="1"/>
    <col min="6152" max="6152" width="12.140625" style="204" customWidth="1"/>
    <col min="6153" max="6153" width="9" style="204" customWidth="1"/>
    <col min="6154" max="6154" width="13.140625" style="204" customWidth="1"/>
    <col min="6155" max="6155" width="11.140625" style="204" bestFit="1" customWidth="1"/>
    <col min="6156" max="6156" width="14.85546875" style="204" customWidth="1"/>
    <col min="6157" max="6157" width="11.140625" style="204" bestFit="1" customWidth="1"/>
    <col min="6158" max="6158" width="14.140625" style="204" customWidth="1"/>
    <col min="6159" max="6159" width="15" style="204" customWidth="1"/>
    <col min="6160" max="6160" width="15.85546875" style="204" customWidth="1"/>
    <col min="6161" max="6161" width="13" style="204" customWidth="1"/>
    <col min="6162" max="6162" width="14.28515625" style="204" customWidth="1"/>
    <col min="6163" max="6163" width="13.85546875" style="204" bestFit="1" customWidth="1"/>
    <col min="6164" max="6164" width="18.7109375" style="204" customWidth="1"/>
    <col min="6165" max="6165" width="17.85546875" style="204" customWidth="1"/>
    <col min="6166" max="6166" width="19.85546875" style="204" customWidth="1"/>
    <col min="6167" max="6167" width="10.5703125" style="204" customWidth="1"/>
    <col min="6168" max="6168" width="10.85546875" style="204" customWidth="1"/>
    <col min="6169" max="6169" width="11.5703125" style="204" customWidth="1"/>
    <col min="6170" max="6170" width="9.140625" style="204"/>
    <col min="6171" max="6171" width="13.140625" style="204" customWidth="1"/>
    <col min="6172" max="6400" width="9.140625" style="204"/>
    <col min="6401" max="6401" width="7.28515625" style="204" customWidth="1"/>
    <col min="6402" max="6402" width="21.42578125" style="204" customWidth="1"/>
    <col min="6403" max="6403" width="14.28515625" style="204" customWidth="1"/>
    <col min="6404" max="6404" width="22.42578125" style="204" customWidth="1"/>
    <col min="6405" max="6405" width="8.5703125" style="204" bestFit="1" customWidth="1"/>
    <col min="6406" max="6406" width="10.7109375" style="204" bestFit="1" customWidth="1"/>
    <col min="6407" max="6407" width="12.85546875" style="204" customWidth="1"/>
    <col min="6408" max="6408" width="12.140625" style="204" customWidth="1"/>
    <col min="6409" max="6409" width="9" style="204" customWidth="1"/>
    <col min="6410" max="6410" width="13.140625" style="204" customWidth="1"/>
    <col min="6411" max="6411" width="11.140625" style="204" bestFit="1" customWidth="1"/>
    <col min="6412" max="6412" width="14.85546875" style="204" customWidth="1"/>
    <col min="6413" max="6413" width="11.140625" style="204" bestFit="1" customWidth="1"/>
    <col min="6414" max="6414" width="14.140625" style="204" customWidth="1"/>
    <col min="6415" max="6415" width="15" style="204" customWidth="1"/>
    <col min="6416" max="6416" width="15.85546875" style="204" customWidth="1"/>
    <col min="6417" max="6417" width="13" style="204" customWidth="1"/>
    <col min="6418" max="6418" width="14.28515625" style="204" customWidth="1"/>
    <col min="6419" max="6419" width="13.85546875" style="204" bestFit="1" customWidth="1"/>
    <col min="6420" max="6420" width="18.7109375" style="204" customWidth="1"/>
    <col min="6421" max="6421" width="17.85546875" style="204" customWidth="1"/>
    <col min="6422" max="6422" width="19.85546875" style="204" customWidth="1"/>
    <col min="6423" max="6423" width="10.5703125" style="204" customWidth="1"/>
    <col min="6424" max="6424" width="10.85546875" style="204" customWidth="1"/>
    <col min="6425" max="6425" width="11.5703125" style="204" customWidth="1"/>
    <col min="6426" max="6426" width="9.140625" style="204"/>
    <col min="6427" max="6427" width="13.140625" style="204" customWidth="1"/>
    <col min="6428" max="6656" width="9.140625" style="204"/>
    <col min="6657" max="6657" width="7.28515625" style="204" customWidth="1"/>
    <col min="6658" max="6658" width="21.42578125" style="204" customWidth="1"/>
    <col min="6659" max="6659" width="14.28515625" style="204" customWidth="1"/>
    <col min="6660" max="6660" width="22.42578125" style="204" customWidth="1"/>
    <col min="6661" max="6661" width="8.5703125" style="204" bestFit="1" customWidth="1"/>
    <col min="6662" max="6662" width="10.7109375" style="204" bestFit="1" customWidth="1"/>
    <col min="6663" max="6663" width="12.85546875" style="204" customWidth="1"/>
    <col min="6664" max="6664" width="12.140625" style="204" customWidth="1"/>
    <col min="6665" max="6665" width="9" style="204" customWidth="1"/>
    <col min="6666" max="6666" width="13.140625" style="204" customWidth="1"/>
    <col min="6667" max="6667" width="11.140625" style="204" bestFit="1" customWidth="1"/>
    <col min="6668" max="6668" width="14.85546875" style="204" customWidth="1"/>
    <col min="6669" max="6669" width="11.140625" style="204" bestFit="1" customWidth="1"/>
    <col min="6670" max="6670" width="14.140625" style="204" customWidth="1"/>
    <col min="6671" max="6671" width="15" style="204" customWidth="1"/>
    <col min="6672" max="6672" width="15.85546875" style="204" customWidth="1"/>
    <col min="6673" max="6673" width="13" style="204" customWidth="1"/>
    <col min="6674" max="6674" width="14.28515625" style="204" customWidth="1"/>
    <col min="6675" max="6675" width="13.85546875" style="204" bestFit="1" customWidth="1"/>
    <col min="6676" max="6676" width="18.7109375" style="204" customWidth="1"/>
    <col min="6677" max="6677" width="17.85546875" style="204" customWidth="1"/>
    <col min="6678" max="6678" width="19.85546875" style="204" customWidth="1"/>
    <col min="6679" max="6679" width="10.5703125" style="204" customWidth="1"/>
    <col min="6680" max="6680" width="10.85546875" style="204" customWidth="1"/>
    <col min="6681" max="6681" width="11.5703125" style="204" customWidth="1"/>
    <col min="6682" max="6682" width="9.140625" style="204"/>
    <col min="6683" max="6683" width="13.140625" style="204" customWidth="1"/>
    <col min="6684" max="6912" width="9.140625" style="204"/>
    <col min="6913" max="6913" width="7.28515625" style="204" customWidth="1"/>
    <col min="6914" max="6914" width="21.42578125" style="204" customWidth="1"/>
    <col min="6915" max="6915" width="14.28515625" style="204" customWidth="1"/>
    <col min="6916" max="6916" width="22.42578125" style="204" customWidth="1"/>
    <col min="6917" max="6917" width="8.5703125" style="204" bestFit="1" customWidth="1"/>
    <col min="6918" max="6918" width="10.7109375" style="204" bestFit="1" customWidth="1"/>
    <col min="6919" max="6919" width="12.85546875" style="204" customWidth="1"/>
    <col min="6920" max="6920" width="12.140625" style="204" customWidth="1"/>
    <col min="6921" max="6921" width="9" style="204" customWidth="1"/>
    <col min="6922" max="6922" width="13.140625" style="204" customWidth="1"/>
    <col min="6923" max="6923" width="11.140625" style="204" bestFit="1" customWidth="1"/>
    <col min="6924" max="6924" width="14.85546875" style="204" customWidth="1"/>
    <col min="6925" max="6925" width="11.140625" style="204" bestFit="1" customWidth="1"/>
    <col min="6926" max="6926" width="14.140625" style="204" customWidth="1"/>
    <col min="6927" max="6927" width="15" style="204" customWidth="1"/>
    <col min="6928" max="6928" width="15.85546875" style="204" customWidth="1"/>
    <col min="6929" max="6929" width="13" style="204" customWidth="1"/>
    <col min="6930" max="6930" width="14.28515625" style="204" customWidth="1"/>
    <col min="6931" max="6931" width="13.85546875" style="204" bestFit="1" customWidth="1"/>
    <col min="6932" max="6932" width="18.7109375" style="204" customWidth="1"/>
    <col min="6933" max="6933" width="17.85546875" style="204" customWidth="1"/>
    <col min="6934" max="6934" width="19.85546875" style="204" customWidth="1"/>
    <col min="6935" max="6935" width="10.5703125" style="204" customWidth="1"/>
    <col min="6936" max="6936" width="10.85546875" style="204" customWidth="1"/>
    <col min="6937" max="6937" width="11.5703125" style="204" customWidth="1"/>
    <col min="6938" max="6938" width="9.140625" style="204"/>
    <col min="6939" max="6939" width="13.140625" style="204" customWidth="1"/>
    <col min="6940" max="7168" width="9.140625" style="204"/>
    <col min="7169" max="7169" width="7.28515625" style="204" customWidth="1"/>
    <col min="7170" max="7170" width="21.42578125" style="204" customWidth="1"/>
    <col min="7171" max="7171" width="14.28515625" style="204" customWidth="1"/>
    <col min="7172" max="7172" width="22.42578125" style="204" customWidth="1"/>
    <col min="7173" max="7173" width="8.5703125" style="204" bestFit="1" customWidth="1"/>
    <col min="7174" max="7174" width="10.7109375" style="204" bestFit="1" customWidth="1"/>
    <col min="7175" max="7175" width="12.85546875" style="204" customWidth="1"/>
    <col min="7176" max="7176" width="12.140625" style="204" customWidth="1"/>
    <col min="7177" max="7177" width="9" style="204" customWidth="1"/>
    <col min="7178" max="7178" width="13.140625" style="204" customWidth="1"/>
    <col min="7179" max="7179" width="11.140625" style="204" bestFit="1" customWidth="1"/>
    <col min="7180" max="7180" width="14.85546875" style="204" customWidth="1"/>
    <col min="7181" max="7181" width="11.140625" style="204" bestFit="1" customWidth="1"/>
    <col min="7182" max="7182" width="14.140625" style="204" customWidth="1"/>
    <col min="7183" max="7183" width="15" style="204" customWidth="1"/>
    <col min="7184" max="7184" width="15.85546875" style="204" customWidth="1"/>
    <col min="7185" max="7185" width="13" style="204" customWidth="1"/>
    <col min="7186" max="7186" width="14.28515625" style="204" customWidth="1"/>
    <col min="7187" max="7187" width="13.85546875" style="204" bestFit="1" customWidth="1"/>
    <col min="7188" max="7188" width="18.7109375" style="204" customWidth="1"/>
    <col min="7189" max="7189" width="17.85546875" style="204" customWidth="1"/>
    <col min="7190" max="7190" width="19.85546875" style="204" customWidth="1"/>
    <col min="7191" max="7191" width="10.5703125" style="204" customWidth="1"/>
    <col min="7192" max="7192" width="10.85546875" style="204" customWidth="1"/>
    <col min="7193" max="7193" width="11.5703125" style="204" customWidth="1"/>
    <col min="7194" max="7194" width="9.140625" style="204"/>
    <col min="7195" max="7195" width="13.140625" style="204" customWidth="1"/>
    <col min="7196" max="7424" width="9.140625" style="204"/>
    <col min="7425" max="7425" width="7.28515625" style="204" customWidth="1"/>
    <col min="7426" max="7426" width="21.42578125" style="204" customWidth="1"/>
    <col min="7427" max="7427" width="14.28515625" style="204" customWidth="1"/>
    <col min="7428" max="7428" width="22.42578125" style="204" customWidth="1"/>
    <col min="7429" max="7429" width="8.5703125" style="204" bestFit="1" customWidth="1"/>
    <col min="7430" max="7430" width="10.7109375" style="204" bestFit="1" customWidth="1"/>
    <col min="7431" max="7431" width="12.85546875" style="204" customWidth="1"/>
    <col min="7432" max="7432" width="12.140625" style="204" customWidth="1"/>
    <col min="7433" max="7433" width="9" style="204" customWidth="1"/>
    <col min="7434" max="7434" width="13.140625" style="204" customWidth="1"/>
    <col min="7435" max="7435" width="11.140625" style="204" bestFit="1" customWidth="1"/>
    <col min="7436" max="7436" width="14.85546875" style="204" customWidth="1"/>
    <col min="7437" max="7437" width="11.140625" style="204" bestFit="1" customWidth="1"/>
    <col min="7438" max="7438" width="14.140625" style="204" customWidth="1"/>
    <col min="7439" max="7439" width="15" style="204" customWidth="1"/>
    <col min="7440" max="7440" width="15.85546875" style="204" customWidth="1"/>
    <col min="7441" max="7441" width="13" style="204" customWidth="1"/>
    <col min="7442" max="7442" width="14.28515625" style="204" customWidth="1"/>
    <col min="7443" max="7443" width="13.85546875" style="204" bestFit="1" customWidth="1"/>
    <col min="7444" max="7444" width="18.7109375" style="204" customWidth="1"/>
    <col min="7445" max="7445" width="17.85546875" style="204" customWidth="1"/>
    <col min="7446" max="7446" width="19.85546875" style="204" customWidth="1"/>
    <col min="7447" max="7447" width="10.5703125" style="204" customWidth="1"/>
    <col min="7448" max="7448" width="10.85546875" style="204" customWidth="1"/>
    <col min="7449" max="7449" width="11.5703125" style="204" customWidth="1"/>
    <col min="7450" max="7450" width="9.140625" style="204"/>
    <col min="7451" max="7451" width="13.140625" style="204" customWidth="1"/>
    <col min="7452" max="7680" width="9.140625" style="204"/>
    <col min="7681" max="7681" width="7.28515625" style="204" customWidth="1"/>
    <col min="7682" max="7682" width="21.42578125" style="204" customWidth="1"/>
    <col min="7683" max="7683" width="14.28515625" style="204" customWidth="1"/>
    <col min="7684" max="7684" width="22.42578125" style="204" customWidth="1"/>
    <col min="7685" max="7685" width="8.5703125" style="204" bestFit="1" customWidth="1"/>
    <col min="7686" max="7686" width="10.7109375" style="204" bestFit="1" customWidth="1"/>
    <col min="7687" max="7687" width="12.85546875" style="204" customWidth="1"/>
    <col min="7688" max="7688" width="12.140625" style="204" customWidth="1"/>
    <col min="7689" max="7689" width="9" style="204" customWidth="1"/>
    <col min="7690" max="7690" width="13.140625" style="204" customWidth="1"/>
    <col min="7691" max="7691" width="11.140625" style="204" bestFit="1" customWidth="1"/>
    <col min="7692" max="7692" width="14.85546875" style="204" customWidth="1"/>
    <col min="7693" max="7693" width="11.140625" style="204" bestFit="1" customWidth="1"/>
    <col min="7694" max="7694" width="14.140625" style="204" customWidth="1"/>
    <col min="7695" max="7695" width="15" style="204" customWidth="1"/>
    <col min="7696" max="7696" width="15.85546875" style="204" customWidth="1"/>
    <col min="7697" max="7697" width="13" style="204" customWidth="1"/>
    <col min="7698" max="7698" width="14.28515625" style="204" customWidth="1"/>
    <col min="7699" max="7699" width="13.85546875" style="204" bestFit="1" customWidth="1"/>
    <col min="7700" max="7700" width="18.7109375" style="204" customWidth="1"/>
    <col min="7701" max="7701" width="17.85546875" style="204" customWidth="1"/>
    <col min="7702" max="7702" width="19.85546875" style="204" customWidth="1"/>
    <col min="7703" max="7703" width="10.5703125" style="204" customWidth="1"/>
    <col min="7704" max="7704" width="10.85546875" style="204" customWidth="1"/>
    <col min="7705" max="7705" width="11.5703125" style="204" customWidth="1"/>
    <col min="7706" max="7706" width="9.140625" style="204"/>
    <col min="7707" max="7707" width="13.140625" style="204" customWidth="1"/>
    <col min="7708" max="7936" width="9.140625" style="204"/>
    <col min="7937" max="7937" width="7.28515625" style="204" customWidth="1"/>
    <col min="7938" max="7938" width="21.42578125" style="204" customWidth="1"/>
    <col min="7939" max="7939" width="14.28515625" style="204" customWidth="1"/>
    <col min="7940" max="7940" width="22.42578125" style="204" customWidth="1"/>
    <col min="7941" max="7941" width="8.5703125" style="204" bestFit="1" customWidth="1"/>
    <col min="7942" max="7942" width="10.7109375" style="204" bestFit="1" customWidth="1"/>
    <col min="7943" max="7943" width="12.85546875" style="204" customWidth="1"/>
    <col min="7944" max="7944" width="12.140625" style="204" customWidth="1"/>
    <col min="7945" max="7945" width="9" style="204" customWidth="1"/>
    <col min="7946" max="7946" width="13.140625" style="204" customWidth="1"/>
    <col min="7947" max="7947" width="11.140625" style="204" bestFit="1" customWidth="1"/>
    <col min="7948" max="7948" width="14.85546875" style="204" customWidth="1"/>
    <col min="7949" max="7949" width="11.140625" style="204" bestFit="1" customWidth="1"/>
    <col min="7950" max="7950" width="14.140625" style="204" customWidth="1"/>
    <col min="7951" max="7951" width="15" style="204" customWidth="1"/>
    <col min="7952" max="7952" width="15.85546875" style="204" customWidth="1"/>
    <col min="7953" max="7953" width="13" style="204" customWidth="1"/>
    <col min="7954" max="7954" width="14.28515625" style="204" customWidth="1"/>
    <col min="7955" max="7955" width="13.85546875" style="204" bestFit="1" customWidth="1"/>
    <col min="7956" max="7956" width="18.7109375" style="204" customWidth="1"/>
    <col min="7957" max="7957" width="17.85546875" style="204" customWidth="1"/>
    <col min="7958" max="7958" width="19.85546875" style="204" customWidth="1"/>
    <col min="7959" max="7959" width="10.5703125" style="204" customWidth="1"/>
    <col min="7960" max="7960" width="10.85546875" style="204" customWidth="1"/>
    <col min="7961" max="7961" width="11.5703125" style="204" customWidth="1"/>
    <col min="7962" max="7962" width="9.140625" style="204"/>
    <col min="7963" max="7963" width="13.140625" style="204" customWidth="1"/>
    <col min="7964" max="8192" width="9.140625" style="204"/>
    <col min="8193" max="8193" width="7.28515625" style="204" customWidth="1"/>
    <col min="8194" max="8194" width="21.42578125" style="204" customWidth="1"/>
    <col min="8195" max="8195" width="14.28515625" style="204" customWidth="1"/>
    <col min="8196" max="8196" width="22.42578125" style="204" customWidth="1"/>
    <col min="8197" max="8197" width="8.5703125" style="204" bestFit="1" customWidth="1"/>
    <col min="8198" max="8198" width="10.7109375" style="204" bestFit="1" customWidth="1"/>
    <col min="8199" max="8199" width="12.85546875" style="204" customWidth="1"/>
    <col min="8200" max="8200" width="12.140625" style="204" customWidth="1"/>
    <col min="8201" max="8201" width="9" style="204" customWidth="1"/>
    <col min="8202" max="8202" width="13.140625" style="204" customWidth="1"/>
    <col min="8203" max="8203" width="11.140625" style="204" bestFit="1" customWidth="1"/>
    <col min="8204" max="8204" width="14.85546875" style="204" customWidth="1"/>
    <col min="8205" max="8205" width="11.140625" style="204" bestFit="1" customWidth="1"/>
    <col min="8206" max="8206" width="14.140625" style="204" customWidth="1"/>
    <col min="8207" max="8207" width="15" style="204" customWidth="1"/>
    <col min="8208" max="8208" width="15.85546875" style="204" customWidth="1"/>
    <col min="8209" max="8209" width="13" style="204" customWidth="1"/>
    <col min="8210" max="8210" width="14.28515625" style="204" customWidth="1"/>
    <col min="8211" max="8211" width="13.85546875" style="204" bestFit="1" customWidth="1"/>
    <col min="8212" max="8212" width="18.7109375" style="204" customWidth="1"/>
    <col min="8213" max="8213" width="17.85546875" style="204" customWidth="1"/>
    <col min="8214" max="8214" width="19.85546875" style="204" customWidth="1"/>
    <col min="8215" max="8215" width="10.5703125" style="204" customWidth="1"/>
    <col min="8216" max="8216" width="10.85546875" style="204" customWidth="1"/>
    <col min="8217" max="8217" width="11.5703125" style="204" customWidth="1"/>
    <col min="8218" max="8218" width="9.140625" style="204"/>
    <col min="8219" max="8219" width="13.140625" style="204" customWidth="1"/>
    <col min="8220" max="8448" width="9.140625" style="204"/>
    <col min="8449" max="8449" width="7.28515625" style="204" customWidth="1"/>
    <col min="8450" max="8450" width="21.42578125" style="204" customWidth="1"/>
    <col min="8451" max="8451" width="14.28515625" style="204" customWidth="1"/>
    <col min="8452" max="8452" width="22.42578125" style="204" customWidth="1"/>
    <col min="8453" max="8453" width="8.5703125" style="204" bestFit="1" customWidth="1"/>
    <col min="8454" max="8454" width="10.7109375" style="204" bestFit="1" customWidth="1"/>
    <col min="8455" max="8455" width="12.85546875" style="204" customWidth="1"/>
    <col min="8456" max="8456" width="12.140625" style="204" customWidth="1"/>
    <col min="8457" max="8457" width="9" style="204" customWidth="1"/>
    <col min="8458" max="8458" width="13.140625" style="204" customWidth="1"/>
    <col min="8459" max="8459" width="11.140625" style="204" bestFit="1" customWidth="1"/>
    <col min="8460" max="8460" width="14.85546875" style="204" customWidth="1"/>
    <col min="8461" max="8461" width="11.140625" style="204" bestFit="1" customWidth="1"/>
    <col min="8462" max="8462" width="14.140625" style="204" customWidth="1"/>
    <col min="8463" max="8463" width="15" style="204" customWidth="1"/>
    <col min="8464" max="8464" width="15.85546875" style="204" customWidth="1"/>
    <col min="8465" max="8465" width="13" style="204" customWidth="1"/>
    <col min="8466" max="8466" width="14.28515625" style="204" customWidth="1"/>
    <col min="8467" max="8467" width="13.85546875" style="204" bestFit="1" customWidth="1"/>
    <col min="8468" max="8468" width="18.7109375" style="204" customWidth="1"/>
    <col min="8469" max="8469" width="17.85546875" style="204" customWidth="1"/>
    <col min="8470" max="8470" width="19.85546875" style="204" customWidth="1"/>
    <col min="8471" max="8471" width="10.5703125" style="204" customWidth="1"/>
    <col min="8472" max="8472" width="10.85546875" style="204" customWidth="1"/>
    <col min="8473" max="8473" width="11.5703125" style="204" customWidth="1"/>
    <col min="8474" max="8474" width="9.140625" style="204"/>
    <col min="8475" max="8475" width="13.140625" style="204" customWidth="1"/>
    <col min="8476" max="8704" width="9.140625" style="204"/>
    <col min="8705" max="8705" width="7.28515625" style="204" customWidth="1"/>
    <col min="8706" max="8706" width="21.42578125" style="204" customWidth="1"/>
    <col min="8707" max="8707" width="14.28515625" style="204" customWidth="1"/>
    <col min="8708" max="8708" width="22.42578125" style="204" customWidth="1"/>
    <col min="8709" max="8709" width="8.5703125" style="204" bestFit="1" customWidth="1"/>
    <col min="8710" max="8710" width="10.7109375" style="204" bestFit="1" customWidth="1"/>
    <col min="8711" max="8711" width="12.85546875" style="204" customWidth="1"/>
    <col min="8712" max="8712" width="12.140625" style="204" customWidth="1"/>
    <col min="8713" max="8713" width="9" style="204" customWidth="1"/>
    <col min="8714" max="8714" width="13.140625" style="204" customWidth="1"/>
    <col min="8715" max="8715" width="11.140625" style="204" bestFit="1" customWidth="1"/>
    <col min="8716" max="8716" width="14.85546875" style="204" customWidth="1"/>
    <col min="8717" max="8717" width="11.140625" style="204" bestFit="1" customWidth="1"/>
    <col min="8718" max="8718" width="14.140625" style="204" customWidth="1"/>
    <col min="8719" max="8719" width="15" style="204" customWidth="1"/>
    <col min="8720" max="8720" width="15.85546875" style="204" customWidth="1"/>
    <col min="8721" max="8721" width="13" style="204" customWidth="1"/>
    <col min="8722" max="8722" width="14.28515625" style="204" customWidth="1"/>
    <col min="8723" max="8723" width="13.85546875" style="204" bestFit="1" customWidth="1"/>
    <col min="8724" max="8724" width="18.7109375" style="204" customWidth="1"/>
    <col min="8725" max="8725" width="17.85546875" style="204" customWidth="1"/>
    <col min="8726" max="8726" width="19.85546875" style="204" customWidth="1"/>
    <col min="8727" max="8727" width="10.5703125" style="204" customWidth="1"/>
    <col min="8728" max="8728" width="10.85546875" style="204" customWidth="1"/>
    <col min="8729" max="8729" width="11.5703125" style="204" customWidth="1"/>
    <col min="8730" max="8730" width="9.140625" style="204"/>
    <col min="8731" max="8731" width="13.140625" style="204" customWidth="1"/>
    <col min="8732" max="8960" width="9.140625" style="204"/>
    <col min="8961" max="8961" width="7.28515625" style="204" customWidth="1"/>
    <col min="8962" max="8962" width="21.42578125" style="204" customWidth="1"/>
    <col min="8963" max="8963" width="14.28515625" style="204" customWidth="1"/>
    <col min="8964" max="8964" width="22.42578125" style="204" customWidth="1"/>
    <col min="8965" max="8965" width="8.5703125" style="204" bestFit="1" customWidth="1"/>
    <col min="8966" max="8966" width="10.7109375" style="204" bestFit="1" customWidth="1"/>
    <col min="8967" max="8967" width="12.85546875" style="204" customWidth="1"/>
    <col min="8968" max="8968" width="12.140625" style="204" customWidth="1"/>
    <col min="8969" max="8969" width="9" style="204" customWidth="1"/>
    <col min="8970" max="8970" width="13.140625" style="204" customWidth="1"/>
    <col min="8971" max="8971" width="11.140625" style="204" bestFit="1" customWidth="1"/>
    <col min="8972" max="8972" width="14.85546875" style="204" customWidth="1"/>
    <col min="8973" max="8973" width="11.140625" style="204" bestFit="1" customWidth="1"/>
    <col min="8974" max="8974" width="14.140625" style="204" customWidth="1"/>
    <col min="8975" max="8975" width="15" style="204" customWidth="1"/>
    <col min="8976" max="8976" width="15.85546875" style="204" customWidth="1"/>
    <col min="8977" max="8977" width="13" style="204" customWidth="1"/>
    <col min="8978" max="8978" width="14.28515625" style="204" customWidth="1"/>
    <col min="8979" max="8979" width="13.85546875" style="204" bestFit="1" customWidth="1"/>
    <col min="8980" max="8980" width="18.7109375" style="204" customWidth="1"/>
    <col min="8981" max="8981" width="17.85546875" style="204" customWidth="1"/>
    <col min="8982" max="8982" width="19.85546875" style="204" customWidth="1"/>
    <col min="8983" max="8983" width="10.5703125" style="204" customWidth="1"/>
    <col min="8984" max="8984" width="10.85546875" style="204" customWidth="1"/>
    <col min="8985" max="8985" width="11.5703125" style="204" customWidth="1"/>
    <col min="8986" max="8986" width="9.140625" style="204"/>
    <col min="8987" max="8987" width="13.140625" style="204" customWidth="1"/>
    <col min="8988" max="9216" width="9.140625" style="204"/>
    <col min="9217" max="9217" width="7.28515625" style="204" customWidth="1"/>
    <col min="9218" max="9218" width="21.42578125" style="204" customWidth="1"/>
    <col min="9219" max="9219" width="14.28515625" style="204" customWidth="1"/>
    <col min="9220" max="9220" width="22.42578125" style="204" customWidth="1"/>
    <col min="9221" max="9221" width="8.5703125" style="204" bestFit="1" customWidth="1"/>
    <col min="9222" max="9222" width="10.7109375" style="204" bestFit="1" customWidth="1"/>
    <col min="9223" max="9223" width="12.85546875" style="204" customWidth="1"/>
    <col min="9224" max="9224" width="12.140625" style="204" customWidth="1"/>
    <col min="9225" max="9225" width="9" style="204" customWidth="1"/>
    <col min="9226" max="9226" width="13.140625" style="204" customWidth="1"/>
    <col min="9227" max="9227" width="11.140625" style="204" bestFit="1" customWidth="1"/>
    <col min="9228" max="9228" width="14.85546875" style="204" customWidth="1"/>
    <col min="9229" max="9229" width="11.140625" style="204" bestFit="1" customWidth="1"/>
    <col min="9230" max="9230" width="14.140625" style="204" customWidth="1"/>
    <col min="9231" max="9231" width="15" style="204" customWidth="1"/>
    <col min="9232" max="9232" width="15.85546875" style="204" customWidth="1"/>
    <col min="9233" max="9233" width="13" style="204" customWidth="1"/>
    <col min="9234" max="9234" width="14.28515625" style="204" customWidth="1"/>
    <col min="9235" max="9235" width="13.85546875" style="204" bestFit="1" customWidth="1"/>
    <col min="9236" max="9236" width="18.7109375" style="204" customWidth="1"/>
    <col min="9237" max="9237" width="17.85546875" style="204" customWidth="1"/>
    <col min="9238" max="9238" width="19.85546875" style="204" customWidth="1"/>
    <col min="9239" max="9239" width="10.5703125" style="204" customWidth="1"/>
    <col min="9240" max="9240" width="10.85546875" style="204" customWidth="1"/>
    <col min="9241" max="9241" width="11.5703125" style="204" customWidth="1"/>
    <col min="9242" max="9242" width="9.140625" style="204"/>
    <col min="9243" max="9243" width="13.140625" style="204" customWidth="1"/>
    <col min="9244" max="9472" width="9.140625" style="204"/>
    <col min="9473" max="9473" width="7.28515625" style="204" customWidth="1"/>
    <col min="9474" max="9474" width="21.42578125" style="204" customWidth="1"/>
    <col min="9475" max="9475" width="14.28515625" style="204" customWidth="1"/>
    <col min="9476" max="9476" width="22.42578125" style="204" customWidth="1"/>
    <col min="9477" max="9477" width="8.5703125" style="204" bestFit="1" customWidth="1"/>
    <col min="9478" max="9478" width="10.7109375" style="204" bestFit="1" customWidth="1"/>
    <col min="9479" max="9479" width="12.85546875" style="204" customWidth="1"/>
    <col min="9480" max="9480" width="12.140625" style="204" customWidth="1"/>
    <col min="9481" max="9481" width="9" style="204" customWidth="1"/>
    <col min="9482" max="9482" width="13.140625" style="204" customWidth="1"/>
    <col min="9483" max="9483" width="11.140625" style="204" bestFit="1" customWidth="1"/>
    <col min="9484" max="9484" width="14.85546875" style="204" customWidth="1"/>
    <col min="9485" max="9485" width="11.140625" style="204" bestFit="1" customWidth="1"/>
    <col min="9486" max="9486" width="14.140625" style="204" customWidth="1"/>
    <col min="9487" max="9487" width="15" style="204" customWidth="1"/>
    <col min="9488" max="9488" width="15.85546875" style="204" customWidth="1"/>
    <col min="9489" max="9489" width="13" style="204" customWidth="1"/>
    <col min="9490" max="9490" width="14.28515625" style="204" customWidth="1"/>
    <col min="9491" max="9491" width="13.85546875" style="204" bestFit="1" customWidth="1"/>
    <col min="9492" max="9492" width="18.7109375" style="204" customWidth="1"/>
    <col min="9493" max="9493" width="17.85546875" style="204" customWidth="1"/>
    <col min="9494" max="9494" width="19.85546875" style="204" customWidth="1"/>
    <col min="9495" max="9495" width="10.5703125" style="204" customWidth="1"/>
    <col min="9496" max="9496" width="10.85546875" style="204" customWidth="1"/>
    <col min="9497" max="9497" width="11.5703125" style="204" customWidth="1"/>
    <col min="9498" max="9498" width="9.140625" style="204"/>
    <col min="9499" max="9499" width="13.140625" style="204" customWidth="1"/>
    <col min="9500" max="9728" width="9.140625" style="204"/>
    <col min="9729" max="9729" width="7.28515625" style="204" customWidth="1"/>
    <col min="9730" max="9730" width="21.42578125" style="204" customWidth="1"/>
    <col min="9731" max="9731" width="14.28515625" style="204" customWidth="1"/>
    <col min="9732" max="9732" width="22.42578125" style="204" customWidth="1"/>
    <col min="9733" max="9733" width="8.5703125" style="204" bestFit="1" customWidth="1"/>
    <col min="9734" max="9734" width="10.7109375" style="204" bestFit="1" customWidth="1"/>
    <col min="9735" max="9735" width="12.85546875" style="204" customWidth="1"/>
    <col min="9736" max="9736" width="12.140625" style="204" customWidth="1"/>
    <col min="9737" max="9737" width="9" style="204" customWidth="1"/>
    <col min="9738" max="9738" width="13.140625" style="204" customWidth="1"/>
    <col min="9739" max="9739" width="11.140625" style="204" bestFit="1" customWidth="1"/>
    <col min="9740" max="9740" width="14.85546875" style="204" customWidth="1"/>
    <col min="9741" max="9741" width="11.140625" style="204" bestFit="1" customWidth="1"/>
    <col min="9742" max="9742" width="14.140625" style="204" customWidth="1"/>
    <col min="9743" max="9743" width="15" style="204" customWidth="1"/>
    <col min="9744" max="9744" width="15.85546875" style="204" customWidth="1"/>
    <col min="9745" max="9745" width="13" style="204" customWidth="1"/>
    <col min="9746" max="9746" width="14.28515625" style="204" customWidth="1"/>
    <col min="9747" max="9747" width="13.85546875" style="204" bestFit="1" customWidth="1"/>
    <col min="9748" max="9748" width="18.7109375" style="204" customWidth="1"/>
    <col min="9749" max="9749" width="17.85546875" style="204" customWidth="1"/>
    <col min="9750" max="9750" width="19.85546875" style="204" customWidth="1"/>
    <col min="9751" max="9751" width="10.5703125" style="204" customWidth="1"/>
    <col min="9752" max="9752" width="10.85546875" style="204" customWidth="1"/>
    <col min="9753" max="9753" width="11.5703125" style="204" customWidth="1"/>
    <col min="9754" max="9754" width="9.140625" style="204"/>
    <col min="9755" max="9755" width="13.140625" style="204" customWidth="1"/>
    <col min="9756" max="9984" width="9.140625" style="204"/>
    <col min="9985" max="9985" width="7.28515625" style="204" customWidth="1"/>
    <col min="9986" max="9986" width="21.42578125" style="204" customWidth="1"/>
    <col min="9987" max="9987" width="14.28515625" style="204" customWidth="1"/>
    <col min="9988" max="9988" width="22.42578125" style="204" customWidth="1"/>
    <col min="9989" max="9989" width="8.5703125" style="204" bestFit="1" customWidth="1"/>
    <col min="9990" max="9990" width="10.7109375" style="204" bestFit="1" customWidth="1"/>
    <col min="9991" max="9991" width="12.85546875" style="204" customWidth="1"/>
    <col min="9992" max="9992" width="12.140625" style="204" customWidth="1"/>
    <col min="9993" max="9993" width="9" style="204" customWidth="1"/>
    <col min="9994" max="9994" width="13.140625" style="204" customWidth="1"/>
    <col min="9995" max="9995" width="11.140625" style="204" bestFit="1" customWidth="1"/>
    <col min="9996" max="9996" width="14.85546875" style="204" customWidth="1"/>
    <col min="9997" max="9997" width="11.140625" style="204" bestFit="1" customWidth="1"/>
    <col min="9998" max="9998" width="14.140625" style="204" customWidth="1"/>
    <col min="9999" max="9999" width="15" style="204" customWidth="1"/>
    <col min="10000" max="10000" width="15.85546875" style="204" customWidth="1"/>
    <col min="10001" max="10001" width="13" style="204" customWidth="1"/>
    <col min="10002" max="10002" width="14.28515625" style="204" customWidth="1"/>
    <col min="10003" max="10003" width="13.85546875" style="204" bestFit="1" customWidth="1"/>
    <col min="10004" max="10004" width="18.7109375" style="204" customWidth="1"/>
    <col min="10005" max="10005" width="17.85546875" style="204" customWidth="1"/>
    <col min="10006" max="10006" width="19.85546875" style="204" customWidth="1"/>
    <col min="10007" max="10007" width="10.5703125" style="204" customWidth="1"/>
    <col min="10008" max="10008" width="10.85546875" style="204" customWidth="1"/>
    <col min="10009" max="10009" width="11.5703125" style="204" customWidth="1"/>
    <col min="10010" max="10010" width="9.140625" style="204"/>
    <col min="10011" max="10011" width="13.140625" style="204" customWidth="1"/>
    <col min="10012" max="10240" width="9.140625" style="204"/>
    <col min="10241" max="10241" width="7.28515625" style="204" customWidth="1"/>
    <col min="10242" max="10242" width="21.42578125" style="204" customWidth="1"/>
    <col min="10243" max="10243" width="14.28515625" style="204" customWidth="1"/>
    <col min="10244" max="10244" width="22.42578125" style="204" customWidth="1"/>
    <col min="10245" max="10245" width="8.5703125" style="204" bestFit="1" customWidth="1"/>
    <col min="10246" max="10246" width="10.7109375" style="204" bestFit="1" customWidth="1"/>
    <col min="10247" max="10247" width="12.85546875" style="204" customWidth="1"/>
    <col min="10248" max="10248" width="12.140625" style="204" customWidth="1"/>
    <col min="10249" max="10249" width="9" style="204" customWidth="1"/>
    <col min="10250" max="10250" width="13.140625" style="204" customWidth="1"/>
    <col min="10251" max="10251" width="11.140625" style="204" bestFit="1" customWidth="1"/>
    <col min="10252" max="10252" width="14.85546875" style="204" customWidth="1"/>
    <col min="10253" max="10253" width="11.140625" style="204" bestFit="1" customWidth="1"/>
    <col min="10254" max="10254" width="14.140625" style="204" customWidth="1"/>
    <col min="10255" max="10255" width="15" style="204" customWidth="1"/>
    <col min="10256" max="10256" width="15.85546875" style="204" customWidth="1"/>
    <col min="10257" max="10257" width="13" style="204" customWidth="1"/>
    <col min="10258" max="10258" width="14.28515625" style="204" customWidth="1"/>
    <col min="10259" max="10259" width="13.85546875" style="204" bestFit="1" customWidth="1"/>
    <col min="10260" max="10260" width="18.7109375" style="204" customWidth="1"/>
    <col min="10261" max="10261" width="17.85546875" style="204" customWidth="1"/>
    <col min="10262" max="10262" width="19.85546875" style="204" customWidth="1"/>
    <col min="10263" max="10263" width="10.5703125" style="204" customWidth="1"/>
    <col min="10264" max="10264" width="10.85546875" style="204" customWidth="1"/>
    <col min="10265" max="10265" width="11.5703125" style="204" customWidth="1"/>
    <col min="10266" max="10266" width="9.140625" style="204"/>
    <col min="10267" max="10267" width="13.140625" style="204" customWidth="1"/>
    <col min="10268" max="10496" width="9.140625" style="204"/>
    <col min="10497" max="10497" width="7.28515625" style="204" customWidth="1"/>
    <col min="10498" max="10498" width="21.42578125" style="204" customWidth="1"/>
    <col min="10499" max="10499" width="14.28515625" style="204" customWidth="1"/>
    <col min="10500" max="10500" width="22.42578125" style="204" customWidth="1"/>
    <col min="10501" max="10501" width="8.5703125" style="204" bestFit="1" customWidth="1"/>
    <col min="10502" max="10502" width="10.7109375" style="204" bestFit="1" customWidth="1"/>
    <col min="10503" max="10503" width="12.85546875" style="204" customWidth="1"/>
    <col min="10504" max="10504" width="12.140625" style="204" customWidth="1"/>
    <col min="10505" max="10505" width="9" style="204" customWidth="1"/>
    <col min="10506" max="10506" width="13.140625" style="204" customWidth="1"/>
    <col min="10507" max="10507" width="11.140625" style="204" bestFit="1" customWidth="1"/>
    <col min="10508" max="10508" width="14.85546875" style="204" customWidth="1"/>
    <col min="10509" max="10509" width="11.140625" style="204" bestFit="1" customWidth="1"/>
    <col min="10510" max="10510" width="14.140625" style="204" customWidth="1"/>
    <col min="10511" max="10511" width="15" style="204" customWidth="1"/>
    <col min="10512" max="10512" width="15.85546875" style="204" customWidth="1"/>
    <col min="10513" max="10513" width="13" style="204" customWidth="1"/>
    <col min="10514" max="10514" width="14.28515625" style="204" customWidth="1"/>
    <col min="10515" max="10515" width="13.85546875" style="204" bestFit="1" customWidth="1"/>
    <col min="10516" max="10516" width="18.7109375" style="204" customWidth="1"/>
    <col min="10517" max="10517" width="17.85546875" style="204" customWidth="1"/>
    <col min="10518" max="10518" width="19.85546875" style="204" customWidth="1"/>
    <col min="10519" max="10519" width="10.5703125" style="204" customWidth="1"/>
    <col min="10520" max="10520" width="10.85546875" style="204" customWidth="1"/>
    <col min="10521" max="10521" width="11.5703125" style="204" customWidth="1"/>
    <col min="10522" max="10522" width="9.140625" style="204"/>
    <col min="10523" max="10523" width="13.140625" style="204" customWidth="1"/>
    <col min="10524" max="10752" width="9.140625" style="204"/>
    <col min="10753" max="10753" width="7.28515625" style="204" customWidth="1"/>
    <col min="10754" max="10754" width="21.42578125" style="204" customWidth="1"/>
    <col min="10755" max="10755" width="14.28515625" style="204" customWidth="1"/>
    <col min="10756" max="10756" width="22.42578125" style="204" customWidth="1"/>
    <col min="10757" max="10757" width="8.5703125" style="204" bestFit="1" customWidth="1"/>
    <col min="10758" max="10758" width="10.7109375" style="204" bestFit="1" customWidth="1"/>
    <col min="10759" max="10759" width="12.85546875" style="204" customWidth="1"/>
    <col min="10760" max="10760" width="12.140625" style="204" customWidth="1"/>
    <col min="10761" max="10761" width="9" style="204" customWidth="1"/>
    <col min="10762" max="10762" width="13.140625" style="204" customWidth="1"/>
    <col min="10763" max="10763" width="11.140625" style="204" bestFit="1" customWidth="1"/>
    <col min="10764" max="10764" width="14.85546875" style="204" customWidth="1"/>
    <col min="10765" max="10765" width="11.140625" style="204" bestFit="1" customWidth="1"/>
    <col min="10766" max="10766" width="14.140625" style="204" customWidth="1"/>
    <col min="10767" max="10767" width="15" style="204" customWidth="1"/>
    <col min="10768" max="10768" width="15.85546875" style="204" customWidth="1"/>
    <col min="10769" max="10769" width="13" style="204" customWidth="1"/>
    <col min="10770" max="10770" width="14.28515625" style="204" customWidth="1"/>
    <col min="10771" max="10771" width="13.85546875" style="204" bestFit="1" customWidth="1"/>
    <col min="10772" max="10772" width="18.7109375" style="204" customWidth="1"/>
    <col min="10773" max="10773" width="17.85546875" style="204" customWidth="1"/>
    <col min="10774" max="10774" width="19.85546875" style="204" customWidth="1"/>
    <col min="10775" max="10775" width="10.5703125" style="204" customWidth="1"/>
    <col min="10776" max="10776" width="10.85546875" style="204" customWidth="1"/>
    <col min="10777" max="10777" width="11.5703125" style="204" customWidth="1"/>
    <col min="10778" max="10778" width="9.140625" style="204"/>
    <col min="10779" max="10779" width="13.140625" style="204" customWidth="1"/>
    <col min="10780" max="11008" width="9.140625" style="204"/>
    <col min="11009" max="11009" width="7.28515625" style="204" customWidth="1"/>
    <col min="11010" max="11010" width="21.42578125" style="204" customWidth="1"/>
    <col min="11011" max="11011" width="14.28515625" style="204" customWidth="1"/>
    <col min="11012" max="11012" width="22.42578125" style="204" customWidth="1"/>
    <col min="11013" max="11013" width="8.5703125" style="204" bestFit="1" customWidth="1"/>
    <col min="11014" max="11014" width="10.7109375" style="204" bestFit="1" customWidth="1"/>
    <col min="11015" max="11015" width="12.85546875" style="204" customWidth="1"/>
    <col min="11016" max="11016" width="12.140625" style="204" customWidth="1"/>
    <col min="11017" max="11017" width="9" style="204" customWidth="1"/>
    <col min="11018" max="11018" width="13.140625" style="204" customWidth="1"/>
    <col min="11019" max="11019" width="11.140625" style="204" bestFit="1" customWidth="1"/>
    <col min="11020" max="11020" width="14.85546875" style="204" customWidth="1"/>
    <col min="11021" max="11021" width="11.140625" style="204" bestFit="1" customWidth="1"/>
    <col min="11022" max="11022" width="14.140625" style="204" customWidth="1"/>
    <col min="11023" max="11023" width="15" style="204" customWidth="1"/>
    <col min="11024" max="11024" width="15.85546875" style="204" customWidth="1"/>
    <col min="11025" max="11025" width="13" style="204" customWidth="1"/>
    <col min="11026" max="11026" width="14.28515625" style="204" customWidth="1"/>
    <col min="11027" max="11027" width="13.85546875" style="204" bestFit="1" customWidth="1"/>
    <col min="11028" max="11028" width="18.7109375" style="204" customWidth="1"/>
    <col min="11029" max="11029" width="17.85546875" style="204" customWidth="1"/>
    <col min="11030" max="11030" width="19.85546875" style="204" customWidth="1"/>
    <col min="11031" max="11031" width="10.5703125" style="204" customWidth="1"/>
    <col min="11032" max="11032" width="10.85546875" style="204" customWidth="1"/>
    <col min="11033" max="11033" width="11.5703125" style="204" customWidth="1"/>
    <col min="11034" max="11034" width="9.140625" style="204"/>
    <col min="11035" max="11035" width="13.140625" style="204" customWidth="1"/>
    <col min="11036" max="11264" width="9.140625" style="204"/>
    <col min="11265" max="11265" width="7.28515625" style="204" customWidth="1"/>
    <col min="11266" max="11266" width="21.42578125" style="204" customWidth="1"/>
    <col min="11267" max="11267" width="14.28515625" style="204" customWidth="1"/>
    <col min="11268" max="11268" width="22.42578125" style="204" customWidth="1"/>
    <col min="11269" max="11269" width="8.5703125" style="204" bestFit="1" customWidth="1"/>
    <col min="11270" max="11270" width="10.7109375" style="204" bestFit="1" customWidth="1"/>
    <col min="11271" max="11271" width="12.85546875" style="204" customWidth="1"/>
    <col min="11272" max="11272" width="12.140625" style="204" customWidth="1"/>
    <col min="11273" max="11273" width="9" style="204" customWidth="1"/>
    <col min="11274" max="11274" width="13.140625" style="204" customWidth="1"/>
    <col min="11275" max="11275" width="11.140625" style="204" bestFit="1" customWidth="1"/>
    <col min="11276" max="11276" width="14.85546875" style="204" customWidth="1"/>
    <col min="11277" max="11277" width="11.140625" style="204" bestFit="1" customWidth="1"/>
    <col min="11278" max="11278" width="14.140625" style="204" customWidth="1"/>
    <col min="11279" max="11279" width="15" style="204" customWidth="1"/>
    <col min="11280" max="11280" width="15.85546875" style="204" customWidth="1"/>
    <col min="11281" max="11281" width="13" style="204" customWidth="1"/>
    <col min="11282" max="11282" width="14.28515625" style="204" customWidth="1"/>
    <col min="11283" max="11283" width="13.85546875" style="204" bestFit="1" customWidth="1"/>
    <col min="11284" max="11284" width="18.7109375" style="204" customWidth="1"/>
    <col min="11285" max="11285" width="17.85546875" style="204" customWidth="1"/>
    <col min="11286" max="11286" width="19.85546875" style="204" customWidth="1"/>
    <col min="11287" max="11287" width="10.5703125" style="204" customWidth="1"/>
    <col min="11288" max="11288" width="10.85546875" style="204" customWidth="1"/>
    <col min="11289" max="11289" width="11.5703125" style="204" customWidth="1"/>
    <col min="11290" max="11290" width="9.140625" style="204"/>
    <col min="11291" max="11291" width="13.140625" style="204" customWidth="1"/>
    <col min="11292" max="11520" width="9.140625" style="204"/>
    <col min="11521" max="11521" width="7.28515625" style="204" customWidth="1"/>
    <col min="11522" max="11522" width="21.42578125" style="204" customWidth="1"/>
    <col min="11523" max="11523" width="14.28515625" style="204" customWidth="1"/>
    <col min="11524" max="11524" width="22.42578125" style="204" customWidth="1"/>
    <col min="11525" max="11525" width="8.5703125" style="204" bestFit="1" customWidth="1"/>
    <col min="11526" max="11526" width="10.7109375" style="204" bestFit="1" customWidth="1"/>
    <col min="11527" max="11527" width="12.85546875" style="204" customWidth="1"/>
    <col min="11528" max="11528" width="12.140625" style="204" customWidth="1"/>
    <col min="11529" max="11529" width="9" style="204" customWidth="1"/>
    <col min="11530" max="11530" width="13.140625" style="204" customWidth="1"/>
    <col min="11531" max="11531" width="11.140625" style="204" bestFit="1" customWidth="1"/>
    <col min="11532" max="11532" width="14.85546875" style="204" customWidth="1"/>
    <col min="11533" max="11533" width="11.140625" style="204" bestFit="1" customWidth="1"/>
    <col min="11534" max="11534" width="14.140625" style="204" customWidth="1"/>
    <col min="11535" max="11535" width="15" style="204" customWidth="1"/>
    <col min="11536" max="11536" width="15.85546875" style="204" customWidth="1"/>
    <col min="11537" max="11537" width="13" style="204" customWidth="1"/>
    <col min="11538" max="11538" width="14.28515625" style="204" customWidth="1"/>
    <col min="11539" max="11539" width="13.85546875" style="204" bestFit="1" customWidth="1"/>
    <col min="11540" max="11540" width="18.7109375" style="204" customWidth="1"/>
    <col min="11541" max="11541" width="17.85546875" style="204" customWidth="1"/>
    <col min="11542" max="11542" width="19.85546875" style="204" customWidth="1"/>
    <col min="11543" max="11543" width="10.5703125" style="204" customWidth="1"/>
    <col min="11544" max="11544" width="10.85546875" style="204" customWidth="1"/>
    <col min="11545" max="11545" width="11.5703125" style="204" customWidth="1"/>
    <col min="11546" max="11546" width="9.140625" style="204"/>
    <col min="11547" max="11547" width="13.140625" style="204" customWidth="1"/>
    <col min="11548" max="11776" width="9.140625" style="204"/>
    <col min="11777" max="11777" width="7.28515625" style="204" customWidth="1"/>
    <col min="11778" max="11778" width="21.42578125" style="204" customWidth="1"/>
    <col min="11779" max="11779" width="14.28515625" style="204" customWidth="1"/>
    <col min="11780" max="11780" width="22.42578125" style="204" customWidth="1"/>
    <col min="11781" max="11781" width="8.5703125" style="204" bestFit="1" customWidth="1"/>
    <col min="11782" max="11782" width="10.7109375" style="204" bestFit="1" customWidth="1"/>
    <col min="11783" max="11783" width="12.85546875" style="204" customWidth="1"/>
    <col min="11784" max="11784" width="12.140625" style="204" customWidth="1"/>
    <col min="11785" max="11785" width="9" style="204" customWidth="1"/>
    <col min="11786" max="11786" width="13.140625" style="204" customWidth="1"/>
    <col min="11787" max="11787" width="11.140625" style="204" bestFit="1" customWidth="1"/>
    <col min="11788" max="11788" width="14.85546875" style="204" customWidth="1"/>
    <col min="11789" max="11789" width="11.140625" style="204" bestFit="1" customWidth="1"/>
    <col min="11790" max="11790" width="14.140625" style="204" customWidth="1"/>
    <col min="11791" max="11791" width="15" style="204" customWidth="1"/>
    <col min="11792" max="11792" width="15.85546875" style="204" customWidth="1"/>
    <col min="11793" max="11793" width="13" style="204" customWidth="1"/>
    <col min="11794" max="11794" width="14.28515625" style="204" customWidth="1"/>
    <col min="11795" max="11795" width="13.85546875" style="204" bestFit="1" customWidth="1"/>
    <col min="11796" max="11796" width="18.7109375" style="204" customWidth="1"/>
    <col min="11797" max="11797" width="17.85546875" style="204" customWidth="1"/>
    <col min="11798" max="11798" width="19.85546875" style="204" customWidth="1"/>
    <col min="11799" max="11799" width="10.5703125" style="204" customWidth="1"/>
    <col min="11800" max="11800" width="10.85546875" style="204" customWidth="1"/>
    <col min="11801" max="11801" width="11.5703125" style="204" customWidth="1"/>
    <col min="11802" max="11802" width="9.140625" style="204"/>
    <col min="11803" max="11803" width="13.140625" style="204" customWidth="1"/>
    <col min="11804" max="12032" width="9.140625" style="204"/>
    <col min="12033" max="12033" width="7.28515625" style="204" customWidth="1"/>
    <col min="12034" max="12034" width="21.42578125" style="204" customWidth="1"/>
    <col min="12035" max="12035" width="14.28515625" style="204" customWidth="1"/>
    <col min="12036" max="12036" width="22.42578125" style="204" customWidth="1"/>
    <col min="12037" max="12037" width="8.5703125" style="204" bestFit="1" customWidth="1"/>
    <col min="12038" max="12038" width="10.7109375" style="204" bestFit="1" customWidth="1"/>
    <col min="12039" max="12039" width="12.85546875" style="204" customWidth="1"/>
    <col min="12040" max="12040" width="12.140625" style="204" customWidth="1"/>
    <col min="12041" max="12041" width="9" style="204" customWidth="1"/>
    <col min="12042" max="12042" width="13.140625" style="204" customWidth="1"/>
    <col min="12043" max="12043" width="11.140625" style="204" bestFit="1" customWidth="1"/>
    <col min="12044" max="12044" width="14.85546875" style="204" customWidth="1"/>
    <col min="12045" max="12045" width="11.140625" style="204" bestFit="1" customWidth="1"/>
    <col min="12046" max="12046" width="14.140625" style="204" customWidth="1"/>
    <col min="12047" max="12047" width="15" style="204" customWidth="1"/>
    <col min="12048" max="12048" width="15.85546875" style="204" customWidth="1"/>
    <col min="12049" max="12049" width="13" style="204" customWidth="1"/>
    <col min="12050" max="12050" width="14.28515625" style="204" customWidth="1"/>
    <col min="12051" max="12051" width="13.85546875" style="204" bestFit="1" customWidth="1"/>
    <col min="12052" max="12052" width="18.7109375" style="204" customWidth="1"/>
    <col min="12053" max="12053" width="17.85546875" style="204" customWidth="1"/>
    <col min="12054" max="12054" width="19.85546875" style="204" customWidth="1"/>
    <col min="12055" max="12055" width="10.5703125" style="204" customWidth="1"/>
    <col min="12056" max="12056" width="10.85546875" style="204" customWidth="1"/>
    <col min="12057" max="12057" width="11.5703125" style="204" customWidth="1"/>
    <col min="12058" max="12058" width="9.140625" style="204"/>
    <col min="12059" max="12059" width="13.140625" style="204" customWidth="1"/>
    <col min="12060" max="12288" width="9.140625" style="204"/>
    <col min="12289" max="12289" width="7.28515625" style="204" customWidth="1"/>
    <col min="12290" max="12290" width="21.42578125" style="204" customWidth="1"/>
    <col min="12291" max="12291" width="14.28515625" style="204" customWidth="1"/>
    <col min="12292" max="12292" width="22.42578125" style="204" customWidth="1"/>
    <col min="12293" max="12293" width="8.5703125" style="204" bestFit="1" customWidth="1"/>
    <col min="12294" max="12294" width="10.7109375" style="204" bestFit="1" customWidth="1"/>
    <col min="12295" max="12295" width="12.85546875" style="204" customWidth="1"/>
    <col min="12296" max="12296" width="12.140625" style="204" customWidth="1"/>
    <col min="12297" max="12297" width="9" style="204" customWidth="1"/>
    <col min="12298" max="12298" width="13.140625" style="204" customWidth="1"/>
    <col min="12299" max="12299" width="11.140625" style="204" bestFit="1" customWidth="1"/>
    <col min="12300" max="12300" width="14.85546875" style="204" customWidth="1"/>
    <col min="12301" max="12301" width="11.140625" style="204" bestFit="1" customWidth="1"/>
    <col min="12302" max="12302" width="14.140625" style="204" customWidth="1"/>
    <col min="12303" max="12303" width="15" style="204" customWidth="1"/>
    <col min="12304" max="12304" width="15.85546875" style="204" customWidth="1"/>
    <col min="12305" max="12305" width="13" style="204" customWidth="1"/>
    <col min="12306" max="12306" width="14.28515625" style="204" customWidth="1"/>
    <col min="12307" max="12307" width="13.85546875" style="204" bestFit="1" customWidth="1"/>
    <col min="12308" max="12308" width="18.7109375" style="204" customWidth="1"/>
    <col min="12309" max="12309" width="17.85546875" style="204" customWidth="1"/>
    <col min="12310" max="12310" width="19.85546875" style="204" customWidth="1"/>
    <col min="12311" max="12311" width="10.5703125" style="204" customWidth="1"/>
    <col min="12312" max="12312" width="10.85546875" style="204" customWidth="1"/>
    <col min="12313" max="12313" width="11.5703125" style="204" customWidth="1"/>
    <col min="12314" max="12314" width="9.140625" style="204"/>
    <col min="12315" max="12315" width="13.140625" style="204" customWidth="1"/>
    <col min="12316" max="12544" width="9.140625" style="204"/>
    <col min="12545" max="12545" width="7.28515625" style="204" customWidth="1"/>
    <col min="12546" max="12546" width="21.42578125" style="204" customWidth="1"/>
    <col min="12547" max="12547" width="14.28515625" style="204" customWidth="1"/>
    <col min="12548" max="12548" width="22.42578125" style="204" customWidth="1"/>
    <col min="12549" max="12549" width="8.5703125" style="204" bestFit="1" customWidth="1"/>
    <col min="12550" max="12550" width="10.7109375" style="204" bestFit="1" customWidth="1"/>
    <col min="12551" max="12551" width="12.85546875" style="204" customWidth="1"/>
    <col min="12552" max="12552" width="12.140625" style="204" customWidth="1"/>
    <col min="12553" max="12553" width="9" style="204" customWidth="1"/>
    <col min="12554" max="12554" width="13.140625" style="204" customWidth="1"/>
    <col min="12555" max="12555" width="11.140625" style="204" bestFit="1" customWidth="1"/>
    <col min="12556" max="12556" width="14.85546875" style="204" customWidth="1"/>
    <col min="12557" max="12557" width="11.140625" style="204" bestFit="1" customWidth="1"/>
    <col min="12558" max="12558" width="14.140625" style="204" customWidth="1"/>
    <col min="12559" max="12559" width="15" style="204" customWidth="1"/>
    <col min="12560" max="12560" width="15.85546875" style="204" customWidth="1"/>
    <col min="12561" max="12561" width="13" style="204" customWidth="1"/>
    <col min="12562" max="12562" width="14.28515625" style="204" customWidth="1"/>
    <col min="12563" max="12563" width="13.85546875" style="204" bestFit="1" customWidth="1"/>
    <col min="12564" max="12564" width="18.7109375" style="204" customWidth="1"/>
    <col min="12565" max="12565" width="17.85546875" style="204" customWidth="1"/>
    <col min="12566" max="12566" width="19.85546875" style="204" customWidth="1"/>
    <col min="12567" max="12567" width="10.5703125" style="204" customWidth="1"/>
    <col min="12568" max="12568" width="10.85546875" style="204" customWidth="1"/>
    <col min="12569" max="12569" width="11.5703125" style="204" customWidth="1"/>
    <col min="12570" max="12570" width="9.140625" style="204"/>
    <col min="12571" max="12571" width="13.140625" style="204" customWidth="1"/>
    <col min="12572" max="12800" width="9.140625" style="204"/>
    <col min="12801" max="12801" width="7.28515625" style="204" customWidth="1"/>
    <col min="12802" max="12802" width="21.42578125" style="204" customWidth="1"/>
    <col min="12803" max="12803" width="14.28515625" style="204" customWidth="1"/>
    <col min="12804" max="12804" width="22.42578125" style="204" customWidth="1"/>
    <col min="12805" max="12805" width="8.5703125" style="204" bestFit="1" customWidth="1"/>
    <col min="12806" max="12806" width="10.7109375" style="204" bestFit="1" customWidth="1"/>
    <col min="12807" max="12807" width="12.85546875" style="204" customWidth="1"/>
    <col min="12808" max="12808" width="12.140625" style="204" customWidth="1"/>
    <col min="12809" max="12809" width="9" style="204" customWidth="1"/>
    <col min="12810" max="12810" width="13.140625" style="204" customWidth="1"/>
    <col min="12811" max="12811" width="11.140625" style="204" bestFit="1" customWidth="1"/>
    <col min="12812" max="12812" width="14.85546875" style="204" customWidth="1"/>
    <col min="12813" max="12813" width="11.140625" style="204" bestFit="1" customWidth="1"/>
    <col min="12814" max="12814" width="14.140625" style="204" customWidth="1"/>
    <col min="12815" max="12815" width="15" style="204" customWidth="1"/>
    <col min="12816" max="12816" width="15.85546875" style="204" customWidth="1"/>
    <col min="12817" max="12817" width="13" style="204" customWidth="1"/>
    <col min="12818" max="12818" width="14.28515625" style="204" customWidth="1"/>
    <col min="12819" max="12819" width="13.85546875" style="204" bestFit="1" customWidth="1"/>
    <col min="12820" max="12820" width="18.7109375" style="204" customWidth="1"/>
    <col min="12821" max="12821" width="17.85546875" style="204" customWidth="1"/>
    <col min="12822" max="12822" width="19.85546875" style="204" customWidth="1"/>
    <col min="12823" max="12823" width="10.5703125" style="204" customWidth="1"/>
    <col min="12824" max="12824" width="10.85546875" style="204" customWidth="1"/>
    <col min="12825" max="12825" width="11.5703125" style="204" customWidth="1"/>
    <col min="12826" max="12826" width="9.140625" style="204"/>
    <col min="12827" max="12827" width="13.140625" style="204" customWidth="1"/>
    <col min="12828" max="13056" width="9.140625" style="204"/>
    <col min="13057" max="13057" width="7.28515625" style="204" customWidth="1"/>
    <col min="13058" max="13058" width="21.42578125" style="204" customWidth="1"/>
    <col min="13059" max="13059" width="14.28515625" style="204" customWidth="1"/>
    <col min="13060" max="13060" width="22.42578125" style="204" customWidth="1"/>
    <col min="13061" max="13061" width="8.5703125" style="204" bestFit="1" customWidth="1"/>
    <col min="13062" max="13062" width="10.7109375" style="204" bestFit="1" customWidth="1"/>
    <col min="13063" max="13063" width="12.85546875" style="204" customWidth="1"/>
    <col min="13064" max="13064" width="12.140625" style="204" customWidth="1"/>
    <col min="13065" max="13065" width="9" style="204" customWidth="1"/>
    <col min="13066" max="13066" width="13.140625" style="204" customWidth="1"/>
    <col min="13067" max="13067" width="11.140625" style="204" bestFit="1" customWidth="1"/>
    <col min="13068" max="13068" width="14.85546875" style="204" customWidth="1"/>
    <col min="13069" max="13069" width="11.140625" style="204" bestFit="1" customWidth="1"/>
    <col min="13070" max="13070" width="14.140625" style="204" customWidth="1"/>
    <col min="13071" max="13071" width="15" style="204" customWidth="1"/>
    <col min="13072" max="13072" width="15.85546875" style="204" customWidth="1"/>
    <col min="13073" max="13073" width="13" style="204" customWidth="1"/>
    <col min="13074" max="13074" width="14.28515625" style="204" customWidth="1"/>
    <col min="13075" max="13075" width="13.85546875" style="204" bestFit="1" customWidth="1"/>
    <col min="13076" max="13076" width="18.7109375" style="204" customWidth="1"/>
    <col min="13077" max="13077" width="17.85546875" style="204" customWidth="1"/>
    <col min="13078" max="13078" width="19.85546875" style="204" customWidth="1"/>
    <col min="13079" max="13079" width="10.5703125" style="204" customWidth="1"/>
    <col min="13080" max="13080" width="10.85546875" style="204" customWidth="1"/>
    <col min="13081" max="13081" width="11.5703125" style="204" customWidth="1"/>
    <col min="13082" max="13082" width="9.140625" style="204"/>
    <col min="13083" max="13083" width="13.140625" style="204" customWidth="1"/>
    <col min="13084" max="13312" width="9.140625" style="204"/>
    <col min="13313" max="13313" width="7.28515625" style="204" customWidth="1"/>
    <col min="13314" max="13314" width="21.42578125" style="204" customWidth="1"/>
    <col min="13315" max="13315" width="14.28515625" style="204" customWidth="1"/>
    <col min="13316" max="13316" width="22.42578125" style="204" customWidth="1"/>
    <col min="13317" max="13317" width="8.5703125" style="204" bestFit="1" customWidth="1"/>
    <col min="13318" max="13318" width="10.7109375" style="204" bestFit="1" customWidth="1"/>
    <col min="13319" max="13319" width="12.85546875" style="204" customWidth="1"/>
    <col min="13320" max="13320" width="12.140625" style="204" customWidth="1"/>
    <col min="13321" max="13321" width="9" style="204" customWidth="1"/>
    <col min="13322" max="13322" width="13.140625" style="204" customWidth="1"/>
    <col min="13323" max="13323" width="11.140625" style="204" bestFit="1" customWidth="1"/>
    <col min="13324" max="13324" width="14.85546875" style="204" customWidth="1"/>
    <col min="13325" max="13325" width="11.140625" style="204" bestFit="1" customWidth="1"/>
    <col min="13326" max="13326" width="14.140625" style="204" customWidth="1"/>
    <col min="13327" max="13327" width="15" style="204" customWidth="1"/>
    <col min="13328" max="13328" width="15.85546875" style="204" customWidth="1"/>
    <col min="13329" max="13329" width="13" style="204" customWidth="1"/>
    <col min="13330" max="13330" width="14.28515625" style="204" customWidth="1"/>
    <col min="13331" max="13331" width="13.85546875" style="204" bestFit="1" customWidth="1"/>
    <col min="13332" max="13332" width="18.7109375" style="204" customWidth="1"/>
    <col min="13333" max="13333" width="17.85546875" style="204" customWidth="1"/>
    <col min="13334" max="13334" width="19.85546875" style="204" customWidth="1"/>
    <col min="13335" max="13335" width="10.5703125" style="204" customWidth="1"/>
    <col min="13336" max="13336" width="10.85546875" style="204" customWidth="1"/>
    <col min="13337" max="13337" width="11.5703125" style="204" customWidth="1"/>
    <col min="13338" max="13338" width="9.140625" style="204"/>
    <col min="13339" max="13339" width="13.140625" style="204" customWidth="1"/>
    <col min="13340" max="13568" width="9.140625" style="204"/>
    <col min="13569" max="13569" width="7.28515625" style="204" customWidth="1"/>
    <col min="13570" max="13570" width="21.42578125" style="204" customWidth="1"/>
    <col min="13571" max="13571" width="14.28515625" style="204" customWidth="1"/>
    <col min="13572" max="13572" width="22.42578125" style="204" customWidth="1"/>
    <col min="13573" max="13573" width="8.5703125" style="204" bestFit="1" customWidth="1"/>
    <col min="13574" max="13574" width="10.7109375" style="204" bestFit="1" customWidth="1"/>
    <col min="13575" max="13575" width="12.85546875" style="204" customWidth="1"/>
    <col min="13576" max="13576" width="12.140625" style="204" customWidth="1"/>
    <col min="13577" max="13577" width="9" style="204" customWidth="1"/>
    <col min="13578" max="13578" width="13.140625" style="204" customWidth="1"/>
    <col min="13579" max="13579" width="11.140625" style="204" bestFit="1" customWidth="1"/>
    <col min="13580" max="13580" width="14.85546875" style="204" customWidth="1"/>
    <col min="13581" max="13581" width="11.140625" style="204" bestFit="1" customWidth="1"/>
    <col min="13582" max="13582" width="14.140625" style="204" customWidth="1"/>
    <col min="13583" max="13583" width="15" style="204" customWidth="1"/>
    <col min="13584" max="13584" width="15.85546875" style="204" customWidth="1"/>
    <col min="13585" max="13585" width="13" style="204" customWidth="1"/>
    <col min="13586" max="13586" width="14.28515625" style="204" customWidth="1"/>
    <col min="13587" max="13587" width="13.85546875" style="204" bestFit="1" customWidth="1"/>
    <col min="13588" max="13588" width="18.7109375" style="204" customWidth="1"/>
    <col min="13589" max="13589" width="17.85546875" style="204" customWidth="1"/>
    <col min="13590" max="13590" width="19.85546875" style="204" customWidth="1"/>
    <col min="13591" max="13591" width="10.5703125" style="204" customWidth="1"/>
    <col min="13592" max="13592" width="10.85546875" style="204" customWidth="1"/>
    <col min="13593" max="13593" width="11.5703125" style="204" customWidth="1"/>
    <col min="13594" max="13594" width="9.140625" style="204"/>
    <col min="13595" max="13595" width="13.140625" style="204" customWidth="1"/>
    <col min="13596" max="13824" width="9.140625" style="204"/>
    <col min="13825" max="13825" width="7.28515625" style="204" customWidth="1"/>
    <col min="13826" max="13826" width="21.42578125" style="204" customWidth="1"/>
    <col min="13827" max="13827" width="14.28515625" style="204" customWidth="1"/>
    <col min="13828" max="13828" width="22.42578125" style="204" customWidth="1"/>
    <col min="13829" max="13829" width="8.5703125" style="204" bestFit="1" customWidth="1"/>
    <col min="13830" max="13830" width="10.7109375" style="204" bestFit="1" customWidth="1"/>
    <col min="13831" max="13831" width="12.85546875" style="204" customWidth="1"/>
    <col min="13832" max="13832" width="12.140625" style="204" customWidth="1"/>
    <col min="13833" max="13833" width="9" style="204" customWidth="1"/>
    <col min="13834" max="13834" width="13.140625" style="204" customWidth="1"/>
    <col min="13835" max="13835" width="11.140625" style="204" bestFit="1" customWidth="1"/>
    <col min="13836" max="13836" width="14.85546875" style="204" customWidth="1"/>
    <col min="13837" max="13837" width="11.140625" style="204" bestFit="1" customWidth="1"/>
    <col min="13838" max="13838" width="14.140625" style="204" customWidth="1"/>
    <col min="13839" max="13839" width="15" style="204" customWidth="1"/>
    <col min="13840" max="13840" width="15.85546875" style="204" customWidth="1"/>
    <col min="13841" max="13841" width="13" style="204" customWidth="1"/>
    <col min="13842" max="13842" width="14.28515625" style="204" customWidth="1"/>
    <col min="13843" max="13843" width="13.85546875" style="204" bestFit="1" customWidth="1"/>
    <col min="13844" max="13844" width="18.7109375" style="204" customWidth="1"/>
    <col min="13845" max="13845" width="17.85546875" style="204" customWidth="1"/>
    <col min="13846" max="13846" width="19.85546875" style="204" customWidth="1"/>
    <col min="13847" max="13847" width="10.5703125" style="204" customWidth="1"/>
    <col min="13848" max="13848" width="10.85546875" style="204" customWidth="1"/>
    <col min="13849" max="13849" width="11.5703125" style="204" customWidth="1"/>
    <col min="13850" max="13850" width="9.140625" style="204"/>
    <col min="13851" max="13851" width="13.140625" style="204" customWidth="1"/>
    <col min="13852" max="14080" width="9.140625" style="204"/>
    <col min="14081" max="14081" width="7.28515625" style="204" customWidth="1"/>
    <col min="14082" max="14082" width="21.42578125" style="204" customWidth="1"/>
    <col min="14083" max="14083" width="14.28515625" style="204" customWidth="1"/>
    <col min="14084" max="14084" width="22.42578125" style="204" customWidth="1"/>
    <col min="14085" max="14085" width="8.5703125" style="204" bestFit="1" customWidth="1"/>
    <col min="14086" max="14086" width="10.7109375" style="204" bestFit="1" customWidth="1"/>
    <col min="14087" max="14087" width="12.85546875" style="204" customWidth="1"/>
    <col min="14088" max="14088" width="12.140625" style="204" customWidth="1"/>
    <col min="14089" max="14089" width="9" style="204" customWidth="1"/>
    <col min="14090" max="14090" width="13.140625" style="204" customWidth="1"/>
    <col min="14091" max="14091" width="11.140625" style="204" bestFit="1" customWidth="1"/>
    <col min="14092" max="14092" width="14.85546875" style="204" customWidth="1"/>
    <col min="14093" max="14093" width="11.140625" style="204" bestFit="1" customWidth="1"/>
    <col min="14094" max="14094" width="14.140625" style="204" customWidth="1"/>
    <col min="14095" max="14095" width="15" style="204" customWidth="1"/>
    <col min="14096" max="14096" width="15.85546875" style="204" customWidth="1"/>
    <col min="14097" max="14097" width="13" style="204" customWidth="1"/>
    <col min="14098" max="14098" width="14.28515625" style="204" customWidth="1"/>
    <col min="14099" max="14099" width="13.85546875" style="204" bestFit="1" customWidth="1"/>
    <col min="14100" max="14100" width="18.7109375" style="204" customWidth="1"/>
    <col min="14101" max="14101" width="17.85546875" style="204" customWidth="1"/>
    <col min="14102" max="14102" width="19.85546875" style="204" customWidth="1"/>
    <col min="14103" max="14103" width="10.5703125" style="204" customWidth="1"/>
    <col min="14104" max="14104" width="10.85546875" style="204" customWidth="1"/>
    <col min="14105" max="14105" width="11.5703125" style="204" customWidth="1"/>
    <col min="14106" max="14106" width="9.140625" style="204"/>
    <col min="14107" max="14107" width="13.140625" style="204" customWidth="1"/>
    <col min="14108" max="14336" width="9.140625" style="204"/>
    <col min="14337" max="14337" width="7.28515625" style="204" customWidth="1"/>
    <col min="14338" max="14338" width="21.42578125" style="204" customWidth="1"/>
    <col min="14339" max="14339" width="14.28515625" style="204" customWidth="1"/>
    <col min="14340" max="14340" width="22.42578125" style="204" customWidth="1"/>
    <col min="14341" max="14341" width="8.5703125" style="204" bestFit="1" customWidth="1"/>
    <col min="14342" max="14342" width="10.7109375" style="204" bestFit="1" customWidth="1"/>
    <col min="14343" max="14343" width="12.85546875" style="204" customWidth="1"/>
    <col min="14344" max="14344" width="12.140625" style="204" customWidth="1"/>
    <col min="14345" max="14345" width="9" style="204" customWidth="1"/>
    <col min="14346" max="14346" width="13.140625" style="204" customWidth="1"/>
    <col min="14347" max="14347" width="11.140625" style="204" bestFit="1" customWidth="1"/>
    <col min="14348" max="14348" width="14.85546875" style="204" customWidth="1"/>
    <col min="14349" max="14349" width="11.140625" style="204" bestFit="1" customWidth="1"/>
    <col min="14350" max="14350" width="14.140625" style="204" customWidth="1"/>
    <col min="14351" max="14351" width="15" style="204" customWidth="1"/>
    <col min="14352" max="14352" width="15.85546875" style="204" customWidth="1"/>
    <col min="14353" max="14353" width="13" style="204" customWidth="1"/>
    <col min="14354" max="14354" width="14.28515625" style="204" customWidth="1"/>
    <col min="14355" max="14355" width="13.85546875" style="204" bestFit="1" customWidth="1"/>
    <col min="14356" max="14356" width="18.7109375" style="204" customWidth="1"/>
    <col min="14357" max="14357" width="17.85546875" style="204" customWidth="1"/>
    <col min="14358" max="14358" width="19.85546875" style="204" customWidth="1"/>
    <col min="14359" max="14359" width="10.5703125" style="204" customWidth="1"/>
    <col min="14360" max="14360" width="10.85546875" style="204" customWidth="1"/>
    <col min="14361" max="14361" width="11.5703125" style="204" customWidth="1"/>
    <col min="14362" max="14362" width="9.140625" style="204"/>
    <col min="14363" max="14363" width="13.140625" style="204" customWidth="1"/>
    <col min="14364" max="14592" width="9.140625" style="204"/>
    <col min="14593" max="14593" width="7.28515625" style="204" customWidth="1"/>
    <col min="14594" max="14594" width="21.42578125" style="204" customWidth="1"/>
    <col min="14595" max="14595" width="14.28515625" style="204" customWidth="1"/>
    <col min="14596" max="14596" width="22.42578125" style="204" customWidth="1"/>
    <col min="14597" max="14597" width="8.5703125" style="204" bestFit="1" customWidth="1"/>
    <col min="14598" max="14598" width="10.7109375" style="204" bestFit="1" customWidth="1"/>
    <col min="14599" max="14599" width="12.85546875" style="204" customWidth="1"/>
    <col min="14600" max="14600" width="12.140625" style="204" customWidth="1"/>
    <col min="14601" max="14601" width="9" style="204" customWidth="1"/>
    <col min="14602" max="14602" width="13.140625" style="204" customWidth="1"/>
    <col min="14603" max="14603" width="11.140625" style="204" bestFit="1" customWidth="1"/>
    <col min="14604" max="14604" width="14.85546875" style="204" customWidth="1"/>
    <col min="14605" max="14605" width="11.140625" style="204" bestFit="1" customWidth="1"/>
    <col min="14606" max="14606" width="14.140625" style="204" customWidth="1"/>
    <col min="14607" max="14607" width="15" style="204" customWidth="1"/>
    <col min="14608" max="14608" width="15.85546875" style="204" customWidth="1"/>
    <col min="14609" max="14609" width="13" style="204" customWidth="1"/>
    <col min="14610" max="14610" width="14.28515625" style="204" customWidth="1"/>
    <col min="14611" max="14611" width="13.85546875" style="204" bestFit="1" customWidth="1"/>
    <col min="14612" max="14612" width="18.7109375" style="204" customWidth="1"/>
    <col min="14613" max="14613" width="17.85546875" style="204" customWidth="1"/>
    <col min="14614" max="14614" width="19.85546875" style="204" customWidth="1"/>
    <col min="14615" max="14615" width="10.5703125" style="204" customWidth="1"/>
    <col min="14616" max="14616" width="10.85546875" style="204" customWidth="1"/>
    <col min="14617" max="14617" width="11.5703125" style="204" customWidth="1"/>
    <col min="14618" max="14618" width="9.140625" style="204"/>
    <col min="14619" max="14619" width="13.140625" style="204" customWidth="1"/>
    <col min="14620" max="14848" width="9.140625" style="204"/>
    <col min="14849" max="14849" width="7.28515625" style="204" customWidth="1"/>
    <col min="14850" max="14850" width="21.42578125" style="204" customWidth="1"/>
    <col min="14851" max="14851" width="14.28515625" style="204" customWidth="1"/>
    <col min="14852" max="14852" width="22.42578125" style="204" customWidth="1"/>
    <col min="14853" max="14853" width="8.5703125" style="204" bestFit="1" customWidth="1"/>
    <col min="14854" max="14854" width="10.7109375" style="204" bestFit="1" customWidth="1"/>
    <col min="14855" max="14855" width="12.85546875" style="204" customWidth="1"/>
    <col min="14856" max="14856" width="12.140625" style="204" customWidth="1"/>
    <col min="14857" max="14857" width="9" style="204" customWidth="1"/>
    <col min="14858" max="14858" width="13.140625" style="204" customWidth="1"/>
    <col min="14859" max="14859" width="11.140625" style="204" bestFit="1" customWidth="1"/>
    <col min="14860" max="14860" width="14.85546875" style="204" customWidth="1"/>
    <col min="14861" max="14861" width="11.140625" style="204" bestFit="1" customWidth="1"/>
    <col min="14862" max="14862" width="14.140625" style="204" customWidth="1"/>
    <col min="14863" max="14863" width="15" style="204" customWidth="1"/>
    <col min="14864" max="14864" width="15.85546875" style="204" customWidth="1"/>
    <col min="14865" max="14865" width="13" style="204" customWidth="1"/>
    <col min="14866" max="14866" width="14.28515625" style="204" customWidth="1"/>
    <col min="14867" max="14867" width="13.85546875" style="204" bestFit="1" customWidth="1"/>
    <col min="14868" max="14868" width="18.7109375" style="204" customWidth="1"/>
    <col min="14869" max="14869" width="17.85546875" style="204" customWidth="1"/>
    <col min="14870" max="14870" width="19.85546875" style="204" customWidth="1"/>
    <col min="14871" max="14871" width="10.5703125" style="204" customWidth="1"/>
    <col min="14872" max="14872" width="10.85546875" style="204" customWidth="1"/>
    <col min="14873" max="14873" width="11.5703125" style="204" customWidth="1"/>
    <col min="14874" max="14874" width="9.140625" style="204"/>
    <col min="14875" max="14875" width="13.140625" style="204" customWidth="1"/>
    <col min="14876" max="15104" width="9.140625" style="204"/>
    <col min="15105" max="15105" width="7.28515625" style="204" customWidth="1"/>
    <col min="15106" max="15106" width="21.42578125" style="204" customWidth="1"/>
    <col min="15107" max="15107" width="14.28515625" style="204" customWidth="1"/>
    <col min="15108" max="15108" width="22.42578125" style="204" customWidth="1"/>
    <col min="15109" max="15109" width="8.5703125" style="204" bestFit="1" customWidth="1"/>
    <col min="15110" max="15110" width="10.7109375" style="204" bestFit="1" customWidth="1"/>
    <col min="15111" max="15111" width="12.85546875" style="204" customWidth="1"/>
    <col min="15112" max="15112" width="12.140625" style="204" customWidth="1"/>
    <col min="15113" max="15113" width="9" style="204" customWidth="1"/>
    <col min="15114" max="15114" width="13.140625" style="204" customWidth="1"/>
    <col min="15115" max="15115" width="11.140625" style="204" bestFit="1" customWidth="1"/>
    <col min="15116" max="15116" width="14.85546875" style="204" customWidth="1"/>
    <col min="15117" max="15117" width="11.140625" style="204" bestFit="1" customWidth="1"/>
    <col min="15118" max="15118" width="14.140625" style="204" customWidth="1"/>
    <col min="15119" max="15119" width="15" style="204" customWidth="1"/>
    <col min="15120" max="15120" width="15.85546875" style="204" customWidth="1"/>
    <col min="15121" max="15121" width="13" style="204" customWidth="1"/>
    <col min="15122" max="15122" width="14.28515625" style="204" customWidth="1"/>
    <col min="15123" max="15123" width="13.85546875" style="204" bestFit="1" customWidth="1"/>
    <col min="15124" max="15124" width="18.7109375" style="204" customWidth="1"/>
    <col min="15125" max="15125" width="17.85546875" style="204" customWidth="1"/>
    <col min="15126" max="15126" width="19.85546875" style="204" customWidth="1"/>
    <col min="15127" max="15127" width="10.5703125" style="204" customWidth="1"/>
    <col min="15128" max="15128" width="10.85546875" style="204" customWidth="1"/>
    <col min="15129" max="15129" width="11.5703125" style="204" customWidth="1"/>
    <col min="15130" max="15130" width="9.140625" style="204"/>
    <col min="15131" max="15131" width="13.140625" style="204" customWidth="1"/>
    <col min="15132" max="15360" width="9.140625" style="204"/>
    <col min="15361" max="15361" width="7.28515625" style="204" customWidth="1"/>
    <col min="15362" max="15362" width="21.42578125" style="204" customWidth="1"/>
    <col min="15363" max="15363" width="14.28515625" style="204" customWidth="1"/>
    <col min="15364" max="15364" width="22.42578125" style="204" customWidth="1"/>
    <col min="15365" max="15365" width="8.5703125" style="204" bestFit="1" customWidth="1"/>
    <col min="15366" max="15366" width="10.7109375" style="204" bestFit="1" customWidth="1"/>
    <col min="15367" max="15367" width="12.85546875" style="204" customWidth="1"/>
    <col min="15368" max="15368" width="12.140625" style="204" customWidth="1"/>
    <col min="15369" max="15369" width="9" style="204" customWidth="1"/>
    <col min="15370" max="15370" width="13.140625" style="204" customWidth="1"/>
    <col min="15371" max="15371" width="11.140625" style="204" bestFit="1" customWidth="1"/>
    <col min="15372" max="15372" width="14.85546875" style="204" customWidth="1"/>
    <col min="15373" max="15373" width="11.140625" style="204" bestFit="1" customWidth="1"/>
    <col min="15374" max="15374" width="14.140625" style="204" customWidth="1"/>
    <col min="15375" max="15375" width="15" style="204" customWidth="1"/>
    <col min="15376" max="15376" width="15.85546875" style="204" customWidth="1"/>
    <col min="15377" max="15377" width="13" style="204" customWidth="1"/>
    <col min="15378" max="15378" width="14.28515625" style="204" customWidth="1"/>
    <col min="15379" max="15379" width="13.85546875" style="204" bestFit="1" customWidth="1"/>
    <col min="15380" max="15380" width="18.7109375" style="204" customWidth="1"/>
    <col min="15381" max="15381" width="17.85546875" style="204" customWidth="1"/>
    <col min="15382" max="15382" width="19.85546875" style="204" customWidth="1"/>
    <col min="15383" max="15383" width="10.5703125" style="204" customWidth="1"/>
    <col min="15384" max="15384" width="10.85546875" style="204" customWidth="1"/>
    <col min="15385" max="15385" width="11.5703125" style="204" customWidth="1"/>
    <col min="15386" max="15386" width="9.140625" style="204"/>
    <col min="15387" max="15387" width="13.140625" style="204" customWidth="1"/>
    <col min="15388" max="15616" width="9.140625" style="204"/>
    <col min="15617" max="15617" width="7.28515625" style="204" customWidth="1"/>
    <col min="15618" max="15618" width="21.42578125" style="204" customWidth="1"/>
    <col min="15619" max="15619" width="14.28515625" style="204" customWidth="1"/>
    <col min="15620" max="15620" width="22.42578125" style="204" customWidth="1"/>
    <col min="15621" max="15621" width="8.5703125" style="204" bestFit="1" customWidth="1"/>
    <col min="15622" max="15622" width="10.7109375" style="204" bestFit="1" customWidth="1"/>
    <col min="15623" max="15623" width="12.85546875" style="204" customWidth="1"/>
    <col min="15624" max="15624" width="12.140625" style="204" customWidth="1"/>
    <col min="15625" max="15625" width="9" style="204" customWidth="1"/>
    <col min="15626" max="15626" width="13.140625" style="204" customWidth="1"/>
    <col min="15627" max="15627" width="11.140625" style="204" bestFit="1" customWidth="1"/>
    <col min="15628" max="15628" width="14.85546875" style="204" customWidth="1"/>
    <col min="15629" max="15629" width="11.140625" style="204" bestFit="1" customWidth="1"/>
    <col min="15630" max="15630" width="14.140625" style="204" customWidth="1"/>
    <col min="15631" max="15631" width="15" style="204" customWidth="1"/>
    <col min="15632" max="15632" width="15.85546875" style="204" customWidth="1"/>
    <col min="15633" max="15633" width="13" style="204" customWidth="1"/>
    <col min="15634" max="15634" width="14.28515625" style="204" customWidth="1"/>
    <col min="15635" max="15635" width="13.85546875" style="204" bestFit="1" customWidth="1"/>
    <col min="15636" max="15636" width="18.7109375" style="204" customWidth="1"/>
    <col min="15637" max="15637" width="17.85546875" style="204" customWidth="1"/>
    <col min="15638" max="15638" width="19.85546875" style="204" customWidth="1"/>
    <col min="15639" max="15639" width="10.5703125" style="204" customWidth="1"/>
    <col min="15640" max="15640" width="10.85546875" style="204" customWidth="1"/>
    <col min="15641" max="15641" width="11.5703125" style="204" customWidth="1"/>
    <col min="15642" max="15642" width="9.140625" style="204"/>
    <col min="15643" max="15643" width="13.140625" style="204" customWidth="1"/>
    <col min="15644" max="15872" width="9.140625" style="204"/>
    <col min="15873" max="15873" width="7.28515625" style="204" customWidth="1"/>
    <col min="15874" max="15874" width="21.42578125" style="204" customWidth="1"/>
    <col min="15875" max="15875" width="14.28515625" style="204" customWidth="1"/>
    <col min="15876" max="15876" width="22.42578125" style="204" customWidth="1"/>
    <col min="15877" max="15877" width="8.5703125" style="204" bestFit="1" customWidth="1"/>
    <col min="15878" max="15878" width="10.7109375" style="204" bestFit="1" customWidth="1"/>
    <col min="15879" max="15879" width="12.85546875" style="204" customWidth="1"/>
    <col min="15880" max="15880" width="12.140625" style="204" customWidth="1"/>
    <col min="15881" max="15881" width="9" style="204" customWidth="1"/>
    <col min="15882" max="15882" width="13.140625" style="204" customWidth="1"/>
    <col min="15883" max="15883" width="11.140625" style="204" bestFit="1" customWidth="1"/>
    <col min="15884" max="15884" width="14.85546875" style="204" customWidth="1"/>
    <col min="15885" max="15885" width="11.140625" style="204" bestFit="1" customWidth="1"/>
    <col min="15886" max="15886" width="14.140625" style="204" customWidth="1"/>
    <col min="15887" max="15887" width="15" style="204" customWidth="1"/>
    <col min="15888" max="15888" width="15.85546875" style="204" customWidth="1"/>
    <col min="15889" max="15889" width="13" style="204" customWidth="1"/>
    <col min="15890" max="15890" width="14.28515625" style="204" customWidth="1"/>
    <col min="15891" max="15891" width="13.85546875" style="204" bestFit="1" customWidth="1"/>
    <col min="15892" max="15892" width="18.7109375" style="204" customWidth="1"/>
    <col min="15893" max="15893" width="17.85546875" style="204" customWidth="1"/>
    <col min="15894" max="15894" width="19.85546875" style="204" customWidth="1"/>
    <col min="15895" max="15895" width="10.5703125" style="204" customWidth="1"/>
    <col min="15896" max="15896" width="10.85546875" style="204" customWidth="1"/>
    <col min="15897" max="15897" width="11.5703125" style="204" customWidth="1"/>
    <col min="15898" max="15898" width="9.140625" style="204"/>
    <col min="15899" max="15899" width="13.140625" style="204" customWidth="1"/>
    <col min="15900" max="16128" width="9.140625" style="204"/>
    <col min="16129" max="16129" width="7.28515625" style="204" customWidth="1"/>
    <col min="16130" max="16130" width="21.42578125" style="204" customWidth="1"/>
    <col min="16131" max="16131" width="14.28515625" style="204" customWidth="1"/>
    <col min="16132" max="16132" width="22.42578125" style="204" customWidth="1"/>
    <col min="16133" max="16133" width="8.5703125" style="204" bestFit="1" customWidth="1"/>
    <col min="16134" max="16134" width="10.7109375" style="204" bestFit="1" customWidth="1"/>
    <col min="16135" max="16135" width="12.85546875" style="204" customWidth="1"/>
    <col min="16136" max="16136" width="12.140625" style="204" customWidth="1"/>
    <col min="16137" max="16137" width="9" style="204" customWidth="1"/>
    <col min="16138" max="16138" width="13.140625" style="204" customWidth="1"/>
    <col min="16139" max="16139" width="11.140625" style="204" bestFit="1" customWidth="1"/>
    <col min="16140" max="16140" width="14.85546875" style="204" customWidth="1"/>
    <col min="16141" max="16141" width="11.140625" style="204" bestFit="1" customWidth="1"/>
    <col min="16142" max="16142" width="14.140625" style="204" customWidth="1"/>
    <col min="16143" max="16143" width="15" style="204" customWidth="1"/>
    <col min="16144" max="16144" width="15.85546875" style="204" customWidth="1"/>
    <col min="16145" max="16145" width="13" style="204" customWidth="1"/>
    <col min="16146" max="16146" width="14.28515625" style="204" customWidth="1"/>
    <col min="16147" max="16147" width="13.85546875" style="204" bestFit="1" customWidth="1"/>
    <col min="16148" max="16148" width="18.7109375" style="204" customWidth="1"/>
    <col min="16149" max="16149" width="17.85546875" style="204" customWidth="1"/>
    <col min="16150" max="16150" width="19.85546875" style="204" customWidth="1"/>
    <col min="16151" max="16151" width="10.5703125" style="204" customWidth="1"/>
    <col min="16152" max="16152" width="10.85546875" style="204" customWidth="1"/>
    <col min="16153" max="16153" width="11.5703125" style="204" customWidth="1"/>
    <col min="16154" max="16154" width="9.140625" style="204"/>
    <col min="16155" max="16155" width="13.140625" style="204" customWidth="1"/>
    <col min="16156" max="16384" width="9.140625" style="204"/>
  </cols>
  <sheetData>
    <row r="1" spans="1:24" s="200" customFormat="1" ht="26.25" customHeight="1">
      <c r="A1" s="199"/>
      <c r="B1" s="875" t="s">
        <v>408</v>
      </c>
      <c r="C1" s="875"/>
      <c r="D1" s="875"/>
      <c r="E1" s="875"/>
      <c r="F1" s="875"/>
      <c r="G1" s="875"/>
      <c r="H1" s="875"/>
      <c r="I1" s="875"/>
      <c r="J1" s="875"/>
      <c r="K1" s="875"/>
      <c r="L1" s="875"/>
      <c r="M1" s="875"/>
      <c r="N1" s="875"/>
      <c r="O1" s="875"/>
      <c r="P1" s="875"/>
      <c r="Q1" s="875"/>
      <c r="R1" s="875"/>
      <c r="S1" s="875"/>
      <c r="T1" s="875"/>
      <c r="U1" s="875"/>
      <c r="V1" s="875"/>
    </row>
    <row r="2" spans="1:24" s="200" customFormat="1">
      <c r="A2" s="199"/>
      <c r="B2" s="875" t="s">
        <v>807</v>
      </c>
      <c r="C2" s="875"/>
      <c r="D2" s="875"/>
      <c r="E2" s="875"/>
      <c r="F2" s="875"/>
      <c r="G2" s="875"/>
      <c r="H2" s="875"/>
      <c r="I2" s="875"/>
      <c r="J2" s="875"/>
      <c r="K2" s="875"/>
      <c r="L2" s="875"/>
      <c r="M2" s="875"/>
      <c r="N2" s="875"/>
      <c r="O2" s="875"/>
      <c r="P2" s="875"/>
      <c r="Q2" s="875"/>
      <c r="R2" s="875"/>
      <c r="S2" s="875"/>
      <c r="T2" s="875"/>
      <c r="U2" s="875"/>
      <c r="V2" s="875"/>
    </row>
    <row r="3" spans="1:24">
      <c r="D3" s="203"/>
      <c r="E3" s="203"/>
      <c r="F3" s="203"/>
      <c r="G3" s="203"/>
      <c r="H3" s="203"/>
      <c r="I3" s="203"/>
      <c r="J3" s="203"/>
      <c r="K3" s="203"/>
      <c r="L3" s="203"/>
      <c r="M3" s="203"/>
      <c r="N3" s="203"/>
      <c r="O3" s="203"/>
      <c r="P3" s="203"/>
      <c r="Q3" s="203"/>
      <c r="R3" s="203"/>
      <c r="S3" s="203"/>
      <c r="T3" s="203"/>
      <c r="U3" s="203"/>
      <c r="V3" s="203" t="s">
        <v>719</v>
      </c>
      <c r="X3" s="205"/>
    </row>
    <row r="4" spans="1:24" s="213" customFormat="1">
      <c r="A4" s="206"/>
      <c r="B4" s="207"/>
      <c r="C4" s="207"/>
      <c r="D4" s="207"/>
      <c r="E4" s="208"/>
      <c r="F4" s="208"/>
      <c r="G4" s="208"/>
      <c r="H4" s="209"/>
      <c r="I4" s="210"/>
      <c r="J4" s="209"/>
      <c r="K4" s="210"/>
      <c r="L4" s="211"/>
      <c r="M4" s="210"/>
      <c r="N4" s="209"/>
      <c r="O4" s="212"/>
      <c r="P4" s="209"/>
      <c r="Q4" s="210"/>
      <c r="R4" s="209"/>
      <c r="S4" s="210"/>
      <c r="T4" s="209"/>
      <c r="U4" s="210"/>
      <c r="V4" s="209"/>
    </row>
    <row r="5" spans="1:24" s="214" customFormat="1" ht="29.25" customHeight="1">
      <c r="A5" s="891" t="s">
        <v>409</v>
      </c>
      <c r="B5" s="892" t="s">
        <v>410</v>
      </c>
      <c r="C5" s="890" t="s">
        <v>411</v>
      </c>
      <c r="D5" s="890"/>
      <c r="E5" s="890" t="s">
        <v>412</v>
      </c>
      <c r="F5" s="890"/>
      <c r="G5" s="890" t="s">
        <v>413</v>
      </c>
      <c r="H5" s="890"/>
      <c r="I5" s="890" t="s">
        <v>414</v>
      </c>
      <c r="J5" s="890"/>
      <c r="K5" s="890" t="s">
        <v>415</v>
      </c>
      <c r="L5" s="890"/>
      <c r="M5" s="890" t="s">
        <v>416</v>
      </c>
      <c r="N5" s="890"/>
      <c r="O5" s="890" t="s">
        <v>417</v>
      </c>
      <c r="P5" s="890"/>
      <c r="Q5" s="890" t="s">
        <v>418</v>
      </c>
      <c r="R5" s="890"/>
      <c r="S5" s="890" t="s">
        <v>111</v>
      </c>
      <c r="T5" s="890"/>
      <c r="U5" s="890" t="s">
        <v>419</v>
      </c>
      <c r="V5" s="890"/>
    </row>
    <row r="6" spans="1:24" s="214" customFormat="1" ht="31.5">
      <c r="A6" s="891"/>
      <c r="B6" s="892"/>
      <c r="C6" s="215" t="s">
        <v>420</v>
      </c>
      <c r="D6" s="215" t="s">
        <v>219</v>
      </c>
      <c r="E6" s="215" t="s">
        <v>420</v>
      </c>
      <c r="F6" s="215" t="s">
        <v>219</v>
      </c>
      <c r="G6" s="215" t="s">
        <v>420</v>
      </c>
      <c r="H6" s="215" t="s">
        <v>219</v>
      </c>
      <c r="I6" s="215" t="s">
        <v>420</v>
      </c>
      <c r="J6" s="215" t="s">
        <v>219</v>
      </c>
      <c r="K6" s="215" t="s">
        <v>420</v>
      </c>
      <c r="L6" s="215" t="s">
        <v>219</v>
      </c>
      <c r="M6" s="215" t="s">
        <v>420</v>
      </c>
      <c r="N6" s="215" t="s">
        <v>219</v>
      </c>
      <c r="O6" s="215" t="s">
        <v>420</v>
      </c>
      <c r="P6" s="215" t="s">
        <v>219</v>
      </c>
      <c r="Q6" s="215" t="s">
        <v>420</v>
      </c>
      <c r="R6" s="215" t="s">
        <v>219</v>
      </c>
      <c r="S6" s="215" t="s">
        <v>420</v>
      </c>
      <c r="T6" s="215" t="s">
        <v>219</v>
      </c>
      <c r="U6" s="215" t="s">
        <v>420</v>
      </c>
      <c r="V6" s="215" t="s">
        <v>219</v>
      </c>
    </row>
    <row r="7" spans="1:24" s="213" customFormat="1" ht="14.25" customHeight="1">
      <c r="A7" s="467"/>
      <c r="B7" s="216"/>
      <c r="C7" s="217"/>
      <c r="D7" s="218"/>
      <c r="E7" s="219"/>
      <c r="F7" s="219"/>
      <c r="G7" s="219"/>
      <c r="H7" s="219"/>
      <c r="I7" s="219"/>
      <c r="J7" s="219"/>
      <c r="K7" s="219"/>
      <c r="L7" s="219"/>
      <c r="M7" s="219"/>
      <c r="N7" s="219"/>
      <c r="O7" s="219"/>
      <c r="P7" s="219"/>
      <c r="Q7" s="219"/>
      <c r="R7" s="219"/>
      <c r="S7" s="220">
        <f>E7+G7+I7+K7+M7+O7+Q7</f>
        <v>0</v>
      </c>
      <c r="T7" s="220">
        <f>F7+H7+J7+L7+N7+P7+R7</f>
        <v>0</v>
      </c>
      <c r="U7" s="220">
        <f>C7-S7</f>
        <v>0</v>
      </c>
      <c r="V7" s="220">
        <f>+D7-T7</f>
        <v>0</v>
      </c>
      <c r="X7" s="221"/>
    </row>
    <row r="8" spans="1:24" s="213" customFormat="1" ht="14.25" customHeight="1">
      <c r="A8" s="467">
        <v>1</v>
      </c>
      <c r="B8" s="216" t="s">
        <v>31</v>
      </c>
      <c r="C8" s="217"/>
      <c r="D8" s="218"/>
      <c r="E8" s="219"/>
      <c r="F8" s="219"/>
      <c r="G8" s="219"/>
      <c r="H8" s="219"/>
      <c r="I8" s="219"/>
      <c r="J8" s="219"/>
      <c r="K8" s="219"/>
      <c r="L8" s="219"/>
      <c r="M8" s="219"/>
      <c r="N8" s="219"/>
      <c r="O8" s="219"/>
      <c r="P8" s="219"/>
      <c r="Q8" s="219"/>
      <c r="R8" s="219"/>
      <c r="S8" s="220">
        <f t="shared" ref="S8:T40" si="0">E8+G8+I8+K8+M8+O8+Q8</f>
        <v>0</v>
      </c>
      <c r="T8" s="220">
        <f t="shared" si="0"/>
        <v>0</v>
      </c>
      <c r="U8" s="220">
        <f t="shared" ref="U8:U39" si="1">C8-S8</f>
        <v>0</v>
      </c>
      <c r="V8" s="220">
        <f t="shared" ref="V8:V39" si="2">+D8-T8</f>
        <v>0</v>
      </c>
      <c r="X8" s="221"/>
    </row>
    <row r="9" spans="1:24" s="213" customFormat="1" ht="14.25" customHeight="1">
      <c r="A9" s="467">
        <v>2</v>
      </c>
      <c r="B9" s="216" t="s">
        <v>32</v>
      </c>
      <c r="C9" s="217"/>
      <c r="D9" s="218"/>
      <c r="E9" s="219"/>
      <c r="F9" s="219"/>
      <c r="G9" s="219"/>
      <c r="H9" s="219"/>
      <c r="I9" s="219"/>
      <c r="J9" s="219"/>
      <c r="K9" s="219"/>
      <c r="L9" s="219"/>
      <c r="M9" s="219"/>
      <c r="N9" s="219"/>
      <c r="O9" s="219"/>
      <c r="P9" s="219"/>
      <c r="Q9" s="219"/>
      <c r="R9" s="219"/>
      <c r="S9" s="220">
        <f t="shared" si="0"/>
        <v>0</v>
      </c>
      <c r="T9" s="220">
        <f t="shared" si="0"/>
        <v>0</v>
      </c>
      <c r="U9" s="220">
        <f t="shared" si="1"/>
        <v>0</v>
      </c>
      <c r="V9" s="220">
        <f t="shared" si="2"/>
        <v>0</v>
      </c>
      <c r="X9" s="221"/>
    </row>
    <row r="10" spans="1:24" s="213" customFormat="1" ht="14.25" customHeight="1">
      <c r="A10" s="467">
        <v>3</v>
      </c>
      <c r="B10" s="216" t="s">
        <v>33</v>
      </c>
      <c r="C10" s="217"/>
      <c r="D10" s="218"/>
      <c r="E10" s="219"/>
      <c r="F10" s="219"/>
      <c r="G10" s="219"/>
      <c r="H10" s="219"/>
      <c r="I10" s="219"/>
      <c r="J10" s="219"/>
      <c r="K10" s="219"/>
      <c r="L10" s="219"/>
      <c r="M10" s="219"/>
      <c r="N10" s="219"/>
      <c r="O10" s="219"/>
      <c r="P10" s="219"/>
      <c r="Q10" s="219"/>
      <c r="R10" s="219"/>
      <c r="S10" s="220">
        <f t="shared" si="0"/>
        <v>0</v>
      </c>
      <c r="T10" s="220">
        <f t="shared" si="0"/>
        <v>0</v>
      </c>
      <c r="U10" s="220">
        <f t="shared" si="1"/>
        <v>0</v>
      </c>
      <c r="V10" s="220">
        <f t="shared" si="2"/>
        <v>0</v>
      </c>
      <c r="X10" s="221"/>
    </row>
    <row r="11" spans="1:24" s="213" customFormat="1" ht="14.25" customHeight="1">
      <c r="A11" s="467">
        <v>4</v>
      </c>
      <c r="B11" s="216" t="s">
        <v>34</v>
      </c>
      <c r="C11" s="217"/>
      <c r="D11" s="218"/>
      <c r="E11" s="219"/>
      <c r="F11" s="219"/>
      <c r="G11" s="219"/>
      <c r="H11" s="219"/>
      <c r="I11" s="219"/>
      <c r="J11" s="219"/>
      <c r="K11" s="219"/>
      <c r="L11" s="219"/>
      <c r="M11" s="219"/>
      <c r="N11" s="219"/>
      <c r="O11" s="219"/>
      <c r="P11" s="219"/>
      <c r="Q11" s="219"/>
      <c r="R11" s="219"/>
      <c r="S11" s="220">
        <f t="shared" si="0"/>
        <v>0</v>
      </c>
      <c r="T11" s="220">
        <f t="shared" si="0"/>
        <v>0</v>
      </c>
      <c r="U11" s="220">
        <f t="shared" si="1"/>
        <v>0</v>
      </c>
      <c r="V11" s="220">
        <f t="shared" si="2"/>
        <v>0</v>
      </c>
      <c r="X11" s="221"/>
    </row>
    <row r="12" spans="1:24" s="213" customFormat="1" ht="14.25" customHeight="1">
      <c r="A12" s="467">
        <v>5</v>
      </c>
      <c r="B12" s="216" t="s">
        <v>35</v>
      </c>
      <c r="C12" s="217"/>
      <c r="D12" s="218"/>
      <c r="E12" s="219"/>
      <c r="F12" s="219"/>
      <c r="G12" s="219"/>
      <c r="H12" s="219"/>
      <c r="I12" s="219"/>
      <c r="J12" s="219"/>
      <c r="K12" s="219"/>
      <c r="L12" s="219"/>
      <c r="M12" s="219"/>
      <c r="N12" s="219"/>
      <c r="O12" s="219"/>
      <c r="P12" s="219"/>
      <c r="Q12" s="219"/>
      <c r="R12" s="219"/>
      <c r="S12" s="220">
        <f t="shared" si="0"/>
        <v>0</v>
      </c>
      <c r="T12" s="220">
        <f t="shared" si="0"/>
        <v>0</v>
      </c>
      <c r="U12" s="220">
        <f t="shared" si="1"/>
        <v>0</v>
      </c>
      <c r="V12" s="220">
        <f t="shared" si="2"/>
        <v>0</v>
      </c>
      <c r="X12" s="221"/>
    </row>
    <row r="13" spans="1:24" s="213" customFormat="1">
      <c r="A13" s="467">
        <v>6</v>
      </c>
      <c r="B13" s="216" t="s">
        <v>36</v>
      </c>
      <c r="C13" s="217"/>
      <c r="D13" s="218"/>
      <c r="E13" s="219"/>
      <c r="F13" s="219"/>
      <c r="G13" s="219"/>
      <c r="H13" s="219"/>
      <c r="I13" s="219"/>
      <c r="J13" s="219"/>
      <c r="K13" s="219"/>
      <c r="L13" s="219"/>
      <c r="M13" s="219"/>
      <c r="N13" s="219"/>
      <c r="O13" s="219"/>
      <c r="P13" s="219"/>
      <c r="Q13" s="219"/>
      <c r="R13" s="219"/>
      <c r="S13" s="220">
        <f t="shared" si="0"/>
        <v>0</v>
      </c>
      <c r="T13" s="220">
        <f t="shared" si="0"/>
        <v>0</v>
      </c>
      <c r="U13" s="220">
        <f t="shared" si="1"/>
        <v>0</v>
      </c>
      <c r="V13" s="220">
        <f t="shared" si="2"/>
        <v>0</v>
      </c>
      <c r="X13" s="221"/>
    </row>
    <row r="14" spans="1:24" s="213" customFormat="1">
      <c r="A14" s="467">
        <v>7</v>
      </c>
      <c r="B14" s="216" t="s">
        <v>37</v>
      </c>
      <c r="C14" s="217"/>
      <c r="D14" s="218"/>
      <c r="E14" s="219"/>
      <c r="F14" s="219"/>
      <c r="G14" s="219"/>
      <c r="H14" s="219"/>
      <c r="I14" s="219"/>
      <c r="J14" s="219"/>
      <c r="K14" s="219"/>
      <c r="L14" s="219"/>
      <c r="M14" s="219"/>
      <c r="N14" s="219"/>
      <c r="O14" s="219"/>
      <c r="P14" s="219"/>
      <c r="Q14" s="219"/>
      <c r="R14" s="219"/>
      <c r="S14" s="220">
        <f t="shared" si="0"/>
        <v>0</v>
      </c>
      <c r="T14" s="220">
        <f t="shared" si="0"/>
        <v>0</v>
      </c>
      <c r="U14" s="220">
        <f t="shared" si="1"/>
        <v>0</v>
      </c>
      <c r="V14" s="220">
        <f t="shared" si="2"/>
        <v>0</v>
      </c>
      <c r="X14" s="221"/>
    </row>
    <row r="15" spans="1:24" s="213" customFormat="1">
      <c r="A15" s="467">
        <v>8</v>
      </c>
      <c r="B15" s="216" t="s">
        <v>38</v>
      </c>
      <c r="C15" s="217"/>
      <c r="D15" s="218"/>
      <c r="E15" s="219"/>
      <c r="F15" s="219"/>
      <c r="G15" s="219"/>
      <c r="H15" s="219"/>
      <c r="I15" s="219"/>
      <c r="J15" s="219"/>
      <c r="K15" s="219"/>
      <c r="L15" s="219"/>
      <c r="M15" s="219"/>
      <c r="N15" s="219"/>
      <c r="O15" s="219"/>
      <c r="P15" s="219"/>
      <c r="Q15" s="219"/>
      <c r="R15" s="219"/>
      <c r="S15" s="220">
        <f t="shared" si="0"/>
        <v>0</v>
      </c>
      <c r="T15" s="220">
        <f t="shared" si="0"/>
        <v>0</v>
      </c>
      <c r="U15" s="220">
        <f t="shared" si="1"/>
        <v>0</v>
      </c>
      <c r="V15" s="220">
        <f t="shared" si="2"/>
        <v>0</v>
      </c>
      <c r="X15" s="221"/>
    </row>
    <row r="16" spans="1:24" s="213" customFormat="1">
      <c r="A16" s="467">
        <v>9</v>
      </c>
      <c r="B16" s="216" t="s">
        <v>39</v>
      </c>
      <c r="C16" s="217"/>
      <c r="D16" s="218"/>
      <c r="E16" s="219"/>
      <c r="F16" s="219"/>
      <c r="G16" s="219"/>
      <c r="H16" s="219"/>
      <c r="I16" s="219"/>
      <c r="J16" s="219"/>
      <c r="K16" s="219"/>
      <c r="L16" s="219"/>
      <c r="M16" s="219"/>
      <c r="N16" s="219"/>
      <c r="O16" s="219"/>
      <c r="P16" s="219"/>
      <c r="Q16" s="219"/>
      <c r="R16" s="219"/>
      <c r="S16" s="220">
        <f t="shared" si="0"/>
        <v>0</v>
      </c>
      <c r="T16" s="220">
        <f t="shared" si="0"/>
        <v>0</v>
      </c>
      <c r="U16" s="220">
        <f t="shared" si="1"/>
        <v>0</v>
      </c>
      <c r="V16" s="220">
        <f t="shared" si="2"/>
        <v>0</v>
      </c>
      <c r="X16" s="221"/>
    </row>
    <row r="17" spans="1:251" s="221" customFormat="1" ht="16.5" customHeight="1">
      <c r="A17" s="467">
        <v>10</v>
      </c>
      <c r="B17" s="216" t="s">
        <v>40</v>
      </c>
      <c r="C17" s="217"/>
      <c r="D17" s="218"/>
      <c r="E17" s="219"/>
      <c r="F17" s="219"/>
      <c r="G17" s="219"/>
      <c r="H17" s="219"/>
      <c r="I17" s="219"/>
      <c r="J17" s="219"/>
      <c r="K17" s="219"/>
      <c r="L17" s="219"/>
      <c r="M17" s="219"/>
      <c r="N17" s="219"/>
      <c r="O17" s="219"/>
      <c r="P17" s="219"/>
      <c r="Q17" s="219"/>
      <c r="R17" s="219"/>
      <c r="S17" s="220">
        <f t="shared" si="0"/>
        <v>0</v>
      </c>
      <c r="T17" s="220">
        <f t="shared" si="0"/>
        <v>0</v>
      </c>
      <c r="U17" s="220">
        <f t="shared" si="1"/>
        <v>0</v>
      </c>
      <c r="V17" s="220">
        <f t="shared" si="2"/>
        <v>0</v>
      </c>
      <c r="W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3"/>
      <c r="FI17" s="213"/>
      <c r="FJ17" s="213"/>
      <c r="FK17" s="213"/>
      <c r="FL17" s="213"/>
      <c r="FM17" s="213"/>
      <c r="FN17" s="213"/>
      <c r="FO17" s="213"/>
      <c r="FP17" s="213"/>
      <c r="FQ17" s="213"/>
      <c r="FR17" s="213"/>
      <c r="FS17" s="213"/>
      <c r="FT17" s="213"/>
      <c r="FU17" s="213"/>
      <c r="FV17" s="213"/>
      <c r="FW17" s="213"/>
      <c r="FX17" s="213"/>
      <c r="FY17" s="213"/>
      <c r="FZ17" s="213"/>
      <c r="GA17" s="213"/>
      <c r="GB17" s="213"/>
      <c r="GC17" s="213"/>
      <c r="GD17" s="213"/>
      <c r="GE17" s="213"/>
      <c r="GF17" s="213"/>
      <c r="GG17" s="213"/>
      <c r="GH17" s="213"/>
      <c r="GI17" s="213"/>
      <c r="GJ17" s="213"/>
      <c r="GK17" s="213"/>
      <c r="GL17" s="213"/>
      <c r="GM17" s="213"/>
      <c r="GN17" s="213"/>
      <c r="GO17" s="213"/>
      <c r="GP17" s="213"/>
      <c r="GQ17" s="213"/>
      <c r="GR17" s="213"/>
      <c r="GS17" s="213"/>
      <c r="GT17" s="213"/>
      <c r="GU17" s="213"/>
      <c r="GV17" s="213"/>
      <c r="GW17" s="213"/>
      <c r="GX17" s="213"/>
      <c r="GY17" s="213"/>
      <c r="GZ17" s="213"/>
      <c r="HA17" s="213"/>
      <c r="HB17" s="213"/>
      <c r="HC17" s="213"/>
      <c r="HD17" s="213"/>
      <c r="HE17" s="213"/>
      <c r="HF17" s="213"/>
      <c r="HG17" s="213"/>
      <c r="HH17" s="213"/>
      <c r="HI17" s="213"/>
      <c r="HJ17" s="213"/>
      <c r="HK17" s="213"/>
      <c r="HL17" s="213"/>
      <c r="HM17" s="213"/>
      <c r="HN17" s="213"/>
      <c r="HO17" s="213"/>
      <c r="HP17" s="213"/>
      <c r="HQ17" s="213"/>
      <c r="HR17" s="213"/>
      <c r="HS17" s="213"/>
      <c r="HT17" s="213"/>
      <c r="HU17" s="213"/>
      <c r="HV17" s="213"/>
      <c r="HW17" s="213"/>
      <c r="HX17" s="213"/>
      <c r="HY17" s="213"/>
      <c r="HZ17" s="213"/>
      <c r="IA17" s="213"/>
      <c r="IB17" s="213"/>
      <c r="IC17" s="213"/>
      <c r="ID17" s="213"/>
      <c r="IE17" s="213"/>
      <c r="IF17" s="213"/>
      <c r="IG17" s="213"/>
      <c r="IH17" s="213"/>
      <c r="II17" s="213"/>
      <c r="IJ17" s="213"/>
      <c r="IK17" s="213"/>
      <c r="IL17" s="213"/>
      <c r="IM17" s="213"/>
      <c r="IN17" s="213"/>
      <c r="IO17" s="213"/>
      <c r="IP17" s="213"/>
      <c r="IQ17" s="213"/>
    </row>
    <row r="18" spans="1:251" s="221" customFormat="1">
      <c r="A18" s="467">
        <v>11</v>
      </c>
      <c r="B18" s="216" t="s">
        <v>42</v>
      </c>
      <c r="C18" s="217"/>
      <c r="D18" s="218"/>
      <c r="E18" s="219"/>
      <c r="F18" s="219"/>
      <c r="G18" s="219"/>
      <c r="H18" s="219"/>
      <c r="I18" s="219"/>
      <c r="J18" s="219"/>
      <c r="K18" s="219"/>
      <c r="L18" s="219"/>
      <c r="M18" s="219"/>
      <c r="N18" s="219"/>
      <c r="O18" s="219"/>
      <c r="P18" s="219"/>
      <c r="Q18" s="219"/>
      <c r="R18" s="219"/>
      <c r="S18" s="220">
        <f t="shared" si="0"/>
        <v>0</v>
      </c>
      <c r="T18" s="220">
        <f t="shared" si="0"/>
        <v>0</v>
      </c>
      <c r="U18" s="220">
        <f t="shared" si="1"/>
        <v>0</v>
      </c>
      <c r="V18" s="220">
        <f t="shared" si="2"/>
        <v>0</v>
      </c>
      <c r="W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row>
    <row r="19" spans="1:251" s="213" customFormat="1">
      <c r="A19" s="467">
        <v>12</v>
      </c>
      <c r="B19" s="216" t="s">
        <v>43</v>
      </c>
      <c r="C19" s="217"/>
      <c r="D19" s="218"/>
      <c r="E19" s="219"/>
      <c r="F19" s="219"/>
      <c r="G19" s="219"/>
      <c r="H19" s="219"/>
      <c r="I19" s="219"/>
      <c r="J19" s="219"/>
      <c r="K19" s="219"/>
      <c r="L19" s="219"/>
      <c r="M19" s="219"/>
      <c r="N19" s="219"/>
      <c r="O19" s="219"/>
      <c r="P19" s="219"/>
      <c r="Q19" s="219"/>
      <c r="R19" s="219"/>
      <c r="S19" s="220">
        <f t="shared" si="0"/>
        <v>0</v>
      </c>
      <c r="T19" s="220">
        <f t="shared" si="0"/>
        <v>0</v>
      </c>
      <c r="U19" s="220">
        <f t="shared" si="1"/>
        <v>0</v>
      </c>
      <c r="V19" s="220">
        <f t="shared" si="2"/>
        <v>0</v>
      </c>
      <c r="X19" s="221"/>
    </row>
    <row r="20" spans="1:251" s="213" customFormat="1">
      <c r="A20" s="467">
        <v>13</v>
      </c>
      <c r="B20" s="216" t="s">
        <v>45</v>
      </c>
      <c r="C20" s="217"/>
      <c r="D20" s="218"/>
      <c r="E20" s="219"/>
      <c r="F20" s="219"/>
      <c r="G20" s="219"/>
      <c r="H20" s="219"/>
      <c r="I20" s="219"/>
      <c r="J20" s="219"/>
      <c r="K20" s="219"/>
      <c r="L20" s="219"/>
      <c r="M20" s="219"/>
      <c r="N20" s="219"/>
      <c r="O20" s="219"/>
      <c r="P20" s="219"/>
      <c r="Q20" s="219"/>
      <c r="R20" s="219"/>
      <c r="S20" s="220">
        <f t="shared" si="0"/>
        <v>0</v>
      </c>
      <c r="T20" s="220">
        <f t="shared" si="0"/>
        <v>0</v>
      </c>
      <c r="U20" s="220">
        <f t="shared" si="1"/>
        <v>0</v>
      </c>
      <c r="V20" s="220">
        <f t="shared" si="2"/>
        <v>0</v>
      </c>
      <c r="X20" s="221"/>
    </row>
    <row r="21" spans="1:251" s="213" customFormat="1">
      <c r="A21" s="467">
        <v>14</v>
      </c>
      <c r="B21" s="216" t="s">
        <v>46</v>
      </c>
      <c r="C21" s="217"/>
      <c r="D21" s="218"/>
      <c r="E21" s="219"/>
      <c r="F21" s="219"/>
      <c r="G21" s="219"/>
      <c r="H21" s="219"/>
      <c r="I21" s="219"/>
      <c r="J21" s="219"/>
      <c r="K21" s="219"/>
      <c r="L21" s="219"/>
      <c r="M21" s="219"/>
      <c r="N21" s="219"/>
      <c r="O21" s="219"/>
      <c r="P21" s="219"/>
      <c r="Q21" s="219"/>
      <c r="R21" s="219"/>
      <c r="S21" s="220">
        <f t="shared" si="0"/>
        <v>0</v>
      </c>
      <c r="T21" s="220">
        <f t="shared" si="0"/>
        <v>0</v>
      </c>
      <c r="U21" s="220">
        <f t="shared" si="1"/>
        <v>0</v>
      </c>
      <c r="V21" s="220">
        <f t="shared" si="2"/>
        <v>0</v>
      </c>
      <c r="X21" s="221"/>
    </row>
    <row r="22" spans="1:251" s="213" customFormat="1">
      <c r="A22" s="467">
        <v>15</v>
      </c>
      <c r="B22" s="216" t="s">
        <v>47</v>
      </c>
      <c r="C22" s="217"/>
      <c r="D22" s="218"/>
      <c r="E22" s="219"/>
      <c r="F22" s="219"/>
      <c r="G22" s="219"/>
      <c r="H22" s="219"/>
      <c r="I22" s="219"/>
      <c r="J22" s="219"/>
      <c r="K22" s="219"/>
      <c r="L22" s="219"/>
      <c r="M22" s="219"/>
      <c r="N22" s="219"/>
      <c r="O22" s="219"/>
      <c r="P22" s="219"/>
      <c r="Q22" s="219"/>
      <c r="R22" s="219"/>
      <c r="S22" s="220">
        <f t="shared" si="0"/>
        <v>0</v>
      </c>
      <c r="T22" s="220">
        <f t="shared" si="0"/>
        <v>0</v>
      </c>
      <c r="U22" s="220">
        <f t="shared" si="1"/>
        <v>0</v>
      </c>
      <c r="V22" s="220">
        <f t="shared" si="2"/>
        <v>0</v>
      </c>
      <c r="X22" s="221"/>
    </row>
    <row r="23" spans="1:251" s="213" customFormat="1">
      <c r="A23" s="467">
        <v>16</v>
      </c>
      <c r="B23" s="216" t="s">
        <v>48</v>
      </c>
      <c r="C23" s="217"/>
      <c r="D23" s="218"/>
      <c r="E23" s="219"/>
      <c r="F23" s="219"/>
      <c r="G23" s="219"/>
      <c r="H23" s="219"/>
      <c r="I23" s="219"/>
      <c r="J23" s="219"/>
      <c r="K23" s="219"/>
      <c r="L23" s="219"/>
      <c r="M23" s="219"/>
      <c r="N23" s="219"/>
      <c r="O23" s="219"/>
      <c r="P23" s="219"/>
      <c r="Q23" s="219"/>
      <c r="R23" s="219"/>
      <c r="S23" s="220">
        <f t="shared" si="0"/>
        <v>0</v>
      </c>
      <c r="T23" s="220">
        <f t="shared" si="0"/>
        <v>0</v>
      </c>
      <c r="U23" s="220">
        <f t="shared" si="1"/>
        <v>0</v>
      </c>
      <c r="V23" s="220">
        <f t="shared" si="2"/>
        <v>0</v>
      </c>
      <c r="X23" s="221"/>
    </row>
    <row r="24" spans="1:251" s="213" customFormat="1">
      <c r="A24" s="467">
        <v>17</v>
      </c>
      <c r="B24" s="216" t="s">
        <v>49</v>
      </c>
      <c r="C24" s="217"/>
      <c r="D24" s="218"/>
      <c r="E24" s="219"/>
      <c r="F24" s="219"/>
      <c r="G24" s="219"/>
      <c r="H24" s="219"/>
      <c r="I24" s="219"/>
      <c r="J24" s="219"/>
      <c r="K24" s="219"/>
      <c r="L24" s="219"/>
      <c r="M24" s="219"/>
      <c r="N24" s="219"/>
      <c r="O24" s="219"/>
      <c r="P24" s="219"/>
      <c r="Q24" s="219"/>
      <c r="R24" s="219"/>
      <c r="S24" s="220">
        <f t="shared" si="0"/>
        <v>0</v>
      </c>
      <c r="T24" s="220">
        <f t="shared" si="0"/>
        <v>0</v>
      </c>
      <c r="U24" s="220">
        <f t="shared" si="1"/>
        <v>0</v>
      </c>
      <c r="V24" s="220">
        <f t="shared" si="2"/>
        <v>0</v>
      </c>
      <c r="X24" s="221"/>
    </row>
    <row r="25" spans="1:251" s="213" customFormat="1">
      <c r="A25" s="467">
        <v>18</v>
      </c>
      <c r="B25" s="216" t="s">
        <v>50</v>
      </c>
      <c r="C25" s="217"/>
      <c r="D25" s="218"/>
      <c r="E25" s="219"/>
      <c r="F25" s="219"/>
      <c r="G25" s="219"/>
      <c r="H25" s="219"/>
      <c r="I25" s="219"/>
      <c r="J25" s="219"/>
      <c r="K25" s="219"/>
      <c r="L25" s="219"/>
      <c r="M25" s="219"/>
      <c r="N25" s="219"/>
      <c r="O25" s="219"/>
      <c r="P25" s="219"/>
      <c r="Q25" s="219"/>
      <c r="R25" s="219"/>
      <c r="S25" s="220">
        <f t="shared" si="0"/>
        <v>0</v>
      </c>
      <c r="T25" s="220">
        <f t="shared" si="0"/>
        <v>0</v>
      </c>
      <c r="U25" s="220">
        <f t="shared" si="1"/>
        <v>0</v>
      </c>
      <c r="V25" s="220">
        <f t="shared" si="2"/>
        <v>0</v>
      </c>
      <c r="X25" s="221"/>
    </row>
    <row r="26" spans="1:251" s="213" customFormat="1">
      <c r="A26" s="467">
        <v>19</v>
      </c>
      <c r="B26" s="216" t="s">
        <v>51</v>
      </c>
      <c r="C26" s="217"/>
      <c r="D26" s="218"/>
      <c r="E26" s="219"/>
      <c r="F26" s="219"/>
      <c r="G26" s="219"/>
      <c r="H26" s="219"/>
      <c r="I26" s="219"/>
      <c r="J26" s="219"/>
      <c r="K26" s="219"/>
      <c r="L26" s="219"/>
      <c r="M26" s="219"/>
      <c r="N26" s="219"/>
      <c r="O26" s="219"/>
      <c r="P26" s="219"/>
      <c r="Q26" s="219"/>
      <c r="R26" s="219"/>
      <c r="S26" s="220">
        <f t="shared" si="0"/>
        <v>0</v>
      </c>
      <c r="T26" s="220">
        <f t="shared" si="0"/>
        <v>0</v>
      </c>
      <c r="U26" s="220">
        <f>C26-S26</f>
        <v>0</v>
      </c>
      <c r="V26" s="220">
        <f>+D26-T26</f>
        <v>0</v>
      </c>
      <c r="X26" s="221"/>
    </row>
    <row r="27" spans="1:251" s="213" customFormat="1">
      <c r="A27" s="467">
        <v>20</v>
      </c>
      <c r="B27" s="216" t="s">
        <v>52</v>
      </c>
      <c r="C27" s="217"/>
      <c r="D27" s="218"/>
      <c r="E27" s="219"/>
      <c r="F27" s="219"/>
      <c r="G27" s="219"/>
      <c r="H27" s="219"/>
      <c r="I27" s="219"/>
      <c r="J27" s="219"/>
      <c r="K27" s="219"/>
      <c r="L27" s="219"/>
      <c r="M27" s="219"/>
      <c r="N27" s="219"/>
      <c r="O27" s="219"/>
      <c r="P27" s="219"/>
      <c r="Q27" s="219"/>
      <c r="R27" s="219"/>
      <c r="S27" s="220">
        <f t="shared" si="0"/>
        <v>0</v>
      </c>
      <c r="T27" s="220">
        <f t="shared" si="0"/>
        <v>0</v>
      </c>
      <c r="U27" s="220">
        <f>C27-S27</f>
        <v>0</v>
      </c>
      <c r="V27" s="220">
        <f>+D27-T27</f>
        <v>0</v>
      </c>
      <c r="X27" s="221"/>
    </row>
    <row r="28" spans="1:251" s="213" customFormat="1">
      <c r="A28" s="467">
        <v>21</v>
      </c>
      <c r="B28" s="216" t="s">
        <v>53</v>
      </c>
      <c r="C28" s="217"/>
      <c r="D28" s="218"/>
      <c r="E28" s="219"/>
      <c r="F28" s="219"/>
      <c r="G28" s="219"/>
      <c r="H28" s="219"/>
      <c r="I28" s="219"/>
      <c r="J28" s="219"/>
      <c r="K28" s="219"/>
      <c r="L28" s="219"/>
      <c r="M28" s="219"/>
      <c r="N28" s="219"/>
      <c r="O28" s="219"/>
      <c r="P28" s="219"/>
      <c r="Q28" s="219"/>
      <c r="R28" s="219"/>
      <c r="S28" s="220">
        <f t="shared" si="0"/>
        <v>0</v>
      </c>
      <c r="T28" s="220">
        <f t="shared" si="0"/>
        <v>0</v>
      </c>
      <c r="U28" s="220">
        <f>C28-S28</f>
        <v>0</v>
      </c>
      <c r="V28" s="220">
        <f>+D28-T28</f>
        <v>0</v>
      </c>
      <c r="X28" s="221"/>
    </row>
    <row r="29" spans="1:251" s="213" customFormat="1">
      <c r="A29" s="467">
        <v>22</v>
      </c>
      <c r="B29" s="216" t="s">
        <v>54</v>
      </c>
      <c r="C29" s="217"/>
      <c r="D29" s="218"/>
      <c r="E29" s="219"/>
      <c r="F29" s="219"/>
      <c r="G29" s="219"/>
      <c r="H29" s="219"/>
      <c r="I29" s="219"/>
      <c r="J29" s="219"/>
      <c r="K29" s="219"/>
      <c r="L29" s="219"/>
      <c r="M29" s="219"/>
      <c r="N29" s="219"/>
      <c r="O29" s="219"/>
      <c r="P29" s="219"/>
      <c r="Q29" s="219"/>
      <c r="R29" s="219"/>
      <c r="S29" s="220">
        <f t="shared" si="0"/>
        <v>0</v>
      </c>
      <c r="T29" s="220">
        <f t="shared" si="0"/>
        <v>0</v>
      </c>
      <c r="U29" s="220">
        <f>C29-S29</f>
        <v>0</v>
      </c>
      <c r="V29" s="220">
        <f>+D29-T29</f>
        <v>0</v>
      </c>
      <c r="X29" s="221"/>
    </row>
    <row r="30" spans="1:251" s="213" customFormat="1">
      <c r="A30" s="467">
        <v>23</v>
      </c>
      <c r="B30" s="216" t="s">
        <v>55</v>
      </c>
      <c r="C30" s="217"/>
      <c r="D30" s="218"/>
      <c r="E30" s="219"/>
      <c r="F30" s="219"/>
      <c r="G30" s="219"/>
      <c r="H30" s="219"/>
      <c r="I30" s="219"/>
      <c r="J30" s="219"/>
      <c r="K30" s="219"/>
      <c r="L30" s="219"/>
      <c r="M30" s="219"/>
      <c r="N30" s="219"/>
      <c r="O30" s="219"/>
      <c r="P30" s="219"/>
      <c r="Q30" s="219"/>
      <c r="R30" s="219"/>
      <c r="S30" s="220">
        <f t="shared" si="0"/>
        <v>0</v>
      </c>
      <c r="T30" s="220">
        <f t="shared" si="0"/>
        <v>0</v>
      </c>
      <c r="U30" s="220">
        <f t="shared" si="1"/>
        <v>0</v>
      </c>
      <c r="V30" s="220">
        <f t="shared" si="2"/>
        <v>0</v>
      </c>
      <c r="X30" s="221"/>
    </row>
    <row r="31" spans="1:251" s="213" customFormat="1">
      <c r="A31" s="467">
        <v>24</v>
      </c>
      <c r="B31" s="216" t="s">
        <v>56</v>
      </c>
      <c r="C31" s="217"/>
      <c r="D31" s="218"/>
      <c r="E31" s="219"/>
      <c r="F31" s="219"/>
      <c r="G31" s="219"/>
      <c r="H31" s="219"/>
      <c r="I31" s="219"/>
      <c r="J31" s="219"/>
      <c r="K31" s="219"/>
      <c r="L31" s="219"/>
      <c r="M31" s="219"/>
      <c r="N31" s="219"/>
      <c r="O31" s="219"/>
      <c r="P31" s="219"/>
      <c r="Q31" s="219"/>
      <c r="R31" s="219"/>
      <c r="S31" s="220">
        <f t="shared" si="0"/>
        <v>0</v>
      </c>
      <c r="T31" s="220">
        <f t="shared" si="0"/>
        <v>0</v>
      </c>
      <c r="U31" s="220">
        <f t="shared" si="1"/>
        <v>0</v>
      </c>
      <c r="V31" s="220">
        <f t="shared" si="2"/>
        <v>0</v>
      </c>
      <c r="X31" s="221"/>
    </row>
    <row r="32" spans="1:251" s="213" customFormat="1">
      <c r="A32" s="467">
        <v>25</v>
      </c>
      <c r="B32" s="216" t="s">
        <v>57</v>
      </c>
      <c r="C32" s="217"/>
      <c r="D32" s="218"/>
      <c r="E32" s="219"/>
      <c r="F32" s="219"/>
      <c r="G32" s="219"/>
      <c r="H32" s="219"/>
      <c r="I32" s="219"/>
      <c r="J32" s="219"/>
      <c r="K32" s="219"/>
      <c r="L32" s="219"/>
      <c r="M32" s="219"/>
      <c r="N32" s="219"/>
      <c r="O32" s="219"/>
      <c r="P32" s="219"/>
      <c r="Q32" s="219"/>
      <c r="R32" s="219"/>
      <c r="S32" s="220">
        <f t="shared" si="0"/>
        <v>0</v>
      </c>
      <c r="T32" s="220">
        <f t="shared" si="0"/>
        <v>0</v>
      </c>
      <c r="U32" s="220">
        <f t="shared" si="1"/>
        <v>0</v>
      </c>
      <c r="V32" s="220">
        <f t="shared" si="2"/>
        <v>0</v>
      </c>
      <c r="X32" s="221"/>
    </row>
    <row r="33" spans="1:24" s="213" customFormat="1">
      <c r="A33" s="467">
        <v>26</v>
      </c>
      <c r="B33" s="216" t="s">
        <v>58</v>
      </c>
      <c r="C33" s="217"/>
      <c r="D33" s="218"/>
      <c r="E33" s="219"/>
      <c r="F33" s="219"/>
      <c r="G33" s="219"/>
      <c r="H33" s="219"/>
      <c r="I33" s="219"/>
      <c r="J33" s="219"/>
      <c r="K33" s="219"/>
      <c r="L33" s="219"/>
      <c r="M33" s="219"/>
      <c r="N33" s="219"/>
      <c r="O33" s="219"/>
      <c r="P33" s="219"/>
      <c r="Q33" s="219"/>
      <c r="R33" s="219"/>
      <c r="S33" s="220">
        <f t="shared" si="0"/>
        <v>0</v>
      </c>
      <c r="T33" s="220">
        <f t="shared" si="0"/>
        <v>0</v>
      </c>
      <c r="U33" s="220">
        <f t="shared" si="1"/>
        <v>0</v>
      </c>
      <c r="V33" s="220">
        <f t="shared" si="2"/>
        <v>0</v>
      </c>
      <c r="X33" s="221"/>
    </row>
    <row r="34" spans="1:24" s="222" customFormat="1" ht="14.25" customHeight="1">
      <c r="A34" s="467">
        <v>27</v>
      </c>
      <c r="B34" s="216" t="s">
        <v>59</v>
      </c>
      <c r="C34" s="217"/>
      <c r="D34" s="218"/>
      <c r="E34" s="219"/>
      <c r="F34" s="219"/>
      <c r="G34" s="219"/>
      <c r="H34" s="219"/>
      <c r="I34" s="219"/>
      <c r="J34" s="219"/>
      <c r="K34" s="219"/>
      <c r="L34" s="219"/>
      <c r="M34" s="219"/>
      <c r="N34" s="219"/>
      <c r="O34" s="219"/>
      <c r="P34" s="219"/>
      <c r="Q34" s="219"/>
      <c r="R34" s="219"/>
      <c r="S34" s="220">
        <f t="shared" si="0"/>
        <v>0</v>
      </c>
      <c r="T34" s="220">
        <f t="shared" si="0"/>
        <v>0</v>
      </c>
      <c r="U34" s="220">
        <f t="shared" si="1"/>
        <v>0</v>
      </c>
      <c r="V34" s="220">
        <f t="shared" si="2"/>
        <v>0</v>
      </c>
    </row>
    <row r="35" spans="1:24" s="222" customFormat="1" ht="14.25" customHeight="1">
      <c r="A35" s="467">
        <v>28</v>
      </c>
      <c r="B35" s="216" t="s">
        <v>60</v>
      </c>
      <c r="C35" s="217"/>
      <c r="D35" s="218"/>
      <c r="E35" s="219"/>
      <c r="F35" s="219"/>
      <c r="G35" s="219"/>
      <c r="H35" s="219"/>
      <c r="I35" s="219"/>
      <c r="J35" s="219"/>
      <c r="K35" s="219"/>
      <c r="L35" s="219"/>
      <c r="M35" s="219"/>
      <c r="N35" s="219"/>
      <c r="O35" s="219"/>
      <c r="P35" s="219"/>
      <c r="Q35" s="219"/>
      <c r="R35" s="219"/>
      <c r="S35" s="220">
        <f t="shared" si="0"/>
        <v>0</v>
      </c>
      <c r="T35" s="220">
        <f t="shared" si="0"/>
        <v>0</v>
      </c>
      <c r="U35" s="220">
        <f t="shared" si="1"/>
        <v>0</v>
      </c>
      <c r="V35" s="220">
        <f t="shared" si="2"/>
        <v>0</v>
      </c>
    </row>
    <row r="36" spans="1:24" s="222" customFormat="1" ht="14.25" customHeight="1">
      <c r="A36" s="467">
        <v>29</v>
      </c>
      <c r="B36" s="216" t="s">
        <v>61</v>
      </c>
      <c r="C36" s="217"/>
      <c r="D36" s="218"/>
      <c r="E36" s="219"/>
      <c r="F36" s="219"/>
      <c r="G36" s="219"/>
      <c r="H36" s="219"/>
      <c r="I36" s="219"/>
      <c r="J36" s="219"/>
      <c r="K36" s="219"/>
      <c r="L36" s="219"/>
      <c r="M36" s="219"/>
      <c r="N36" s="219"/>
      <c r="O36" s="219"/>
      <c r="P36" s="219"/>
      <c r="Q36" s="219"/>
      <c r="R36" s="219"/>
      <c r="S36" s="220">
        <f t="shared" si="0"/>
        <v>0</v>
      </c>
      <c r="T36" s="220">
        <f t="shared" si="0"/>
        <v>0</v>
      </c>
      <c r="U36" s="220">
        <f t="shared" si="1"/>
        <v>0</v>
      </c>
      <c r="V36" s="220">
        <f t="shared" si="2"/>
        <v>0</v>
      </c>
    </row>
    <row r="37" spans="1:24" s="222" customFormat="1" ht="14.25" customHeight="1">
      <c r="A37" s="467">
        <v>30</v>
      </c>
      <c r="B37" s="216" t="s">
        <v>62</v>
      </c>
      <c r="C37" s="217"/>
      <c r="D37" s="218"/>
      <c r="E37" s="219"/>
      <c r="F37" s="219"/>
      <c r="G37" s="219"/>
      <c r="H37" s="219"/>
      <c r="I37" s="219"/>
      <c r="J37" s="219"/>
      <c r="K37" s="219"/>
      <c r="L37" s="219"/>
      <c r="M37" s="219"/>
      <c r="N37" s="219"/>
      <c r="O37" s="219"/>
      <c r="P37" s="219"/>
      <c r="Q37" s="219"/>
      <c r="R37" s="219"/>
      <c r="S37" s="220">
        <f t="shared" si="0"/>
        <v>0</v>
      </c>
      <c r="T37" s="220">
        <f t="shared" si="0"/>
        <v>0</v>
      </c>
      <c r="U37" s="220">
        <f t="shared" si="1"/>
        <v>0</v>
      </c>
      <c r="V37" s="220">
        <f t="shared" si="2"/>
        <v>0</v>
      </c>
    </row>
    <row r="38" spans="1:24" s="222" customFormat="1" ht="14.25" customHeight="1">
      <c r="A38" s="467">
        <v>31</v>
      </c>
      <c r="B38" s="216" t="s">
        <v>63</v>
      </c>
      <c r="C38" s="217"/>
      <c r="D38" s="218"/>
      <c r="E38" s="219"/>
      <c r="F38" s="219"/>
      <c r="G38" s="219"/>
      <c r="H38" s="219"/>
      <c r="I38" s="219"/>
      <c r="J38" s="219"/>
      <c r="K38" s="219"/>
      <c r="L38" s="219"/>
      <c r="M38" s="219"/>
      <c r="N38" s="219"/>
      <c r="O38" s="219"/>
      <c r="P38" s="219"/>
      <c r="Q38" s="219"/>
      <c r="R38" s="219"/>
      <c r="S38" s="220">
        <f t="shared" si="0"/>
        <v>0</v>
      </c>
      <c r="T38" s="220">
        <f t="shared" si="0"/>
        <v>0</v>
      </c>
      <c r="U38" s="220">
        <f t="shared" si="1"/>
        <v>0</v>
      </c>
      <c r="V38" s="220">
        <f t="shared" si="2"/>
        <v>0</v>
      </c>
    </row>
    <row r="39" spans="1:24" s="222" customFormat="1" ht="14.25" customHeight="1">
      <c r="A39" s="467">
        <v>32</v>
      </c>
      <c r="B39" s="216" t="s">
        <v>64</v>
      </c>
      <c r="C39" s="217"/>
      <c r="D39" s="218"/>
      <c r="E39" s="219"/>
      <c r="F39" s="219"/>
      <c r="G39" s="219"/>
      <c r="H39" s="219"/>
      <c r="I39" s="219"/>
      <c r="J39" s="219"/>
      <c r="K39" s="219"/>
      <c r="L39" s="219"/>
      <c r="M39" s="219"/>
      <c r="N39" s="219"/>
      <c r="O39" s="219"/>
      <c r="P39" s="219"/>
      <c r="Q39" s="219"/>
      <c r="R39" s="219"/>
      <c r="S39" s="220">
        <f t="shared" si="0"/>
        <v>0</v>
      </c>
      <c r="T39" s="220">
        <f t="shared" si="0"/>
        <v>0</v>
      </c>
      <c r="U39" s="220">
        <f t="shared" si="1"/>
        <v>0</v>
      </c>
      <c r="V39" s="220">
        <f t="shared" si="2"/>
        <v>0</v>
      </c>
    </row>
    <row r="40" spans="1:24" s="222" customFormat="1" ht="22.5" customHeight="1">
      <c r="A40" s="467">
        <v>33</v>
      </c>
      <c r="B40" s="216" t="s">
        <v>65</v>
      </c>
      <c r="C40" s="217"/>
      <c r="D40" s="218"/>
      <c r="E40" s="219"/>
      <c r="F40" s="219"/>
      <c r="G40" s="219"/>
      <c r="H40" s="219"/>
      <c r="I40" s="219"/>
      <c r="J40" s="219"/>
      <c r="K40" s="219"/>
      <c r="L40" s="219"/>
      <c r="M40" s="219"/>
      <c r="N40" s="219"/>
      <c r="O40" s="219"/>
      <c r="P40" s="219"/>
      <c r="Q40" s="219"/>
      <c r="R40" s="219"/>
      <c r="S40" s="220">
        <f t="shared" si="0"/>
        <v>0</v>
      </c>
      <c r="T40" s="220">
        <f>F40+H40+J40+L40+N40+P40+R40</f>
        <v>0</v>
      </c>
      <c r="U40" s="220">
        <f>C40-S40</f>
        <v>0</v>
      </c>
      <c r="V40" s="220">
        <f>+D40-T40</f>
        <v>0</v>
      </c>
    </row>
    <row r="41" spans="1:24" s="213" customFormat="1" ht="14.25" customHeight="1">
      <c r="A41" s="467">
        <v>34</v>
      </c>
      <c r="B41" s="468" t="s">
        <v>730</v>
      </c>
      <c r="C41" s="217"/>
      <c r="D41" s="218"/>
      <c r="E41" s="219"/>
      <c r="F41" s="219"/>
      <c r="G41" s="219"/>
      <c r="H41" s="219"/>
      <c r="I41" s="219"/>
      <c r="J41" s="219"/>
      <c r="K41" s="219"/>
      <c r="L41" s="219"/>
      <c r="M41" s="219"/>
      <c r="N41" s="219"/>
      <c r="O41" s="219"/>
      <c r="P41" s="219"/>
      <c r="Q41" s="219"/>
      <c r="R41" s="219"/>
      <c r="S41" s="220">
        <f t="shared" ref="S41" si="3">E41+G41+I41+K41+M41+O41+Q41</f>
        <v>0</v>
      </c>
      <c r="T41" s="220">
        <f t="shared" ref="T41" si="4">F41+H41+J41+L41+N41+P41+R41</f>
        <v>0</v>
      </c>
      <c r="U41" s="220">
        <f t="shared" ref="U41" si="5">C41-S41</f>
        <v>0</v>
      </c>
      <c r="V41" s="220">
        <f t="shared" ref="V41" si="6">+D41-T41</f>
        <v>0</v>
      </c>
      <c r="X41" s="221"/>
    </row>
    <row r="42" spans="1:24" s="213" customFormat="1" ht="14.25" customHeight="1">
      <c r="A42" s="467"/>
      <c r="B42" s="216"/>
      <c r="C42" s="217"/>
      <c r="D42" s="218"/>
      <c r="E42" s="219"/>
      <c r="F42" s="219"/>
      <c r="G42" s="219"/>
      <c r="H42" s="219"/>
      <c r="I42" s="219"/>
      <c r="J42" s="219"/>
      <c r="K42" s="219"/>
      <c r="L42" s="219"/>
      <c r="M42" s="219"/>
      <c r="N42" s="219"/>
      <c r="O42" s="219"/>
      <c r="P42" s="219"/>
      <c r="Q42" s="219"/>
      <c r="R42" s="219"/>
      <c r="S42" s="220"/>
      <c r="T42" s="220"/>
      <c r="U42" s="220"/>
      <c r="V42" s="220"/>
      <c r="X42" s="221"/>
    </row>
    <row r="43" spans="1:24" s="224" customFormat="1">
      <c r="A43" s="888" t="s">
        <v>206</v>
      </c>
      <c r="B43" s="888"/>
      <c r="C43" s="223">
        <f t="shared" ref="C43:V43" si="7">SUM(C7:C42)</f>
        <v>0</v>
      </c>
      <c r="D43" s="223">
        <f t="shared" si="7"/>
        <v>0</v>
      </c>
      <c r="E43" s="223">
        <f t="shared" si="7"/>
        <v>0</v>
      </c>
      <c r="F43" s="223">
        <f t="shared" si="7"/>
        <v>0</v>
      </c>
      <c r="G43" s="223">
        <f t="shared" si="7"/>
        <v>0</v>
      </c>
      <c r="H43" s="223">
        <f t="shared" si="7"/>
        <v>0</v>
      </c>
      <c r="I43" s="223">
        <f t="shared" si="7"/>
        <v>0</v>
      </c>
      <c r="J43" s="223">
        <f t="shared" si="7"/>
        <v>0</v>
      </c>
      <c r="K43" s="223">
        <f t="shared" si="7"/>
        <v>0</v>
      </c>
      <c r="L43" s="223">
        <f t="shared" si="7"/>
        <v>0</v>
      </c>
      <c r="M43" s="223">
        <f t="shared" si="7"/>
        <v>0</v>
      </c>
      <c r="N43" s="223">
        <f t="shared" si="7"/>
        <v>0</v>
      </c>
      <c r="O43" s="223">
        <f t="shared" si="7"/>
        <v>0</v>
      </c>
      <c r="P43" s="223">
        <f t="shared" si="7"/>
        <v>0</v>
      </c>
      <c r="Q43" s="223">
        <f t="shared" si="7"/>
        <v>0</v>
      </c>
      <c r="R43" s="223">
        <f t="shared" si="7"/>
        <v>0</v>
      </c>
      <c r="S43" s="223">
        <f t="shared" si="7"/>
        <v>0</v>
      </c>
      <c r="T43" s="223">
        <f t="shared" si="7"/>
        <v>0</v>
      </c>
      <c r="U43" s="223">
        <f t="shared" si="7"/>
        <v>0</v>
      </c>
      <c r="V43" s="223">
        <f t="shared" si="7"/>
        <v>0</v>
      </c>
      <c r="X43" s="225"/>
    </row>
    <row r="44" spans="1:24" s="213" customFormat="1" ht="14.25" customHeight="1">
      <c r="A44" s="467"/>
      <c r="B44" s="216"/>
      <c r="C44" s="217"/>
      <c r="D44" s="218"/>
      <c r="E44" s="219"/>
      <c r="F44" s="219"/>
      <c r="G44" s="219"/>
      <c r="H44" s="219"/>
      <c r="I44" s="219"/>
      <c r="J44" s="219"/>
      <c r="K44" s="219"/>
      <c r="L44" s="219"/>
      <c r="M44" s="219"/>
      <c r="N44" s="219"/>
      <c r="O44" s="219"/>
      <c r="P44" s="219"/>
      <c r="Q44" s="219"/>
      <c r="R44" s="219"/>
      <c r="S44" s="220">
        <f t="shared" ref="S44:T59" si="8">E44+G44+I44+K44+M44+O44+Q44</f>
        <v>0</v>
      </c>
      <c r="T44" s="220">
        <f t="shared" si="8"/>
        <v>0</v>
      </c>
      <c r="U44" s="220">
        <f t="shared" ref="U44:U52" si="9">C31-S44</f>
        <v>0</v>
      </c>
      <c r="V44" s="220">
        <f t="shared" ref="V44:V52" si="10">+D31-T44</f>
        <v>0</v>
      </c>
      <c r="X44" s="221"/>
    </row>
    <row r="45" spans="1:24" s="213" customFormat="1" ht="14.25" customHeight="1">
      <c r="A45" s="467">
        <v>1</v>
      </c>
      <c r="B45" s="216" t="s">
        <v>68</v>
      </c>
      <c r="C45" s="217"/>
      <c r="D45" s="218"/>
      <c r="E45" s="219"/>
      <c r="F45" s="219"/>
      <c r="G45" s="219"/>
      <c r="H45" s="219"/>
      <c r="I45" s="219"/>
      <c r="J45" s="219"/>
      <c r="K45" s="219"/>
      <c r="L45" s="219"/>
      <c r="M45" s="219"/>
      <c r="N45" s="219"/>
      <c r="O45" s="219"/>
      <c r="P45" s="219"/>
      <c r="Q45" s="219"/>
      <c r="R45" s="219"/>
      <c r="S45" s="220">
        <f t="shared" si="8"/>
        <v>0</v>
      </c>
      <c r="T45" s="220">
        <f t="shared" si="8"/>
        <v>0</v>
      </c>
      <c r="U45" s="220">
        <f t="shared" si="9"/>
        <v>0</v>
      </c>
      <c r="V45" s="220">
        <f t="shared" si="10"/>
        <v>0</v>
      </c>
      <c r="X45" s="221"/>
    </row>
    <row r="46" spans="1:24" s="213" customFormat="1" ht="14.25" customHeight="1">
      <c r="A46" s="467">
        <v>2</v>
      </c>
      <c r="B46" s="216" t="s">
        <v>68</v>
      </c>
      <c r="C46" s="217"/>
      <c r="D46" s="218"/>
      <c r="E46" s="219"/>
      <c r="F46" s="219"/>
      <c r="G46" s="219"/>
      <c r="H46" s="219"/>
      <c r="I46" s="219"/>
      <c r="J46" s="219"/>
      <c r="K46" s="219"/>
      <c r="L46" s="219"/>
      <c r="M46" s="219"/>
      <c r="N46" s="219"/>
      <c r="O46" s="219"/>
      <c r="P46" s="219"/>
      <c r="Q46" s="219"/>
      <c r="R46" s="219"/>
      <c r="S46" s="220">
        <f t="shared" si="8"/>
        <v>0</v>
      </c>
      <c r="T46" s="220">
        <f t="shared" si="8"/>
        <v>0</v>
      </c>
      <c r="U46" s="220">
        <f t="shared" si="9"/>
        <v>0</v>
      </c>
      <c r="V46" s="220">
        <f t="shared" si="10"/>
        <v>0</v>
      </c>
      <c r="X46" s="221"/>
    </row>
    <row r="47" spans="1:24" s="213" customFormat="1" ht="14.25" customHeight="1">
      <c r="A47" s="467">
        <v>3</v>
      </c>
      <c r="B47" s="216" t="s">
        <v>69</v>
      </c>
      <c r="C47" s="217"/>
      <c r="D47" s="218"/>
      <c r="E47" s="219"/>
      <c r="F47" s="219"/>
      <c r="G47" s="219"/>
      <c r="H47" s="219"/>
      <c r="I47" s="219"/>
      <c r="J47" s="219"/>
      <c r="K47" s="219"/>
      <c r="L47" s="219"/>
      <c r="M47" s="219"/>
      <c r="N47" s="219"/>
      <c r="O47" s="219"/>
      <c r="P47" s="219"/>
      <c r="Q47" s="219"/>
      <c r="R47" s="219"/>
      <c r="S47" s="220">
        <f>E47+G47+I47+K47+M47+O47+Q47</f>
        <v>0</v>
      </c>
      <c r="T47" s="220">
        <f t="shared" si="8"/>
        <v>0</v>
      </c>
      <c r="U47" s="220">
        <f t="shared" si="9"/>
        <v>0</v>
      </c>
      <c r="V47" s="220">
        <f t="shared" si="10"/>
        <v>0</v>
      </c>
      <c r="X47" s="221"/>
    </row>
    <row r="48" spans="1:24" s="213" customFormat="1" ht="14.25" customHeight="1">
      <c r="A48" s="467">
        <v>4</v>
      </c>
      <c r="B48" s="216" t="s">
        <v>69</v>
      </c>
      <c r="C48" s="217"/>
      <c r="D48" s="218"/>
      <c r="E48" s="219"/>
      <c r="F48" s="219"/>
      <c r="G48" s="219"/>
      <c r="H48" s="219"/>
      <c r="I48" s="219"/>
      <c r="J48" s="219"/>
      <c r="K48" s="219"/>
      <c r="L48" s="219"/>
      <c r="M48" s="219"/>
      <c r="N48" s="219"/>
      <c r="O48" s="219"/>
      <c r="P48" s="219"/>
      <c r="Q48" s="219"/>
      <c r="R48" s="219"/>
      <c r="S48" s="220">
        <f t="shared" si="8"/>
        <v>0</v>
      </c>
      <c r="T48" s="220">
        <f t="shared" si="8"/>
        <v>0</v>
      </c>
      <c r="U48" s="220">
        <f t="shared" si="9"/>
        <v>0</v>
      </c>
      <c r="V48" s="220">
        <f t="shared" si="10"/>
        <v>0</v>
      </c>
      <c r="X48" s="221"/>
    </row>
    <row r="49" spans="1:251" s="213" customFormat="1" ht="14.25" customHeight="1">
      <c r="A49" s="467">
        <v>5</v>
      </c>
      <c r="B49" s="216" t="s">
        <v>70</v>
      </c>
      <c r="C49" s="217"/>
      <c r="D49" s="218"/>
      <c r="E49" s="219"/>
      <c r="F49" s="219"/>
      <c r="G49" s="219"/>
      <c r="H49" s="219"/>
      <c r="I49" s="219"/>
      <c r="J49" s="219"/>
      <c r="K49" s="219"/>
      <c r="L49" s="219"/>
      <c r="M49" s="219"/>
      <c r="N49" s="219"/>
      <c r="O49" s="219"/>
      <c r="P49" s="219"/>
      <c r="Q49" s="219"/>
      <c r="R49" s="219"/>
      <c r="S49" s="220">
        <f t="shared" si="8"/>
        <v>0</v>
      </c>
      <c r="T49" s="220">
        <f t="shared" si="8"/>
        <v>0</v>
      </c>
      <c r="U49" s="220">
        <f t="shared" si="9"/>
        <v>0</v>
      </c>
      <c r="V49" s="220">
        <f t="shared" si="10"/>
        <v>0</v>
      </c>
      <c r="X49" s="221"/>
    </row>
    <row r="50" spans="1:251" s="213" customFormat="1" ht="14.25" customHeight="1">
      <c r="A50" s="467">
        <v>6</v>
      </c>
      <c r="B50" s="216" t="s">
        <v>71</v>
      </c>
      <c r="C50" s="217"/>
      <c r="D50" s="218"/>
      <c r="E50" s="219"/>
      <c r="F50" s="219"/>
      <c r="G50" s="219"/>
      <c r="H50" s="219"/>
      <c r="I50" s="219"/>
      <c r="J50" s="219"/>
      <c r="K50" s="219"/>
      <c r="L50" s="219"/>
      <c r="M50" s="219"/>
      <c r="N50" s="219"/>
      <c r="O50" s="219"/>
      <c r="P50" s="219"/>
      <c r="Q50" s="219"/>
      <c r="R50" s="219"/>
      <c r="S50" s="220">
        <f t="shared" si="8"/>
        <v>0</v>
      </c>
      <c r="T50" s="220">
        <f t="shared" si="8"/>
        <v>0</v>
      </c>
      <c r="U50" s="220">
        <f t="shared" si="9"/>
        <v>0</v>
      </c>
      <c r="V50" s="220">
        <f t="shared" si="10"/>
        <v>0</v>
      </c>
      <c r="X50" s="221"/>
    </row>
    <row r="51" spans="1:251" s="213" customFormat="1">
      <c r="A51" s="467">
        <v>7</v>
      </c>
      <c r="B51" s="216" t="s">
        <v>72</v>
      </c>
      <c r="C51" s="217"/>
      <c r="D51" s="218"/>
      <c r="E51" s="219"/>
      <c r="F51" s="219"/>
      <c r="G51" s="219"/>
      <c r="H51" s="219"/>
      <c r="I51" s="219"/>
      <c r="J51" s="219"/>
      <c r="K51" s="219"/>
      <c r="L51" s="219"/>
      <c r="M51" s="219"/>
      <c r="N51" s="219"/>
      <c r="O51" s="219"/>
      <c r="P51" s="219"/>
      <c r="Q51" s="219"/>
      <c r="R51" s="219"/>
      <c r="S51" s="220">
        <f t="shared" si="8"/>
        <v>0</v>
      </c>
      <c r="T51" s="220">
        <f t="shared" si="8"/>
        <v>0</v>
      </c>
      <c r="U51" s="220">
        <f t="shared" si="9"/>
        <v>0</v>
      </c>
      <c r="V51" s="220">
        <f t="shared" si="10"/>
        <v>0</v>
      </c>
      <c r="X51" s="221"/>
    </row>
    <row r="52" spans="1:251" s="213" customFormat="1">
      <c r="A52" s="467">
        <v>8</v>
      </c>
      <c r="B52" s="216" t="s">
        <v>73</v>
      </c>
      <c r="C52" s="217"/>
      <c r="D52" s="218"/>
      <c r="E52" s="219"/>
      <c r="F52" s="219"/>
      <c r="G52" s="219"/>
      <c r="H52" s="219"/>
      <c r="I52" s="219"/>
      <c r="J52" s="219"/>
      <c r="K52" s="219"/>
      <c r="L52" s="219"/>
      <c r="M52" s="219"/>
      <c r="N52" s="219"/>
      <c r="O52" s="219"/>
      <c r="P52" s="219"/>
      <c r="Q52" s="219"/>
      <c r="R52" s="219"/>
      <c r="S52" s="220">
        <f t="shared" si="8"/>
        <v>0</v>
      </c>
      <c r="T52" s="220">
        <f t="shared" si="8"/>
        <v>0</v>
      </c>
      <c r="U52" s="220">
        <f t="shared" si="9"/>
        <v>0</v>
      </c>
      <c r="V52" s="220">
        <f t="shared" si="10"/>
        <v>0</v>
      </c>
      <c r="X52" s="221"/>
    </row>
    <row r="53" spans="1:251" s="213" customFormat="1">
      <c r="A53" s="467">
        <v>9</v>
      </c>
      <c r="B53" s="216" t="s">
        <v>73</v>
      </c>
      <c r="C53" s="217"/>
      <c r="D53" s="218"/>
      <c r="E53" s="219"/>
      <c r="F53" s="219"/>
      <c r="G53" s="219"/>
      <c r="H53" s="219"/>
      <c r="I53" s="219"/>
      <c r="J53" s="219"/>
      <c r="K53" s="219"/>
      <c r="L53" s="219"/>
      <c r="M53" s="219"/>
      <c r="N53" s="219"/>
      <c r="O53" s="219"/>
      <c r="P53" s="219"/>
      <c r="Q53" s="219"/>
      <c r="R53" s="219"/>
      <c r="S53" s="220">
        <f t="shared" si="8"/>
        <v>0</v>
      </c>
      <c r="T53" s="220">
        <f t="shared" si="8"/>
        <v>0</v>
      </c>
      <c r="U53" s="220">
        <f>C41-S53</f>
        <v>0</v>
      </c>
      <c r="V53" s="220">
        <f>+D41-T53</f>
        <v>0</v>
      </c>
      <c r="X53" s="221"/>
    </row>
    <row r="54" spans="1:251" s="213" customFormat="1" ht="14.25" customHeight="1">
      <c r="A54" s="467">
        <v>10</v>
      </c>
      <c r="B54" s="216" t="s">
        <v>74</v>
      </c>
      <c r="C54" s="217"/>
      <c r="D54" s="218"/>
      <c r="E54" s="219"/>
      <c r="F54" s="219"/>
      <c r="G54" s="219"/>
      <c r="H54" s="219"/>
      <c r="I54" s="219"/>
      <c r="J54" s="219"/>
      <c r="K54" s="219"/>
      <c r="L54" s="219"/>
      <c r="M54" s="219"/>
      <c r="N54" s="219"/>
      <c r="O54" s="219"/>
      <c r="P54" s="219"/>
      <c r="Q54" s="219"/>
      <c r="R54" s="219"/>
      <c r="S54" s="220">
        <f t="shared" si="8"/>
        <v>0</v>
      </c>
      <c r="T54" s="220">
        <f t="shared" si="8"/>
        <v>0</v>
      </c>
      <c r="U54" s="220">
        <f t="shared" ref="U54:U59" si="11">C43-S54</f>
        <v>0</v>
      </c>
      <c r="V54" s="220">
        <f t="shared" ref="V54:V59" si="12">+D43-T54</f>
        <v>0</v>
      </c>
      <c r="X54" s="221"/>
    </row>
    <row r="55" spans="1:251" s="213" customFormat="1" ht="14.25" customHeight="1">
      <c r="A55" s="467">
        <v>11</v>
      </c>
      <c r="B55" s="216" t="s">
        <v>75</v>
      </c>
      <c r="C55" s="217"/>
      <c r="D55" s="218"/>
      <c r="E55" s="219"/>
      <c r="F55" s="219"/>
      <c r="G55" s="219"/>
      <c r="H55" s="219"/>
      <c r="I55" s="219"/>
      <c r="J55" s="219"/>
      <c r="K55" s="219"/>
      <c r="L55" s="219"/>
      <c r="M55" s="219"/>
      <c r="N55" s="219"/>
      <c r="O55" s="219"/>
      <c r="P55" s="219"/>
      <c r="Q55" s="219"/>
      <c r="R55" s="219"/>
      <c r="S55" s="220">
        <f t="shared" si="8"/>
        <v>0</v>
      </c>
      <c r="T55" s="220">
        <f t="shared" si="8"/>
        <v>0</v>
      </c>
      <c r="U55" s="220">
        <f t="shared" si="11"/>
        <v>0</v>
      </c>
      <c r="V55" s="220">
        <f t="shared" si="12"/>
        <v>0</v>
      </c>
      <c r="X55" s="221"/>
    </row>
    <row r="56" spans="1:251" s="213" customFormat="1">
      <c r="A56" s="467">
        <v>12</v>
      </c>
      <c r="B56" s="216" t="s">
        <v>76</v>
      </c>
      <c r="C56" s="217"/>
      <c r="D56" s="218"/>
      <c r="E56" s="219"/>
      <c r="F56" s="219"/>
      <c r="G56" s="219"/>
      <c r="H56" s="219"/>
      <c r="I56" s="219"/>
      <c r="J56" s="219"/>
      <c r="K56" s="219"/>
      <c r="L56" s="219"/>
      <c r="M56" s="219"/>
      <c r="N56" s="219"/>
      <c r="O56" s="219"/>
      <c r="P56" s="219"/>
      <c r="Q56" s="219"/>
      <c r="R56" s="219"/>
      <c r="S56" s="220">
        <f t="shared" si="8"/>
        <v>0</v>
      </c>
      <c r="T56" s="220">
        <f t="shared" si="8"/>
        <v>0</v>
      </c>
      <c r="U56" s="220">
        <f t="shared" si="11"/>
        <v>0</v>
      </c>
      <c r="V56" s="220">
        <f t="shared" si="12"/>
        <v>0</v>
      </c>
      <c r="X56" s="221"/>
    </row>
    <row r="57" spans="1:251" s="213" customFormat="1">
      <c r="A57" s="467">
        <v>13</v>
      </c>
      <c r="B57" s="216" t="s">
        <v>77</v>
      </c>
      <c r="C57" s="217"/>
      <c r="D57" s="218"/>
      <c r="E57" s="219"/>
      <c r="F57" s="219"/>
      <c r="G57" s="219"/>
      <c r="H57" s="219"/>
      <c r="I57" s="219"/>
      <c r="J57" s="219"/>
      <c r="K57" s="219"/>
      <c r="L57" s="219"/>
      <c r="M57" s="219"/>
      <c r="N57" s="219"/>
      <c r="O57" s="219"/>
      <c r="P57" s="219"/>
      <c r="Q57" s="219"/>
      <c r="R57" s="219"/>
      <c r="S57" s="220">
        <f t="shared" si="8"/>
        <v>0</v>
      </c>
      <c r="T57" s="220">
        <f t="shared" si="8"/>
        <v>0</v>
      </c>
      <c r="U57" s="220">
        <f t="shared" si="11"/>
        <v>0</v>
      </c>
      <c r="V57" s="220">
        <f t="shared" si="12"/>
        <v>0</v>
      </c>
      <c r="X57" s="221"/>
    </row>
    <row r="58" spans="1:251" s="213" customFormat="1">
      <c r="A58" s="467">
        <v>14</v>
      </c>
      <c r="B58" s="216" t="s">
        <v>78</v>
      </c>
      <c r="C58" s="217"/>
      <c r="D58" s="218"/>
      <c r="E58" s="219"/>
      <c r="F58" s="219"/>
      <c r="G58" s="219"/>
      <c r="H58" s="219"/>
      <c r="I58" s="219"/>
      <c r="J58" s="219"/>
      <c r="K58" s="219"/>
      <c r="L58" s="219"/>
      <c r="M58" s="219"/>
      <c r="N58" s="219"/>
      <c r="O58" s="219"/>
      <c r="P58" s="219"/>
      <c r="Q58" s="219"/>
      <c r="R58" s="219"/>
      <c r="S58" s="220">
        <f t="shared" si="8"/>
        <v>0</v>
      </c>
      <c r="T58" s="220">
        <f t="shared" si="8"/>
        <v>0</v>
      </c>
      <c r="U58" s="220">
        <f t="shared" si="11"/>
        <v>0</v>
      </c>
      <c r="V58" s="220">
        <f t="shared" si="12"/>
        <v>0</v>
      </c>
      <c r="X58" s="221"/>
    </row>
    <row r="59" spans="1:251" s="221" customFormat="1">
      <c r="A59" s="467"/>
      <c r="B59" s="216"/>
      <c r="C59" s="217"/>
      <c r="D59" s="218"/>
      <c r="E59" s="219"/>
      <c r="F59" s="219"/>
      <c r="G59" s="219"/>
      <c r="H59" s="219"/>
      <c r="I59" s="219"/>
      <c r="J59" s="219"/>
      <c r="K59" s="219"/>
      <c r="L59" s="219"/>
      <c r="M59" s="219"/>
      <c r="N59" s="219"/>
      <c r="O59" s="219"/>
      <c r="P59" s="219"/>
      <c r="Q59" s="219"/>
      <c r="R59" s="219"/>
      <c r="S59" s="220">
        <f t="shared" si="8"/>
        <v>0</v>
      </c>
      <c r="T59" s="220">
        <f t="shared" si="8"/>
        <v>0</v>
      </c>
      <c r="U59" s="220">
        <f t="shared" si="11"/>
        <v>0</v>
      </c>
      <c r="V59" s="220">
        <f t="shared" si="12"/>
        <v>0</v>
      </c>
      <c r="W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213"/>
      <c r="EK59" s="213"/>
      <c r="EL59" s="213"/>
      <c r="EM59" s="213"/>
      <c r="EN59" s="213"/>
      <c r="EO59" s="213"/>
      <c r="EP59" s="213"/>
      <c r="EQ59" s="213"/>
      <c r="ER59" s="213"/>
      <c r="ES59" s="213"/>
      <c r="ET59" s="213"/>
      <c r="EU59" s="213"/>
      <c r="EV59" s="213"/>
      <c r="EW59" s="213"/>
      <c r="EX59" s="213"/>
      <c r="EY59" s="213"/>
      <c r="EZ59" s="213"/>
      <c r="FA59" s="213"/>
      <c r="FB59" s="213"/>
      <c r="FC59" s="213"/>
      <c r="FD59" s="213"/>
      <c r="FE59" s="213"/>
      <c r="FF59" s="213"/>
      <c r="FG59" s="213"/>
      <c r="FH59" s="213"/>
      <c r="FI59" s="213"/>
      <c r="FJ59" s="213"/>
      <c r="FK59" s="213"/>
      <c r="FL59" s="213"/>
      <c r="FM59" s="213"/>
      <c r="FN59" s="213"/>
      <c r="FO59" s="213"/>
      <c r="FP59" s="213"/>
      <c r="FQ59" s="213"/>
      <c r="FR59" s="213"/>
      <c r="FS59" s="213"/>
      <c r="FT59" s="213"/>
      <c r="FU59" s="213"/>
      <c r="FV59" s="213"/>
      <c r="FW59" s="213"/>
      <c r="FX59" s="213"/>
      <c r="FY59" s="213"/>
      <c r="FZ59" s="213"/>
      <c r="GA59" s="213"/>
      <c r="GB59" s="213"/>
      <c r="GC59" s="213"/>
      <c r="GD59" s="213"/>
      <c r="GE59" s="213"/>
      <c r="GF59" s="213"/>
      <c r="GG59" s="213"/>
      <c r="GH59" s="213"/>
      <c r="GI59" s="213"/>
      <c r="GJ59" s="213"/>
      <c r="GK59" s="213"/>
      <c r="GL59" s="213"/>
      <c r="GM59" s="213"/>
      <c r="GN59" s="213"/>
      <c r="GO59" s="213"/>
      <c r="GP59" s="213"/>
      <c r="GQ59" s="213"/>
      <c r="GR59" s="213"/>
      <c r="GS59" s="213"/>
      <c r="GT59" s="213"/>
      <c r="GU59" s="213"/>
      <c r="GV59" s="213"/>
      <c r="GW59" s="213"/>
      <c r="GX59" s="213"/>
      <c r="GY59" s="213"/>
      <c r="GZ59" s="213"/>
      <c r="HA59" s="213"/>
      <c r="HB59" s="213"/>
      <c r="HC59" s="213"/>
      <c r="HD59" s="213"/>
      <c r="HE59" s="213"/>
      <c r="HF59" s="213"/>
      <c r="HG59" s="213"/>
      <c r="HH59" s="213"/>
      <c r="HI59" s="213"/>
      <c r="HJ59" s="213"/>
      <c r="HK59" s="213"/>
      <c r="HL59" s="213"/>
      <c r="HM59" s="213"/>
      <c r="HN59" s="213"/>
      <c r="HO59" s="213"/>
      <c r="HP59" s="213"/>
      <c r="HQ59" s="213"/>
      <c r="HR59" s="213"/>
      <c r="HS59" s="213"/>
      <c r="HT59" s="213"/>
      <c r="HU59" s="213"/>
      <c r="HV59" s="213"/>
      <c r="HW59" s="213"/>
      <c r="HX59" s="213"/>
      <c r="HY59" s="213"/>
      <c r="HZ59" s="213"/>
      <c r="IA59" s="213"/>
      <c r="IB59" s="213"/>
      <c r="IC59" s="213"/>
      <c r="ID59" s="213"/>
      <c r="IE59" s="213"/>
      <c r="IF59" s="213"/>
      <c r="IG59" s="213"/>
      <c r="IH59" s="213"/>
      <c r="II59" s="213"/>
      <c r="IJ59" s="213"/>
      <c r="IK59" s="213"/>
      <c r="IL59" s="213"/>
      <c r="IM59" s="213"/>
      <c r="IN59" s="213"/>
      <c r="IO59" s="213"/>
      <c r="IP59" s="213"/>
      <c r="IQ59" s="213"/>
    </row>
    <row r="60" spans="1:251" s="224" customFormat="1">
      <c r="A60" s="888" t="s">
        <v>208</v>
      </c>
      <c r="B60" s="888"/>
      <c r="C60" s="223">
        <f t="shared" ref="C60:V60" si="13">SUM(C44:C59)</f>
        <v>0</v>
      </c>
      <c r="D60" s="223">
        <f t="shared" si="13"/>
        <v>0</v>
      </c>
      <c r="E60" s="223">
        <f t="shared" si="13"/>
        <v>0</v>
      </c>
      <c r="F60" s="223">
        <f t="shared" si="13"/>
        <v>0</v>
      </c>
      <c r="G60" s="223">
        <f t="shared" si="13"/>
        <v>0</v>
      </c>
      <c r="H60" s="223">
        <f t="shared" si="13"/>
        <v>0</v>
      </c>
      <c r="I60" s="223">
        <f t="shared" si="13"/>
        <v>0</v>
      </c>
      <c r="J60" s="223">
        <f t="shared" si="13"/>
        <v>0</v>
      </c>
      <c r="K60" s="223">
        <f t="shared" si="13"/>
        <v>0</v>
      </c>
      <c r="L60" s="223">
        <f t="shared" si="13"/>
        <v>0</v>
      </c>
      <c r="M60" s="223">
        <f t="shared" si="13"/>
        <v>0</v>
      </c>
      <c r="N60" s="223">
        <f t="shared" si="13"/>
        <v>0</v>
      </c>
      <c r="O60" s="223">
        <f t="shared" si="13"/>
        <v>0</v>
      </c>
      <c r="P60" s="223">
        <f t="shared" si="13"/>
        <v>0</v>
      </c>
      <c r="Q60" s="223">
        <f t="shared" si="13"/>
        <v>0</v>
      </c>
      <c r="R60" s="223">
        <f t="shared" si="13"/>
        <v>0</v>
      </c>
      <c r="S60" s="223">
        <f t="shared" si="13"/>
        <v>0</v>
      </c>
      <c r="T60" s="223">
        <f t="shared" si="13"/>
        <v>0</v>
      </c>
      <c r="U60" s="223">
        <f t="shared" si="13"/>
        <v>0</v>
      </c>
      <c r="V60" s="223">
        <f t="shared" si="13"/>
        <v>0</v>
      </c>
      <c r="X60" s="225"/>
    </row>
    <row r="61" spans="1:251" s="227" customFormat="1">
      <c r="A61" s="888" t="s">
        <v>421</v>
      </c>
      <c r="B61" s="888"/>
      <c r="C61" s="226">
        <f t="shared" ref="C61:V61" si="14">C60+C43</f>
        <v>0</v>
      </c>
      <c r="D61" s="226">
        <f t="shared" si="14"/>
        <v>0</v>
      </c>
      <c r="E61" s="226">
        <f t="shared" si="14"/>
        <v>0</v>
      </c>
      <c r="F61" s="226">
        <f t="shared" si="14"/>
        <v>0</v>
      </c>
      <c r="G61" s="226">
        <f t="shared" si="14"/>
        <v>0</v>
      </c>
      <c r="H61" s="226">
        <f t="shared" si="14"/>
        <v>0</v>
      </c>
      <c r="I61" s="226">
        <f t="shared" si="14"/>
        <v>0</v>
      </c>
      <c r="J61" s="226">
        <f t="shared" si="14"/>
        <v>0</v>
      </c>
      <c r="K61" s="226">
        <f t="shared" si="14"/>
        <v>0</v>
      </c>
      <c r="L61" s="226">
        <f t="shared" si="14"/>
        <v>0</v>
      </c>
      <c r="M61" s="226">
        <f t="shared" si="14"/>
        <v>0</v>
      </c>
      <c r="N61" s="226">
        <f t="shared" si="14"/>
        <v>0</v>
      </c>
      <c r="O61" s="226">
        <f t="shared" si="14"/>
        <v>0</v>
      </c>
      <c r="P61" s="226">
        <f t="shared" si="14"/>
        <v>0</v>
      </c>
      <c r="Q61" s="226">
        <f t="shared" si="14"/>
        <v>0</v>
      </c>
      <c r="R61" s="226">
        <f t="shared" si="14"/>
        <v>0</v>
      </c>
      <c r="S61" s="226">
        <f t="shared" si="14"/>
        <v>0</v>
      </c>
      <c r="T61" s="226">
        <f t="shared" si="14"/>
        <v>0</v>
      </c>
      <c r="U61" s="226">
        <f t="shared" si="14"/>
        <v>0</v>
      </c>
      <c r="V61" s="226">
        <f t="shared" si="14"/>
        <v>0</v>
      </c>
      <c r="X61" s="228"/>
    </row>
    <row r="62" spans="1:251" s="213" customFormat="1">
      <c r="A62" s="229"/>
      <c r="B62" s="230"/>
      <c r="C62" s="231"/>
      <c r="D62" s="232"/>
      <c r="E62" s="233"/>
      <c r="F62" s="232"/>
      <c r="G62" s="233"/>
      <c r="H62" s="232"/>
      <c r="I62" s="233"/>
      <c r="J62" s="232"/>
      <c r="K62" s="233"/>
      <c r="L62" s="232"/>
      <c r="M62" s="233"/>
      <c r="N62" s="232"/>
      <c r="O62" s="233"/>
      <c r="P62" s="232"/>
      <c r="Q62" s="233"/>
      <c r="R62" s="232"/>
      <c r="S62" s="233"/>
      <c r="T62" s="232"/>
      <c r="U62" s="233"/>
      <c r="V62" s="232"/>
      <c r="X62" s="221"/>
    </row>
    <row r="63" spans="1:251" s="213" customFormat="1">
      <c r="A63" s="234"/>
      <c r="B63" s="235"/>
      <c r="C63" s="236"/>
      <c r="D63" s="236"/>
      <c r="E63" s="237"/>
      <c r="F63" s="238"/>
      <c r="G63" s="239"/>
      <c r="H63" s="238"/>
      <c r="I63" s="239"/>
      <c r="J63" s="238"/>
      <c r="K63" s="239"/>
      <c r="L63" s="238"/>
      <c r="M63" s="240"/>
      <c r="N63" s="240"/>
      <c r="O63" s="239"/>
      <c r="P63" s="238"/>
      <c r="Q63" s="239"/>
      <c r="R63" s="238"/>
      <c r="S63" s="239"/>
      <c r="T63" s="238"/>
      <c r="U63" s="239"/>
      <c r="V63" s="238"/>
    </row>
  </sheetData>
  <mergeCells count="17">
    <mergeCell ref="B1:V1"/>
    <mergeCell ref="B2:V2"/>
    <mergeCell ref="A5:A6"/>
    <mergeCell ref="B5:B6"/>
    <mergeCell ref="C5:D5"/>
    <mergeCell ref="E5:F5"/>
    <mergeCell ref="G5:H5"/>
    <mergeCell ref="I5:J5"/>
    <mergeCell ref="K5:L5"/>
    <mergeCell ref="M5:N5"/>
    <mergeCell ref="A61:B61"/>
    <mergeCell ref="O5:P5"/>
    <mergeCell ref="Q5:R5"/>
    <mergeCell ref="S5:T5"/>
    <mergeCell ref="U5:V5"/>
    <mergeCell ref="A43:B43"/>
    <mergeCell ref="A60:B60"/>
  </mergeCells>
  <printOptions horizontalCentered="1"/>
  <pageMargins left="0.19685039370078741" right="0.19685039370078741" top="0.19685039370078741" bottom="0.19685039370078741" header="0.31496062992125984" footer="0.31496062992125984"/>
  <pageSetup paperSize="5" scale="50" orientation="landscape" r:id="rId1"/>
  <colBreaks count="1" manualBreakCount="1">
    <brk id="2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J23"/>
  <sheetViews>
    <sheetView zoomScaleNormal="100" workbookViewId="0">
      <selection activeCell="I24" sqref="I24"/>
    </sheetView>
  </sheetViews>
  <sheetFormatPr defaultRowHeight="15.75"/>
  <cols>
    <col min="1" max="1" width="8.5703125" style="253" customWidth="1"/>
    <col min="2" max="2" width="16.5703125" style="253" customWidth="1"/>
    <col min="3" max="8" width="18.7109375" style="253" customWidth="1"/>
    <col min="9" max="9" width="16" style="253" customWidth="1"/>
    <col min="10" max="256" width="9.140625" style="253"/>
    <col min="257" max="257" width="8.5703125" style="253" customWidth="1"/>
    <col min="258" max="258" width="16.5703125" style="253" customWidth="1"/>
    <col min="259" max="264" width="18.7109375" style="253" customWidth="1"/>
    <col min="265" max="265" width="16" style="253" customWidth="1"/>
    <col min="266" max="512" width="9.140625" style="253"/>
    <col min="513" max="513" width="8.5703125" style="253" customWidth="1"/>
    <col min="514" max="514" width="16.5703125" style="253" customWidth="1"/>
    <col min="515" max="520" width="18.7109375" style="253" customWidth="1"/>
    <col min="521" max="521" width="16" style="253" customWidth="1"/>
    <col min="522" max="768" width="9.140625" style="253"/>
    <col min="769" max="769" width="8.5703125" style="253" customWidth="1"/>
    <col min="770" max="770" width="16.5703125" style="253" customWidth="1"/>
    <col min="771" max="776" width="18.7109375" style="253" customWidth="1"/>
    <col min="777" max="777" width="16" style="253" customWidth="1"/>
    <col min="778" max="1024" width="9.140625" style="253"/>
    <col min="1025" max="1025" width="8.5703125" style="253" customWidth="1"/>
    <col min="1026" max="1026" width="16.5703125" style="253" customWidth="1"/>
    <col min="1027" max="1032" width="18.7109375" style="253" customWidth="1"/>
    <col min="1033" max="1033" width="16" style="253" customWidth="1"/>
    <col min="1034" max="1280" width="9.140625" style="253"/>
    <col min="1281" max="1281" width="8.5703125" style="253" customWidth="1"/>
    <col min="1282" max="1282" width="16.5703125" style="253" customWidth="1"/>
    <col min="1283" max="1288" width="18.7109375" style="253" customWidth="1"/>
    <col min="1289" max="1289" width="16" style="253" customWidth="1"/>
    <col min="1290" max="1536" width="9.140625" style="253"/>
    <col min="1537" max="1537" width="8.5703125" style="253" customWidth="1"/>
    <col min="1538" max="1538" width="16.5703125" style="253" customWidth="1"/>
    <col min="1539" max="1544" width="18.7109375" style="253" customWidth="1"/>
    <col min="1545" max="1545" width="16" style="253" customWidth="1"/>
    <col min="1546" max="1792" width="9.140625" style="253"/>
    <col min="1793" max="1793" width="8.5703125" style="253" customWidth="1"/>
    <col min="1794" max="1794" width="16.5703125" style="253" customWidth="1"/>
    <col min="1795" max="1800" width="18.7109375" style="253" customWidth="1"/>
    <col min="1801" max="1801" width="16" style="253" customWidth="1"/>
    <col min="1802" max="2048" width="9.140625" style="253"/>
    <col min="2049" max="2049" width="8.5703125" style="253" customWidth="1"/>
    <col min="2050" max="2050" width="16.5703125" style="253" customWidth="1"/>
    <col min="2051" max="2056" width="18.7109375" style="253" customWidth="1"/>
    <col min="2057" max="2057" width="16" style="253" customWidth="1"/>
    <col min="2058" max="2304" width="9.140625" style="253"/>
    <col min="2305" max="2305" width="8.5703125" style="253" customWidth="1"/>
    <col min="2306" max="2306" width="16.5703125" style="253" customWidth="1"/>
    <col min="2307" max="2312" width="18.7109375" style="253" customWidth="1"/>
    <col min="2313" max="2313" width="16" style="253" customWidth="1"/>
    <col min="2314" max="2560" width="9.140625" style="253"/>
    <col min="2561" max="2561" width="8.5703125" style="253" customWidth="1"/>
    <col min="2562" max="2562" width="16.5703125" style="253" customWidth="1"/>
    <col min="2563" max="2568" width="18.7109375" style="253" customWidth="1"/>
    <col min="2569" max="2569" width="16" style="253" customWidth="1"/>
    <col min="2570" max="2816" width="9.140625" style="253"/>
    <col min="2817" max="2817" width="8.5703125" style="253" customWidth="1"/>
    <col min="2818" max="2818" width="16.5703125" style="253" customWidth="1"/>
    <col min="2819" max="2824" width="18.7109375" style="253" customWidth="1"/>
    <col min="2825" max="2825" width="16" style="253" customWidth="1"/>
    <col min="2826" max="3072" width="9.140625" style="253"/>
    <col min="3073" max="3073" width="8.5703125" style="253" customWidth="1"/>
    <col min="3074" max="3074" width="16.5703125" style="253" customWidth="1"/>
    <col min="3075" max="3080" width="18.7109375" style="253" customWidth="1"/>
    <col min="3081" max="3081" width="16" style="253" customWidth="1"/>
    <col min="3082" max="3328" width="9.140625" style="253"/>
    <col min="3329" max="3329" width="8.5703125" style="253" customWidth="1"/>
    <col min="3330" max="3330" width="16.5703125" style="253" customWidth="1"/>
    <col min="3331" max="3336" width="18.7109375" style="253" customWidth="1"/>
    <col min="3337" max="3337" width="16" style="253" customWidth="1"/>
    <col min="3338" max="3584" width="9.140625" style="253"/>
    <col min="3585" max="3585" width="8.5703125" style="253" customWidth="1"/>
    <col min="3586" max="3586" width="16.5703125" style="253" customWidth="1"/>
    <col min="3587" max="3592" width="18.7109375" style="253" customWidth="1"/>
    <col min="3593" max="3593" width="16" style="253" customWidth="1"/>
    <col min="3594" max="3840" width="9.140625" style="253"/>
    <col min="3841" max="3841" width="8.5703125" style="253" customWidth="1"/>
    <col min="3842" max="3842" width="16.5703125" style="253" customWidth="1"/>
    <col min="3843" max="3848" width="18.7109375" style="253" customWidth="1"/>
    <col min="3849" max="3849" width="16" style="253" customWidth="1"/>
    <col min="3850" max="4096" width="9.140625" style="253"/>
    <col min="4097" max="4097" width="8.5703125" style="253" customWidth="1"/>
    <col min="4098" max="4098" width="16.5703125" style="253" customWidth="1"/>
    <col min="4099" max="4104" width="18.7109375" style="253" customWidth="1"/>
    <col min="4105" max="4105" width="16" style="253" customWidth="1"/>
    <col min="4106" max="4352" width="9.140625" style="253"/>
    <col min="4353" max="4353" width="8.5703125" style="253" customWidth="1"/>
    <col min="4354" max="4354" width="16.5703125" style="253" customWidth="1"/>
    <col min="4355" max="4360" width="18.7109375" style="253" customWidth="1"/>
    <col min="4361" max="4361" width="16" style="253" customWidth="1"/>
    <col min="4362" max="4608" width="9.140625" style="253"/>
    <col min="4609" max="4609" width="8.5703125" style="253" customWidth="1"/>
    <col min="4610" max="4610" width="16.5703125" style="253" customWidth="1"/>
    <col min="4611" max="4616" width="18.7109375" style="253" customWidth="1"/>
    <col min="4617" max="4617" width="16" style="253" customWidth="1"/>
    <col min="4618" max="4864" width="9.140625" style="253"/>
    <col min="4865" max="4865" width="8.5703125" style="253" customWidth="1"/>
    <col min="4866" max="4866" width="16.5703125" style="253" customWidth="1"/>
    <col min="4867" max="4872" width="18.7109375" style="253" customWidth="1"/>
    <col min="4873" max="4873" width="16" style="253" customWidth="1"/>
    <col min="4874" max="5120" width="9.140625" style="253"/>
    <col min="5121" max="5121" width="8.5703125" style="253" customWidth="1"/>
    <col min="5122" max="5122" width="16.5703125" style="253" customWidth="1"/>
    <col min="5123" max="5128" width="18.7109375" style="253" customWidth="1"/>
    <col min="5129" max="5129" width="16" style="253" customWidth="1"/>
    <col min="5130" max="5376" width="9.140625" style="253"/>
    <col min="5377" max="5377" width="8.5703125" style="253" customWidth="1"/>
    <col min="5378" max="5378" width="16.5703125" style="253" customWidth="1"/>
    <col min="5379" max="5384" width="18.7109375" style="253" customWidth="1"/>
    <col min="5385" max="5385" width="16" style="253" customWidth="1"/>
    <col min="5386" max="5632" width="9.140625" style="253"/>
    <col min="5633" max="5633" width="8.5703125" style="253" customWidth="1"/>
    <col min="5634" max="5634" width="16.5703125" style="253" customWidth="1"/>
    <col min="5635" max="5640" width="18.7109375" style="253" customWidth="1"/>
    <col min="5641" max="5641" width="16" style="253" customWidth="1"/>
    <col min="5642" max="5888" width="9.140625" style="253"/>
    <col min="5889" max="5889" width="8.5703125" style="253" customWidth="1"/>
    <col min="5890" max="5890" width="16.5703125" style="253" customWidth="1"/>
    <col min="5891" max="5896" width="18.7109375" style="253" customWidth="1"/>
    <col min="5897" max="5897" width="16" style="253" customWidth="1"/>
    <col min="5898" max="6144" width="9.140625" style="253"/>
    <col min="6145" max="6145" width="8.5703125" style="253" customWidth="1"/>
    <col min="6146" max="6146" width="16.5703125" style="253" customWidth="1"/>
    <col min="6147" max="6152" width="18.7109375" style="253" customWidth="1"/>
    <col min="6153" max="6153" width="16" style="253" customWidth="1"/>
    <col min="6154" max="6400" width="9.140625" style="253"/>
    <col min="6401" max="6401" width="8.5703125" style="253" customWidth="1"/>
    <col min="6402" max="6402" width="16.5703125" style="253" customWidth="1"/>
    <col min="6403" max="6408" width="18.7109375" style="253" customWidth="1"/>
    <col min="6409" max="6409" width="16" style="253" customWidth="1"/>
    <col min="6410" max="6656" width="9.140625" style="253"/>
    <col min="6657" max="6657" width="8.5703125" style="253" customWidth="1"/>
    <col min="6658" max="6658" width="16.5703125" style="253" customWidth="1"/>
    <col min="6659" max="6664" width="18.7109375" style="253" customWidth="1"/>
    <col min="6665" max="6665" width="16" style="253" customWidth="1"/>
    <col min="6666" max="6912" width="9.140625" style="253"/>
    <col min="6913" max="6913" width="8.5703125" style="253" customWidth="1"/>
    <col min="6914" max="6914" width="16.5703125" style="253" customWidth="1"/>
    <col min="6915" max="6920" width="18.7109375" style="253" customWidth="1"/>
    <col min="6921" max="6921" width="16" style="253" customWidth="1"/>
    <col min="6922" max="7168" width="9.140625" style="253"/>
    <col min="7169" max="7169" width="8.5703125" style="253" customWidth="1"/>
    <col min="7170" max="7170" width="16.5703125" style="253" customWidth="1"/>
    <col min="7171" max="7176" width="18.7109375" style="253" customWidth="1"/>
    <col min="7177" max="7177" width="16" style="253" customWidth="1"/>
    <col min="7178" max="7424" width="9.140625" style="253"/>
    <col min="7425" max="7425" width="8.5703125" style="253" customWidth="1"/>
    <col min="7426" max="7426" width="16.5703125" style="253" customWidth="1"/>
    <col min="7427" max="7432" width="18.7109375" style="253" customWidth="1"/>
    <col min="7433" max="7433" width="16" style="253" customWidth="1"/>
    <col min="7434" max="7680" width="9.140625" style="253"/>
    <col min="7681" max="7681" width="8.5703125" style="253" customWidth="1"/>
    <col min="7682" max="7682" width="16.5703125" style="253" customWidth="1"/>
    <col min="7683" max="7688" width="18.7109375" style="253" customWidth="1"/>
    <col min="7689" max="7689" width="16" style="253" customWidth="1"/>
    <col min="7690" max="7936" width="9.140625" style="253"/>
    <col min="7937" max="7937" width="8.5703125" style="253" customWidth="1"/>
    <col min="7938" max="7938" width="16.5703125" style="253" customWidth="1"/>
    <col min="7939" max="7944" width="18.7109375" style="253" customWidth="1"/>
    <col min="7945" max="7945" width="16" style="253" customWidth="1"/>
    <col min="7946" max="8192" width="9.140625" style="253"/>
    <col min="8193" max="8193" width="8.5703125" style="253" customWidth="1"/>
    <col min="8194" max="8194" width="16.5703125" style="253" customWidth="1"/>
    <col min="8195" max="8200" width="18.7109375" style="253" customWidth="1"/>
    <col min="8201" max="8201" width="16" style="253" customWidth="1"/>
    <col min="8202" max="8448" width="9.140625" style="253"/>
    <col min="8449" max="8449" width="8.5703125" style="253" customWidth="1"/>
    <col min="8450" max="8450" width="16.5703125" style="253" customWidth="1"/>
    <col min="8451" max="8456" width="18.7109375" style="253" customWidth="1"/>
    <col min="8457" max="8457" width="16" style="253" customWidth="1"/>
    <col min="8458" max="8704" width="9.140625" style="253"/>
    <col min="8705" max="8705" width="8.5703125" style="253" customWidth="1"/>
    <col min="8706" max="8706" width="16.5703125" style="253" customWidth="1"/>
    <col min="8707" max="8712" width="18.7109375" style="253" customWidth="1"/>
    <col min="8713" max="8713" width="16" style="253" customWidth="1"/>
    <col min="8714" max="8960" width="9.140625" style="253"/>
    <col min="8961" max="8961" width="8.5703125" style="253" customWidth="1"/>
    <col min="8962" max="8962" width="16.5703125" style="253" customWidth="1"/>
    <col min="8963" max="8968" width="18.7109375" style="253" customWidth="1"/>
    <col min="8969" max="8969" width="16" style="253" customWidth="1"/>
    <col min="8970" max="9216" width="9.140625" style="253"/>
    <col min="9217" max="9217" width="8.5703125" style="253" customWidth="1"/>
    <col min="9218" max="9218" width="16.5703125" style="253" customWidth="1"/>
    <col min="9219" max="9224" width="18.7109375" style="253" customWidth="1"/>
    <col min="9225" max="9225" width="16" style="253" customWidth="1"/>
    <col min="9226" max="9472" width="9.140625" style="253"/>
    <col min="9473" max="9473" width="8.5703125" style="253" customWidth="1"/>
    <col min="9474" max="9474" width="16.5703125" style="253" customWidth="1"/>
    <col min="9475" max="9480" width="18.7109375" style="253" customWidth="1"/>
    <col min="9481" max="9481" width="16" style="253" customWidth="1"/>
    <col min="9482" max="9728" width="9.140625" style="253"/>
    <col min="9729" max="9729" width="8.5703125" style="253" customWidth="1"/>
    <col min="9730" max="9730" width="16.5703125" style="253" customWidth="1"/>
    <col min="9731" max="9736" width="18.7109375" style="253" customWidth="1"/>
    <col min="9737" max="9737" width="16" style="253" customWidth="1"/>
    <col min="9738" max="9984" width="9.140625" style="253"/>
    <col min="9985" max="9985" width="8.5703125" style="253" customWidth="1"/>
    <col min="9986" max="9986" width="16.5703125" style="253" customWidth="1"/>
    <col min="9987" max="9992" width="18.7109375" style="253" customWidth="1"/>
    <col min="9993" max="9993" width="16" style="253" customWidth="1"/>
    <col min="9994" max="10240" width="9.140625" style="253"/>
    <col min="10241" max="10241" width="8.5703125" style="253" customWidth="1"/>
    <col min="10242" max="10242" width="16.5703125" style="253" customWidth="1"/>
    <col min="10243" max="10248" width="18.7109375" style="253" customWidth="1"/>
    <col min="10249" max="10249" width="16" style="253" customWidth="1"/>
    <col min="10250" max="10496" width="9.140625" style="253"/>
    <col min="10497" max="10497" width="8.5703125" style="253" customWidth="1"/>
    <col min="10498" max="10498" width="16.5703125" style="253" customWidth="1"/>
    <col min="10499" max="10504" width="18.7109375" style="253" customWidth="1"/>
    <col min="10505" max="10505" width="16" style="253" customWidth="1"/>
    <col min="10506" max="10752" width="9.140625" style="253"/>
    <col min="10753" max="10753" width="8.5703125" style="253" customWidth="1"/>
    <col min="10754" max="10754" width="16.5703125" style="253" customWidth="1"/>
    <col min="10755" max="10760" width="18.7109375" style="253" customWidth="1"/>
    <col min="10761" max="10761" width="16" style="253" customWidth="1"/>
    <col min="10762" max="11008" width="9.140625" style="253"/>
    <col min="11009" max="11009" width="8.5703125" style="253" customWidth="1"/>
    <col min="11010" max="11010" width="16.5703125" style="253" customWidth="1"/>
    <col min="11011" max="11016" width="18.7109375" style="253" customWidth="1"/>
    <col min="11017" max="11017" width="16" style="253" customWidth="1"/>
    <col min="11018" max="11264" width="9.140625" style="253"/>
    <col min="11265" max="11265" width="8.5703125" style="253" customWidth="1"/>
    <col min="11266" max="11266" width="16.5703125" style="253" customWidth="1"/>
    <col min="11267" max="11272" width="18.7109375" style="253" customWidth="1"/>
    <col min="11273" max="11273" width="16" style="253" customWidth="1"/>
    <col min="11274" max="11520" width="9.140625" style="253"/>
    <col min="11521" max="11521" width="8.5703125" style="253" customWidth="1"/>
    <col min="11522" max="11522" width="16.5703125" style="253" customWidth="1"/>
    <col min="11523" max="11528" width="18.7109375" style="253" customWidth="1"/>
    <col min="11529" max="11529" width="16" style="253" customWidth="1"/>
    <col min="11530" max="11776" width="9.140625" style="253"/>
    <col min="11777" max="11777" width="8.5703125" style="253" customWidth="1"/>
    <col min="11778" max="11778" width="16.5703125" style="253" customWidth="1"/>
    <col min="11779" max="11784" width="18.7109375" style="253" customWidth="1"/>
    <col min="11785" max="11785" width="16" style="253" customWidth="1"/>
    <col min="11786" max="12032" width="9.140625" style="253"/>
    <col min="12033" max="12033" width="8.5703125" style="253" customWidth="1"/>
    <col min="12034" max="12034" width="16.5703125" style="253" customWidth="1"/>
    <col min="12035" max="12040" width="18.7109375" style="253" customWidth="1"/>
    <col min="12041" max="12041" width="16" style="253" customWidth="1"/>
    <col min="12042" max="12288" width="9.140625" style="253"/>
    <col min="12289" max="12289" width="8.5703125" style="253" customWidth="1"/>
    <col min="12290" max="12290" width="16.5703125" style="253" customWidth="1"/>
    <col min="12291" max="12296" width="18.7109375" style="253" customWidth="1"/>
    <col min="12297" max="12297" width="16" style="253" customWidth="1"/>
    <col min="12298" max="12544" width="9.140625" style="253"/>
    <col min="12545" max="12545" width="8.5703125" style="253" customWidth="1"/>
    <col min="12546" max="12546" width="16.5703125" style="253" customWidth="1"/>
    <col min="12547" max="12552" width="18.7109375" style="253" customWidth="1"/>
    <col min="12553" max="12553" width="16" style="253" customWidth="1"/>
    <col min="12554" max="12800" width="9.140625" style="253"/>
    <col min="12801" max="12801" width="8.5703125" style="253" customWidth="1"/>
    <col min="12802" max="12802" width="16.5703125" style="253" customWidth="1"/>
    <col min="12803" max="12808" width="18.7109375" style="253" customWidth="1"/>
    <col min="12809" max="12809" width="16" style="253" customWidth="1"/>
    <col min="12810" max="13056" width="9.140625" style="253"/>
    <col min="13057" max="13057" width="8.5703125" style="253" customWidth="1"/>
    <col min="13058" max="13058" width="16.5703125" style="253" customWidth="1"/>
    <col min="13059" max="13064" width="18.7109375" style="253" customWidth="1"/>
    <col min="13065" max="13065" width="16" style="253" customWidth="1"/>
    <col min="13066" max="13312" width="9.140625" style="253"/>
    <col min="13313" max="13313" width="8.5703125" style="253" customWidth="1"/>
    <col min="13314" max="13314" width="16.5703125" style="253" customWidth="1"/>
    <col min="13315" max="13320" width="18.7109375" style="253" customWidth="1"/>
    <col min="13321" max="13321" width="16" style="253" customWidth="1"/>
    <col min="13322" max="13568" width="9.140625" style="253"/>
    <col min="13569" max="13569" width="8.5703125" style="253" customWidth="1"/>
    <col min="13570" max="13570" width="16.5703125" style="253" customWidth="1"/>
    <col min="13571" max="13576" width="18.7109375" style="253" customWidth="1"/>
    <col min="13577" max="13577" width="16" style="253" customWidth="1"/>
    <col min="13578" max="13824" width="9.140625" style="253"/>
    <col min="13825" max="13825" width="8.5703125" style="253" customWidth="1"/>
    <col min="13826" max="13826" width="16.5703125" style="253" customWidth="1"/>
    <col min="13827" max="13832" width="18.7109375" style="253" customWidth="1"/>
    <col min="13833" max="13833" width="16" style="253" customWidth="1"/>
    <col min="13834" max="14080" width="9.140625" style="253"/>
    <col min="14081" max="14081" width="8.5703125" style="253" customWidth="1"/>
    <col min="14082" max="14082" width="16.5703125" style="253" customWidth="1"/>
    <col min="14083" max="14088" width="18.7109375" style="253" customWidth="1"/>
    <col min="14089" max="14089" width="16" style="253" customWidth="1"/>
    <col min="14090" max="14336" width="9.140625" style="253"/>
    <col min="14337" max="14337" width="8.5703125" style="253" customWidth="1"/>
    <col min="14338" max="14338" width="16.5703125" style="253" customWidth="1"/>
    <col min="14339" max="14344" width="18.7109375" style="253" customWidth="1"/>
    <col min="14345" max="14345" width="16" style="253" customWidth="1"/>
    <col min="14346" max="14592" width="9.140625" style="253"/>
    <col min="14593" max="14593" width="8.5703125" style="253" customWidth="1"/>
    <col min="14594" max="14594" width="16.5703125" style="253" customWidth="1"/>
    <col min="14595" max="14600" width="18.7109375" style="253" customWidth="1"/>
    <col min="14601" max="14601" width="16" style="253" customWidth="1"/>
    <col min="14602" max="14848" width="9.140625" style="253"/>
    <col min="14849" max="14849" width="8.5703125" style="253" customWidth="1"/>
    <col min="14850" max="14850" width="16.5703125" style="253" customWidth="1"/>
    <col min="14851" max="14856" width="18.7109375" style="253" customWidth="1"/>
    <col min="14857" max="14857" width="16" style="253" customWidth="1"/>
    <col min="14858" max="15104" width="9.140625" style="253"/>
    <col min="15105" max="15105" width="8.5703125" style="253" customWidth="1"/>
    <col min="15106" max="15106" width="16.5703125" style="253" customWidth="1"/>
    <col min="15107" max="15112" width="18.7109375" style="253" customWidth="1"/>
    <col min="15113" max="15113" width="16" style="253" customWidth="1"/>
    <col min="15114" max="15360" width="9.140625" style="253"/>
    <col min="15361" max="15361" width="8.5703125" style="253" customWidth="1"/>
    <col min="15362" max="15362" width="16.5703125" style="253" customWidth="1"/>
    <col min="15363" max="15368" width="18.7109375" style="253" customWidth="1"/>
    <col min="15369" max="15369" width="16" style="253" customWidth="1"/>
    <col min="15370" max="15616" width="9.140625" style="253"/>
    <col min="15617" max="15617" width="8.5703125" style="253" customWidth="1"/>
    <col min="15618" max="15618" width="16.5703125" style="253" customWidth="1"/>
    <col min="15619" max="15624" width="18.7109375" style="253" customWidth="1"/>
    <col min="15625" max="15625" width="16" style="253" customWidth="1"/>
    <col min="15626" max="15872" width="9.140625" style="253"/>
    <col min="15873" max="15873" width="8.5703125" style="253" customWidth="1"/>
    <col min="15874" max="15874" width="16.5703125" style="253" customWidth="1"/>
    <col min="15875" max="15880" width="18.7109375" style="253" customWidth="1"/>
    <col min="15881" max="15881" width="16" style="253" customWidth="1"/>
    <col min="15882" max="16128" width="9.140625" style="253"/>
    <col min="16129" max="16129" width="8.5703125" style="253" customWidth="1"/>
    <col min="16130" max="16130" width="16.5703125" style="253" customWidth="1"/>
    <col min="16131" max="16136" width="18.7109375" style="253" customWidth="1"/>
    <col min="16137" max="16137" width="16" style="253" customWidth="1"/>
    <col min="16138" max="16384" width="9.140625" style="253"/>
  </cols>
  <sheetData>
    <row r="1" spans="1:10" s="245" customFormat="1">
      <c r="A1" s="875" t="s">
        <v>923</v>
      </c>
      <c r="B1" s="875"/>
      <c r="C1" s="875"/>
      <c r="D1" s="875"/>
      <c r="E1" s="875"/>
      <c r="F1" s="875"/>
      <c r="G1" s="875"/>
      <c r="H1" s="875"/>
    </row>
    <row r="2" spans="1:10" s="246" customFormat="1">
      <c r="B2" s="247"/>
      <c r="C2" s="248"/>
      <c r="D2" s="248"/>
      <c r="E2" s="248"/>
      <c r="F2" s="248"/>
      <c r="G2" s="875" t="s">
        <v>422</v>
      </c>
      <c r="H2" s="875"/>
    </row>
    <row r="3" spans="1:10" s="245" customFormat="1" ht="39.75" customHeight="1">
      <c r="A3" s="893" t="s">
        <v>808</v>
      </c>
      <c r="B3" s="893"/>
      <c r="C3" s="893"/>
      <c r="D3" s="893"/>
      <c r="E3" s="893"/>
      <c r="F3" s="893"/>
      <c r="G3" s="893"/>
      <c r="H3" s="893"/>
      <c r="I3" s="110"/>
      <c r="J3" s="110"/>
    </row>
    <row r="4" spans="1:10" s="246" customFormat="1">
      <c r="G4" s="110" t="s">
        <v>1</v>
      </c>
    </row>
    <row r="5" spans="1:10" s="249" customFormat="1">
      <c r="A5" s="872" t="s">
        <v>115</v>
      </c>
      <c r="B5" s="872" t="s">
        <v>2</v>
      </c>
      <c r="C5" s="872" t="s">
        <v>423</v>
      </c>
      <c r="D5" s="872" t="s">
        <v>424</v>
      </c>
      <c r="E5" s="872" t="s">
        <v>425</v>
      </c>
      <c r="F5" s="872" t="s">
        <v>426</v>
      </c>
      <c r="G5" s="872" t="s">
        <v>427</v>
      </c>
      <c r="H5" s="872" t="s">
        <v>428</v>
      </c>
    </row>
    <row r="6" spans="1:10" s="249" customFormat="1">
      <c r="A6" s="872"/>
      <c r="B6" s="872"/>
      <c r="C6" s="872"/>
      <c r="D6" s="872"/>
      <c r="E6" s="872"/>
      <c r="F6" s="872"/>
      <c r="G6" s="872"/>
      <c r="H6" s="872"/>
    </row>
    <row r="7" spans="1:10" s="249" customFormat="1">
      <c r="A7" s="250">
        <v>1</v>
      </c>
      <c r="B7" s="250">
        <v>2</v>
      </c>
      <c r="C7" s="250">
        <v>3</v>
      </c>
      <c r="D7" s="250">
        <v>4</v>
      </c>
      <c r="E7" s="250">
        <v>5</v>
      </c>
      <c r="F7" s="250">
        <v>6</v>
      </c>
      <c r="G7" s="250">
        <v>7</v>
      </c>
      <c r="H7" s="250">
        <v>8</v>
      </c>
    </row>
    <row r="8" spans="1:10">
      <c r="A8" s="250">
        <v>1</v>
      </c>
      <c r="B8" s="250" t="s">
        <v>326</v>
      </c>
      <c r="C8" s="251">
        <v>0</v>
      </c>
      <c r="D8" s="251">
        <v>0</v>
      </c>
      <c r="E8" s="251">
        <v>0</v>
      </c>
      <c r="F8" s="252">
        <f>+ROUND(E8*D8,0)</f>
        <v>0</v>
      </c>
      <c r="G8" s="252"/>
      <c r="H8" s="252">
        <f t="shared" ref="H8:H16" si="0">+F8*G8</f>
        <v>0</v>
      </c>
    </row>
    <row r="9" spans="1:10">
      <c r="A9" s="250">
        <v>2</v>
      </c>
      <c r="B9" s="250" t="s">
        <v>429</v>
      </c>
      <c r="C9" s="251"/>
      <c r="D9" s="251"/>
      <c r="E9" s="251"/>
      <c r="F9" s="252">
        <f t="shared" ref="F9:F16" si="1">+ROUND(E9*D9,0)</f>
        <v>0</v>
      </c>
      <c r="G9" s="251"/>
      <c r="H9" s="252">
        <f t="shared" si="0"/>
        <v>0</v>
      </c>
    </row>
    <row r="10" spans="1:10">
      <c r="A10" s="250">
        <v>3</v>
      </c>
      <c r="B10" s="250" t="s">
        <v>333</v>
      </c>
      <c r="C10" s="251"/>
      <c r="D10" s="251"/>
      <c r="E10" s="251"/>
      <c r="F10" s="252">
        <f t="shared" si="1"/>
        <v>0</v>
      </c>
      <c r="G10" s="251"/>
      <c r="H10" s="252">
        <f t="shared" si="0"/>
        <v>0</v>
      </c>
    </row>
    <row r="11" spans="1:10">
      <c r="A11" s="250">
        <v>4</v>
      </c>
      <c r="B11" s="250" t="s">
        <v>335</v>
      </c>
      <c r="C11" s="251"/>
      <c r="D11" s="251"/>
      <c r="E11" s="251"/>
      <c r="F11" s="252">
        <f t="shared" si="1"/>
        <v>0</v>
      </c>
      <c r="G11" s="251"/>
      <c r="H11" s="252">
        <f t="shared" si="0"/>
        <v>0</v>
      </c>
    </row>
    <row r="12" spans="1:10">
      <c r="A12" s="250">
        <v>5</v>
      </c>
      <c r="B12" s="250" t="s">
        <v>337</v>
      </c>
      <c r="C12" s="251"/>
      <c r="D12" s="251"/>
      <c r="E12" s="251"/>
      <c r="F12" s="252">
        <f t="shared" si="1"/>
        <v>0</v>
      </c>
      <c r="G12" s="251"/>
      <c r="H12" s="252">
        <f t="shared" si="0"/>
        <v>0</v>
      </c>
    </row>
    <row r="13" spans="1:10">
      <c r="A13" s="250">
        <v>6</v>
      </c>
      <c r="B13" s="250" t="s">
        <v>339</v>
      </c>
      <c r="C13" s="251"/>
      <c r="D13" s="251"/>
      <c r="E13" s="251"/>
      <c r="F13" s="252">
        <f t="shared" si="1"/>
        <v>0</v>
      </c>
      <c r="G13" s="251"/>
      <c r="H13" s="252">
        <f t="shared" si="0"/>
        <v>0</v>
      </c>
    </row>
    <row r="14" spans="1:10">
      <c r="A14" s="250">
        <v>7</v>
      </c>
      <c r="B14" s="250" t="s">
        <v>430</v>
      </c>
      <c r="C14" s="251"/>
      <c r="D14" s="251"/>
      <c r="E14" s="251"/>
      <c r="F14" s="252">
        <f t="shared" si="1"/>
        <v>0</v>
      </c>
      <c r="G14" s="251"/>
      <c r="H14" s="252">
        <f t="shared" si="0"/>
        <v>0</v>
      </c>
    </row>
    <row r="15" spans="1:10">
      <c r="A15" s="250">
        <v>8</v>
      </c>
      <c r="B15" s="250" t="s">
        <v>431</v>
      </c>
      <c r="C15" s="251"/>
      <c r="D15" s="251"/>
      <c r="E15" s="251"/>
      <c r="F15" s="252">
        <f t="shared" si="1"/>
        <v>0</v>
      </c>
      <c r="G15" s="251"/>
      <c r="H15" s="252">
        <f t="shared" si="0"/>
        <v>0</v>
      </c>
    </row>
    <row r="16" spans="1:10">
      <c r="A16" s="250">
        <v>9</v>
      </c>
      <c r="B16" s="250" t="s">
        <v>432</v>
      </c>
      <c r="C16" s="251"/>
      <c r="D16" s="251"/>
      <c r="E16" s="251"/>
      <c r="F16" s="252">
        <f t="shared" si="1"/>
        <v>0</v>
      </c>
      <c r="G16" s="251"/>
      <c r="H16" s="252">
        <f t="shared" si="0"/>
        <v>0</v>
      </c>
    </row>
    <row r="17" spans="1:10">
      <c r="A17" s="254"/>
      <c r="B17" s="254"/>
      <c r="C17" s="251"/>
      <c r="D17" s="252"/>
      <c r="E17" s="251"/>
      <c r="F17" s="252"/>
      <c r="G17" s="251"/>
      <c r="H17" s="252">
        <f>SUM(H8:H16)</f>
        <v>0</v>
      </c>
    </row>
    <row r="18" spans="1:10" s="246" customFormat="1"/>
    <row r="20" spans="1:10" s="110" customFormat="1">
      <c r="A20" s="875" t="s">
        <v>257</v>
      </c>
      <c r="B20" s="875"/>
      <c r="C20" s="875"/>
      <c r="D20" s="182"/>
      <c r="G20" s="875" t="s">
        <v>152</v>
      </c>
      <c r="H20" s="875"/>
      <c r="J20" s="182"/>
    </row>
    <row r="23" spans="1:10">
      <c r="A23" s="246" t="s">
        <v>147</v>
      </c>
      <c r="B23" s="246" t="s">
        <v>433</v>
      </c>
    </row>
  </sheetData>
  <mergeCells count="13">
    <mergeCell ref="H5:H6"/>
    <mergeCell ref="A20:C20"/>
    <mergeCell ref="G20:H20"/>
    <mergeCell ref="A1:H1"/>
    <mergeCell ref="G2:H2"/>
    <mergeCell ref="A3:H3"/>
    <mergeCell ref="A5:A6"/>
    <mergeCell ref="B5:B6"/>
    <mergeCell ref="C5:C6"/>
    <mergeCell ref="D5:D6"/>
    <mergeCell ref="E5:E6"/>
    <mergeCell ref="F5:F6"/>
    <mergeCell ref="G5:G6"/>
  </mergeCells>
  <printOptions horizontalCentered="1"/>
  <pageMargins left="0.19685039370078741" right="0.19685039370078741" top="0.39370078740157483" bottom="0.19685039370078741" header="0.31496062992125984" footer="0.31496062992125984"/>
  <pageSetup paperSize="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0"/>
  <sheetViews>
    <sheetView zoomScale="120" zoomScaleNormal="120" workbookViewId="0">
      <pane xSplit="3" ySplit="6" topLeftCell="D7" activePane="bottomRight" state="frozen"/>
      <selection pane="topRight" activeCell="D1" sqref="D1"/>
      <selection pane="bottomLeft" activeCell="A7" sqref="A7"/>
      <selection pane="bottomRight" activeCell="J15" sqref="J15"/>
    </sheetView>
  </sheetViews>
  <sheetFormatPr defaultRowHeight="15.75"/>
  <cols>
    <col min="1" max="1" width="3.7109375" style="390" customWidth="1"/>
    <col min="2" max="2" width="9.140625" style="390"/>
    <col min="3" max="3" width="12.42578125" style="390" customWidth="1"/>
    <col min="4" max="5" width="9.140625" style="390"/>
    <col min="6" max="6" width="10.5703125" style="390" customWidth="1"/>
    <col min="7" max="8" width="10.42578125" style="390" customWidth="1"/>
    <col min="9" max="10" width="9.140625" style="390"/>
    <col min="11" max="11" width="10.5703125" style="390" customWidth="1"/>
    <col min="12" max="12" width="13.5703125" style="390" customWidth="1"/>
    <col min="13" max="13" width="11.85546875" style="390" customWidth="1"/>
    <col min="14" max="14" width="20.7109375" style="390" customWidth="1"/>
    <col min="15" max="15" width="12.85546875" style="390" bestFit="1" customWidth="1"/>
    <col min="16" max="16" width="18.85546875" style="390" customWidth="1"/>
    <col min="17" max="17" width="12.140625" style="390" customWidth="1"/>
    <col min="18" max="267" width="9.140625" style="390"/>
    <col min="268" max="268" width="13.5703125" style="390" customWidth="1"/>
    <col min="269" max="273" width="11.85546875" style="390" customWidth="1"/>
    <col min="274" max="523" width="9.140625" style="390"/>
    <col min="524" max="524" width="13.5703125" style="390" customWidth="1"/>
    <col min="525" max="529" width="11.85546875" style="390" customWidth="1"/>
    <col min="530" max="779" width="9.140625" style="390"/>
    <col min="780" max="780" width="13.5703125" style="390" customWidth="1"/>
    <col min="781" max="785" width="11.85546875" style="390" customWidth="1"/>
    <col min="786" max="1035" width="9.140625" style="390"/>
    <col min="1036" max="1036" width="13.5703125" style="390" customWidth="1"/>
    <col min="1037" max="1041" width="11.85546875" style="390" customWidth="1"/>
    <col min="1042" max="1291" width="9.140625" style="390"/>
    <col min="1292" max="1292" width="13.5703125" style="390" customWidth="1"/>
    <col min="1293" max="1297" width="11.85546875" style="390" customWidth="1"/>
    <col min="1298" max="1547" width="9.140625" style="390"/>
    <col min="1548" max="1548" width="13.5703125" style="390" customWidth="1"/>
    <col min="1549" max="1553" width="11.85546875" style="390" customWidth="1"/>
    <col min="1554" max="1803" width="9.140625" style="390"/>
    <col min="1804" max="1804" width="13.5703125" style="390" customWidth="1"/>
    <col min="1805" max="1809" width="11.85546875" style="390" customWidth="1"/>
    <col min="1810" max="2059" width="9.140625" style="390"/>
    <col min="2060" max="2060" width="13.5703125" style="390" customWidth="1"/>
    <col min="2061" max="2065" width="11.85546875" style="390" customWidth="1"/>
    <col min="2066" max="2315" width="9.140625" style="390"/>
    <col min="2316" max="2316" width="13.5703125" style="390" customWidth="1"/>
    <col min="2317" max="2321" width="11.85546875" style="390" customWidth="1"/>
    <col min="2322" max="2571" width="9.140625" style="390"/>
    <col min="2572" max="2572" width="13.5703125" style="390" customWidth="1"/>
    <col min="2573" max="2577" width="11.85546875" style="390" customWidth="1"/>
    <col min="2578" max="2827" width="9.140625" style="390"/>
    <col min="2828" max="2828" width="13.5703125" style="390" customWidth="1"/>
    <col min="2829" max="2833" width="11.85546875" style="390" customWidth="1"/>
    <col min="2834" max="3083" width="9.140625" style="390"/>
    <col min="3084" max="3084" width="13.5703125" style="390" customWidth="1"/>
    <col min="3085" max="3089" width="11.85546875" style="390" customWidth="1"/>
    <col min="3090" max="3339" width="9.140625" style="390"/>
    <col min="3340" max="3340" width="13.5703125" style="390" customWidth="1"/>
    <col min="3341" max="3345" width="11.85546875" style="390" customWidth="1"/>
    <col min="3346" max="3595" width="9.140625" style="390"/>
    <col min="3596" max="3596" width="13.5703125" style="390" customWidth="1"/>
    <col min="3597" max="3601" width="11.85546875" style="390" customWidth="1"/>
    <col min="3602" max="3851" width="9.140625" style="390"/>
    <col min="3852" max="3852" width="13.5703125" style="390" customWidth="1"/>
    <col min="3853" max="3857" width="11.85546875" style="390" customWidth="1"/>
    <col min="3858" max="4107" width="9.140625" style="390"/>
    <col min="4108" max="4108" width="13.5703125" style="390" customWidth="1"/>
    <col min="4109" max="4113" width="11.85546875" style="390" customWidth="1"/>
    <col min="4114" max="4363" width="9.140625" style="390"/>
    <col min="4364" max="4364" width="13.5703125" style="390" customWidth="1"/>
    <col min="4365" max="4369" width="11.85546875" style="390" customWidth="1"/>
    <col min="4370" max="4619" width="9.140625" style="390"/>
    <col min="4620" max="4620" width="13.5703125" style="390" customWidth="1"/>
    <col min="4621" max="4625" width="11.85546875" style="390" customWidth="1"/>
    <col min="4626" max="4875" width="9.140625" style="390"/>
    <col min="4876" max="4876" width="13.5703125" style="390" customWidth="1"/>
    <col min="4877" max="4881" width="11.85546875" style="390" customWidth="1"/>
    <col min="4882" max="5131" width="9.140625" style="390"/>
    <col min="5132" max="5132" width="13.5703125" style="390" customWidth="1"/>
    <col min="5133" max="5137" width="11.85546875" style="390" customWidth="1"/>
    <col min="5138" max="5387" width="9.140625" style="390"/>
    <col min="5388" max="5388" width="13.5703125" style="390" customWidth="1"/>
    <col min="5389" max="5393" width="11.85546875" style="390" customWidth="1"/>
    <col min="5394" max="5643" width="9.140625" style="390"/>
    <col min="5644" max="5644" width="13.5703125" style="390" customWidth="1"/>
    <col min="5645" max="5649" width="11.85546875" style="390" customWidth="1"/>
    <col min="5650" max="5899" width="9.140625" style="390"/>
    <col min="5900" max="5900" width="13.5703125" style="390" customWidth="1"/>
    <col min="5901" max="5905" width="11.85546875" style="390" customWidth="1"/>
    <col min="5906" max="6155" width="9.140625" style="390"/>
    <col min="6156" max="6156" width="13.5703125" style="390" customWidth="1"/>
    <col min="6157" max="6161" width="11.85546875" style="390" customWidth="1"/>
    <col min="6162" max="6411" width="9.140625" style="390"/>
    <col min="6412" max="6412" width="13.5703125" style="390" customWidth="1"/>
    <col min="6413" max="6417" width="11.85546875" style="390" customWidth="1"/>
    <col min="6418" max="6667" width="9.140625" style="390"/>
    <col min="6668" max="6668" width="13.5703125" style="390" customWidth="1"/>
    <col min="6669" max="6673" width="11.85546875" style="390" customWidth="1"/>
    <col min="6674" max="6923" width="9.140625" style="390"/>
    <col min="6924" max="6924" width="13.5703125" style="390" customWidth="1"/>
    <col min="6925" max="6929" width="11.85546875" style="390" customWidth="1"/>
    <col min="6930" max="7179" width="9.140625" style="390"/>
    <col min="7180" max="7180" width="13.5703125" style="390" customWidth="1"/>
    <col min="7181" max="7185" width="11.85546875" style="390" customWidth="1"/>
    <col min="7186" max="7435" width="9.140625" style="390"/>
    <col min="7436" max="7436" width="13.5703125" style="390" customWidth="1"/>
    <col min="7437" max="7441" width="11.85546875" style="390" customWidth="1"/>
    <col min="7442" max="7691" width="9.140625" style="390"/>
    <col min="7692" max="7692" width="13.5703125" style="390" customWidth="1"/>
    <col min="7693" max="7697" width="11.85546875" style="390" customWidth="1"/>
    <col min="7698" max="7947" width="9.140625" style="390"/>
    <col min="7948" max="7948" width="13.5703125" style="390" customWidth="1"/>
    <col min="7949" max="7953" width="11.85546875" style="390" customWidth="1"/>
    <col min="7954" max="8203" width="9.140625" style="390"/>
    <col min="8204" max="8204" width="13.5703125" style="390" customWidth="1"/>
    <col min="8205" max="8209" width="11.85546875" style="390" customWidth="1"/>
    <col min="8210" max="8459" width="9.140625" style="390"/>
    <col min="8460" max="8460" width="13.5703125" style="390" customWidth="1"/>
    <col min="8461" max="8465" width="11.85546875" style="390" customWidth="1"/>
    <col min="8466" max="8715" width="9.140625" style="390"/>
    <col min="8716" max="8716" width="13.5703125" style="390" customWidth="1"/>
    <col min="8717" max="8721" width="11.85546875" style="390" customWidth="1"/>
    <col min="8722" max="8971" width="9.140625" style="390"/>
    <col min="8972" max="8972" width="13.5703125" style="390" customWidth="1"/>
    <col min="8973" max="8977" width="11.85546875" style="390" customWidth="1"/>
    <col min="8978" max="9227" width="9.140625" style="390"/>
    <col min="9228" max="9228" width="13.5703125" style="390" customWidth="1"/>
    <col min="9229" max="9233" width="11.85546875" style="390" customWidth="1"/>
    <col min="9234" max="9483" width="9.140625" style="390"/>
    <col min="9484" max="9484" width="13.5703125" style="390" customWidth="1"/>
    <col min="9485" max="9489" width="11.85546875" style="390" customWidth="1"/>
    <col min="9490" max="9739" width="9.140625" style="390"/>
    <col min="9740" max="9740" width="13.5703125" style="390" customWidth="1"/>
    <col min="9741" max="9745" width="11.85546875" style="390" customWidth="1"/>
    <col min="9746" max="9995" width="9.140625" style="390"/>
    <col min="9996" max="9996" width="13.5703125" style="390" customWidth="1"/>
    <col min="9997" max="10001" width="11.85546875" style="390" customWidth="1"/>
    <col min="10002" max="10251" width="9.140625" style="390"/>
    <col min="10252" max="10252" width="13.5703125" style="390" customWidth="1"/>
    <col min="10253" max="10257" width="11.85546875" style="390" customWidth="1"/>
    <col min="10258" max="10507" width="9.140625" style="390"/>
    <col min="10508" max="10508" width="13.5703125" style="390" customWidth="1"/>
    <col min="10509" max="10513" width="11.85546875" style="390" customWidth="1"/>
    <col min="10514" max="10763" width="9.140625" style="390"/>
    <col min="10764" max="10764" width="13.5703125" style="390" customWidth="1"/>
    <col min="10765" max="10769" width="11.85546875" style="390" customWidth="1"/>
    <col min="10770" max="11019" width="9.140625" style="390"/>
    <col min="11020" max="11020" width="13.5703125" style="390" customWidth="1"/>
    <col min="11021" max="11025" width="11.85546875" style="390" customWidth="1"/>
    <col min="11026" max="11275" width="9.140625" style="390"/>
    <col min="11276" max="11276" width="13.5703125" style="390" customWidth="1"/>
    <col min="11277" max="11281" width="11.85546875" style="390" customWidth="1"/>
    <col min="11282" max="11531" width="9.140625" style="390"/>
    <col min="11532" max="11532" width="13.5703125" style="390" customWidth="1"/>
    <col min="11533" max="11537" width="11.85546875" style="390" customWidth="1"/>
    <col min="11538" max="11787" width="9.140625" style="390"/>
    <col min="11788" max="11788" width="13.5703125" style="390" customWidth="1"/>
    <col min="11789" max="11793" width="11.85546875" style="390" customWidth="1"/>
    <col min="11794" max="12043" width="9.140625" style="390"/>
    <col min="12044" max="12044" width="13.5703125" style="390" customWidth="1"/>
    <col min="12045" max="12049" width="11.85546875" style="390" customWidth="1"/>
    <col min="12050" max="12299" width="9.140625" style="390"/>
    <col min="12300" max="12300" width="13.5703125" style="390" customWidth="1"/>
    <col min="12301" max="12305" width="11.85546875" style="390" customWidth="1"/>
    <col min="12306" max="12555" width="9.140625" style="390"/>
    <col min="12556" max="12556" width="13.5703125" style="390" customWidth="1"/>
    <col min="12557" max="12561" width="11.85546875" style="390" customWidth="1"/>
    <col min="12562" max="12811" width="9.140625" style="390"/>
    <col min="12812" max="12812" width="13.5703125" style="390" customWidth="1"/>
    <col min="12813" max="12817" width="11.85546875" style="390" customWidth="1"/>
    <col min="12818" max="13067" width="9.140625" style="390"/>
    <col min="13068" max="13068" width="13.5703125" style="390" customWidth="1"/>
    <col min="13069" max="13073" width="11.85546875" style="390" customWidth="1"/>
    <col min="13074" max="13323" width="9.140625" style="390"/>
    <col min="13324" max="13324" width="13.5703125" style="390" customWidth="1"/>
    <col min="13325" max="13329" width="11.85546875" style="390" customWidth="1"/>
    <col min="13330" max="13579" width="9.140625" style="390"/>
    <col min="13580" max="13580" width="13.5703125" style="390" customWidth="1"/>
    <col min="13581" max="13585" width="11.85546875" style="390" customWidth="1"/>
    <col min="13586" max="13835" width="9.140625" style="390"/>
    <col min="13836" max="13836" width="13.5703125" style="390" customWidth="1"/>
    <col min="13837" max="13841" width="11.85546875" style="390" customWidth="1"/>
    <col min="13842" max="14091" width="9.140625" style="390"/>
    <col min="14092" max="14092" width="13.5703125" style="390" customWidth="1"/>
    <col min="14093" max="14097" width="11.85546875" style="390" customWidth="1"/>
    <col min="14098" max="14347" width="9.140625" style="390"/>
    <col min="14348" max="14348" width="13.5703125" style="390" customWidth="1"/>
    <col min="14349" max="14353" width="11.85546875" style="390" customWidth="1"/>
    <col min="14354" max="14603" width="9.140625" style="390"/>
    <col min="14604" max="14604" width="13.5703125" style="390" customWidth="1"/>
    <col min="14605" max="14609" width="11.85546875" style="390" customWidth="1"/>
    <col min="14610" max="14859" width="9.140625" style="390"/>
    <col min="14860" max="14860" width="13.5703125" style="390" customWidth="1"/>
    <col min="14861" max="14865" width="11.85546875" style="390" customWidth="1"/>
    <col min="14866" max="15115" width="9.140625" style="390"/>
    <col min="15116" max="15116" width="13.5703125" style="390" customWidth="1"/>
    <col min="15117" max="15121" width="11.85546875" style="390" customWidth="1"/>
    <col min="15122" max="15371" width="9.140625" style="390"/>
    <col min="15372" max="15372" width="13.5703125" style="390" customWidth="1"/>
    <col min="15373" max="15377" width="11.85546875" style="390" customWidth="1"/>
    <col min="15378" max="15627" width="9.140625" style="390"/>
    <col min="15628" max="15628" width="13.5703125" style="390" customWidth="1"/>
    <col min="15629" max="15633" width="11.85546875" style="390" customWidth="1"/>
    <col min="15634" max="15883" width="9.140625" style="390"/>
    <col min="15884" max="15884" width="13.5703125" style="390" customWidth="1"/>
    <col min="15885" max="15889" width="11.85546875" style="390" customWidth="1"/>
    <col min="15890" max="16139" width="9.140625" style="390"/>
    <col min="16140" max="16140" width="13.5703125" style="390" customWidth="1"/>
    <col min="16141" max="16145" width="11.85546875" style="390" customWidth="1"/>
    <col min="16146" max="16384" width="9.140625" style="390"/>
  </cols>
  <sheetData>
    <row r="1" spans="2:33" s="392" customFormat="1">
      <c r="B1" s="869" t="s">
        <v>924</v>
      </c>
      <c r="C1" s="869"/>
      <c r="D1" s="869"/>
      <c r="E1" s="869"/>
      <c r="F1" s="869"/>
      <c r="G1" s="869"/>
      <c r="H1" s="869"/>
      <c r="I1" s="869"/>
      <c r="J1" s="869"/>
      <c r="K1" s="869"/>
      <c r="L1" s="869"/>
      <c r="M1" s="869"/>
      <c r="N1" s="869"/>
      <c r="O1" s="869"/>
      <c r="P1" s="869"/>
      <c r="Q1" s="869"/>
    </row>
    <row r="2" spans="2:33" s="392" customFormat="1">
      <c r="N2" s="392" t="s">
        <v>1</v>
      </c>
    </row>
    <row r="3" spans="2:33" s="392" customFormat="1">
      <c r="B3" s="830" t="s">
        <v>809</v>
      </c>
      <c r="C3" s="830"/>
      <c r="D3" s="830"/>
      <c r="E3" s="830"/>
      <c r="F3" s="830"/>
      <c r="G3" s="830"/>
      <c r="H3" s="830"/>
      <c r="I3" s="830"/>
      <c r="J3" s="830"/>
      <c r="K3" s="830"/>
      <c r="L3" s="830"/>
      <c r="M3" s="830"/>
      <c r="N3" s="830"/>
      <c r="O3" s="830"/>
      <c r="P3" s="830"/>
      <c r="Q3" s="830"/>
      <c r="R3" s="427"/>
      <c r="S3" s="428"/>
      <c r="T3" s="428"/>
      <c r="U3" s="428"/>
      <c r="V3" s="428"/>
      <c r="W3" s="428"/>
      <c r="X3" s="428"/>
      <c r="Y3" s="428"/>
      <c r="Z3" s="428"/>
      <c r="AA3" s="428"/>
      <c r="AB3" s="428"/>
      <c r="AC3" s="428"/>
      <c r="AD3" s="428"/>
      <c r="AE3" s="428"/>
      <c r="AF3" s="428"/>
      <c r="AG3" s="428"/>
    </row>
    <row r="4" spans="2:33">
      <c r="B4" s="429"/>
      <c r="C4" s="429"/>
      <c r="D4" s="429"/>
      <c r="E4" s="429"/>
      <c r="F4" s="429"/>
      <c r="G4" s="429"/>
      <c r="H4" s="429"/>
      <c r="I4" s="429"/>
      <c r="J4" s="429"/>
      <c r="K4" s="429"/>
      <c r="L4" s="429"/>
      <c r="M4" s="429"/>
      <c r="N4" s="430"/>
      <c r="O4" s="830" t="s">
        <v>434</v>
      </c>
      <c r="P4" s="830"/>
      <c r="Q4" s="830"/>
      <c r="R4" s="427"/>
      <c r="S4" s="431"/>
      <c r="T4" s="431"/>
      <c r="U4" s="431"/>
      <c r="V4" s="431"/>
      <c r="W4" s="431"/>
      <c r="X4" s="431"/>
      <c r="Y4" s="431"/>
      <c r="Z4" s="431"/>
      <c r="AA4" s="431"/>
      <c r="AB4" s="431"/>
      <c r="AC4" s="431"/>
      <c r="AD4" s="431"/>
      <c r="AE4" s="431"/>
      <c r="AF4" s="431"/>
      <c r="AG4" s="431"/>
    </row>
    <row r="5" spans="2:33" s="392" customFormat="1" ht="15.75" customHeight="1">
      <c r="B5" s="897" t="s">
        <v>409</v>
      </c>
      <c r="C5" s="897" t="s">
        <v>435</v>
      </c>
      <c r="D5" s="897" t="s">
        <v>436</v>
      </c>
      <c r="E5" s="897" t="s">
        <v>437</v>
      </c>
      <c r="F5" s="897" t="s">
        <v>438</v>
      </c>
      <c r="G5" s="897" t="s">
        <v>411</v>
      </c>
      <c r="H5" s="897"/>
      <c r="I5" s="897"/>
      <c r="J5" s="897"/>
      <c r="K5" s="897"/>
      <c r="L5" s="897" t="s">
        <v>439</v>
      </c>
      <c r="M5" s="897" t="s">
        <v>440</v>
      </c>
      <c r="N5" s="897" t="s">
        <v>441</v>
      </c>
      <c r="O5" s="897" t="s">
        <v>146</v>
      </c>
      <c r="P5" s="897" t="s">
        <v>442</v>
      </c>
      <c r="Q5" s="897" t="s">
        <v>146</v>
      </c>
      <c r="R5" s="428"/>
      <c r="S5" s="428"/>
      <c r="T5" s="428"/>
      <c r="U5" s="428"/>
      <c r="V5" s="428"/>
      <c r="W5" s="428"/>
      <c r="X5" s="428"/>
      <c r="Y5" s="428"/>
      <c r="Z5" s="428"/>
      <c r="AA5" s="428"/>
      <c r="AB5" s="428"/>
      <c r="AC5" s="428"/>
      <c r="AD5" s="428"/>
      <c r="AE5" s="428"/>
      <c r="AF5" s="428"/>
      <c r="AG5" s="428"/>
    </row>
    <row r="6" spans="2:33" s="392" customFormat="1" ht="30">
      <c r="B6" s="897"/>
      <c r="C6" s="897"/>
      <c r="D6" s="897"/>
      <c r="E6" s="897"/>
      <c r="F6" s="897"/>
      <c r="G6" s="432" t="s">
        <v>228</v>
      </c>
      <c r="H6" s="432" t="s">
        <v>443</v>
      </c>
      <c r="I6" s="432" t="s">
        <v>229</v>
      </c>
      <c r="J6" s="432" t="s">
        <v>103</v>
      </c>
      <c r="K6" s="432" t="s">
        <v>111</v>
      </c>
      <c r="L6" s="897"/>
      <c r="M6" s="897"/>
      <c r="N6" s="897"/>
      <c r="O6" s="897"/>
      <c r="P6" s="897"/>
      <c r="Q6" s="897"/>
      <c r="R6" s="428"/>
      <c r="S6" s="428"/>
      <c r="T6" s="428"/>
      <c r="U6" s="428"/>
      <c r="V6" s="428"/>
      <c r="W6" s="428"/>
      <c r="X6" s="428"/>
      <c r="Y6" s="428"/>
      <c r="Z6" s="428"/>
      <c r="AA6" s="428"/>
      <c r="AB6" s="428"/>
      <c r="AC6" s="428"/>
      <c r="AD6" s="428"/>
      <c r="AE6" s="428"/>
      <c r="AF6" s="428"/>
      <c r="AG6" s="428"/>
    </row>
    <row r="7" spans="2:33">
      <c r="B7" s="433">
        <v>1</v>
      </c>
      <c r="C7" s="434" t="s">
        <v>961</v>
      </c>
      <c r="D7" s="435" t="s">
        <v>962</v>
      </c>
      <c r="E7" s="435" t="s">
        <v>959</v>
      </c>
      <c r="F7" s="435">
        <v>8</v>
      </c>
      <c r="G7" s="436">
        <v>609</v>
      </c>
      <c r="H7" s="436">
        <v>0</v>
      </c>
      <c r="I7" s="436">
        <v>2.59</v>
      </c>
      <c r="J7" s="436">
        <v>0</v>
      </c>
      <c r="K7" s="437">
        <f>G7+H7+I7+J7</f>
        <v>611.59</v>
      </c>
      <c r="L7" s="436">
        <f>G7+J7</f>
        <v>609</v>
      </c>
      <c r="M7" s="436"/>
      <c r="N7" s="436"/>
      <c r="O7" s="436">
        <f>M7-N7</f>
        <v>0</v>
      </c>
      <c r="P7" s="437"/>
      <c r="Q7" s="436">
        <f>O7-P7</f>
        <v>0</v>
      </c>
      <c r="R7" s="431"/>
      <c r="S7" s="431"/>
      <c r="T7" s="431"/>
      <c r="U7" s="431"/>
      <c r="V7" s="431"/>
      <c r="W7" s="431"/>
      <c r="X7" s="431"/>
      <c r="Y7" s="431"/>
      <c r="Z7" s="431"/>
      <c r="AA7" s="431"/>
      <c r="AB7" s="431"/>
      <c r="AC7" s="431"/>
      <c r="AD7" s="431"/>
      <c r="AE7" s="431"/>
      <c r="AF7" s="431"/>
      <c r="AG7" s="431"/>
    </row>
    <row r="8" spans="2:33">
      <c r="B8" s="433">
        <v>2</v>
      </c>
      <c r="C8" s="434"/>
      <c r="D8" s="435"/>
      <c r="E8" s="435"/>
      <c r="F8" s="435"/>
      <c r="G8" s="436"/>
      <c r="H8" s="436"/>
      <c r="I8" s="436"/>
      <c r="J8" s="436"/>
      <c r="K8" s="437">
        <f t="shared" ref="K8:K22" si="0">G8+H8+I8+J8</f>
        <v>0</v>
      </c>
      <c r="L8" s="436">
        <f t="shared" ref="L8:L22" si="1">G8+J8</f>
        <v>0</v>
      </c>
      <c r="M8" s="436"/>
      <c r="N8" s="436"/>
      <c r="O8" s="436">
        <f t="shared" ref="O8:O22" si="2">M8-N8</f>
        <v>0</v>
      </c>
      <c r="P8" s="437"/>
      <c r="Q8" s="436">
        <f t="shared" ref="Q8:Q21" si="3">O8-P8</f>
        <v>0</v>
      </c>
      <c r="R8" s="431"/>
      <c r="S8" s="431"/>
      <c r="T8" s="431"/>
      <c r="U8" s="431"/>
      <c r="V8" s="431"/>
      <c r="W8" s="431"/>
      <c r="X8" s="431"/>
      <c r="Y8" s="431"/>
      <c r="Z8" s="431"/>
      <c r="AA8" s="431"/>
      <c r="AB8" s="431"/>
      <c r="AC8" s="431"/>
      <c r="AD8" s="431"/>
      <c r="AE8" s="431"/>
      <c r="AF8" s="431"/>
      <c r="AG8" s="431"/>
    </row>
    <row r="9" spans="2:33">
      <c r="B9" s="433">
        <v>3</v>
      </c>
      <c r="C9" s="434"/>
      <c r="D9" s="435"/>
      <c r="E9" s="435"/>
      <c r="F9" s="435"/>
      <c r="G9" s="436"/>
      <c r="H9" s="436"/>
      <c r="I9" s="436"/>
      <c r="J9" s="436"/>
      <c r="K9" s="437">
        <f t="shared" si="0"/>
        <v>0</v>
      </c>
      <c r="L9" s="436">
        <f t="shared" si="1"/>
        <v>0</v>
      </c>
      <c r="M9" s="436"/>
      <c r="N9" s="436"/>
      <c r="O9" s="436">
        <f t="shared" si="2"/>
        <v>0</v>
      </c>
      <c r="P9" s="437"/>
      <c r="Q9" s="436">
        <f t="shared" si="3"/>
        <v>0</v>
      </c>
      <c r="R9" s="431"/>
      <c r="S9" s="431"/>
      <c r="T9" s="431"/>
      <c r="U9" s="431"/>
      <c r="V9" s="431"/>
      <c r="W9" s="431"/>
      <c r="X9" s="431"/>
      <c r="Y9" s="431"/>
      <c r="Z9" s="431"/>
      <c r="AA9" s="431"/>
      <c r="AB9" s="431"/>
      <c r="AC9" s="431"/>
      <c r="AD9" s="431"/>
      <c r="AE9" s="431"/>
      <c r="AF9" s="431"/>
      <c r="AG9" s="431"/>
    </row>
    <row r="10" spans="2:33">
      <c r="B10" s="433">
        <v>4</v>
      </c>
      <c r="D10" s="435"/>
      <c r="E10" s="435"/>
      <c r="F10" s="435"/>
      <c r="G10" s="436"/>
      <c r="H10" s="436"/>
      <c r="I10" s="436"/>
      <c r="J10" s="436"/>
      <c r="K10" s="437">
        <f t="shared" si="0"/>
        <v>0</v>
      </c>
      <c r="L10" s="436">
        <f t="shared" si="1"/>
        <v>0</v>
      </c>
      <c r="M10" s="436"/>
      <c r="N10" s="436"/>
      <c r="O10" s="436">
        <f t="shared" si="2"/>
        <v>0</v>
      </c>
      <c r="P10" s="437"/>
      <c r="Q10" s="436">
        <f t="shared" si="3"/>
        <v>0</v>
      </c>
      <c r="R10" s="431"/>
      <c r="S10" s="431"/>
      <c r="T10" s="431"/>
      <c r="U10" s="431"/>
      <c r="V10" s="431"/>
      <c r="W10" s="431"/>
      <c r="X10" s="431"/>
      <c r="Y10" s="431"/>
      <c r="Z10" s="431"/>
      <c r="AA10" s="431"/>
      <c r="AB10" s="431"/>
      <c r="AC10" s="431"/>
      <c r="AD10" s="431"/>
      <c r="AE10" s="431"/>
      <c r="AF10" s="431"/>
      <c r="AG10" s="431"/>
    </row>
    <row r="11" spans="2:33">
      <c r="B11" s="433">
        <v>5</v>
      </c>
      <c r="D11" s="435"/>
      <c r="E11" s="435"/>
      <c r="F11" s="435"/>
      <c r="G11" s="436"/>
      <c r="H11" s="436"/>
      <c r="I11" s="436"/>
      <c r="J11" s="436"/>
      <c r="K11" s="437">
        <f t="shared" si="0"/>
        <v>0</v>
      </c>
      <c r="L11" s="436">
        <f t="shared" si="1"/>
        <v>0</v>
      </c>
      <c r="M11" s="436"/>
      <c r="N11" s="436"/>
      <c r="O11" s="436">
        <f t="shared" si="2"/>
        <v>0</v>
      </c>
      <c r="P11" s="437"/>
      <c r="Q11" s="436">
        <f t="shared" si="3"/>
        <v>0</v>
      </c>
      <c r="R11" s="431"/>
      <c r="S11" s="431"/>
      <c r="T11" s="431"/>
      <c r="U11" s="431"/>
      <c r="V11" s="431"/>
      <c r="W11" s="431"/>
      <c r="X11" s="431"/>
      <c r="Y11" s="431"/>
      <c r="Z11" s="431"/>
      <c r="AA11" s="431"/>
      <c r="AB11" s="431"/>
      <c r="AC11" s="431"/>
      <c r="AD11" s="431"/>
      <c r="AE11" s="431"/>
      <c r="AF11" s="431"/>
      <c r="AG11" s="431"/>
    </row>
    <row r="12" spans="2:33">
      <c r="B12" s="433">
        <v>6</v>
      </c>
      <c r="C12" s="434"/>
      <c r="D12" s="435"/>
      <c r="E12" s="435"/>
      <c r="F12" s="435"/>
      <c r="G12" s="436"/>
      <c r="H12" s="436"/>
      <c r="I12" s="436"/>
      <c r="J12" s="436"/>
      <c r="K12" s="437">
        <f t="shared" si="0"/>
        <v>0</v>
      </c>
      <c r="L12" s="436">
        <f t="shared" si="1"/>
        <v>0</v>
      </c>
      <c r="M12" s="436"/>
      <c r="N12" s="436"/>
      <c r="O12" s="436">
        <f t="shared" si="2"/>
        <v>0</v>
      </c>
      <c r="P12" s="437"/>
      <c r="Q12" s="436">
        <f t="shared" si="3"/>
        <v>0</v>
      </c>
      <c r="R12" s="431"/>
      <c r="S12" s="431"/>
      <c r="T12" s="431"/>
      <c r="U12" s="431"/>
      <c r="V12" s="431"/>
      <c r="W12" s="431"/>
      <c r="X12" s="431"/>
      <c r="Y12" s="431"/>
      <c r="Z12" s="431"/>
      <c r="AA12" s="431"/>
      <c r="AB12" s="431"/>
      <c r="AC12" s="431"/>
      <c r="AD12" s="431"/>
      <c r="AE12" s="431"/>
      <c r="AF12" s="431"/>
      <c r="AG12" s="431"/>
    </row>
    <row r="13" spans="2:33">
      <c r="B13" s="433">
        <v>7</v>
      </c>
      <c r="C13" s="434"/>
      <c r="D13" s="435"/>
      <c r="E13" s="435"/>
      <c r="F13" s="435"/>
      <c r="G13" s="436"/>
      <c r="H13" s="436"/>
      <c r="J13" s="436"/>
      <c r="K13" s="437">
        <f t="shared" si="0"/>
        <v>0</v>
      </c>
      <c r="L13" s="436">
        <f t="shared" si="1"/>
        <v>0</v>
      </c>
      <c r="M13" s="436"/>
      <c r="N13" s="436"/>
      <c r="O13" s="436">
        <f t="shared" si="2"/>
        <v>0</v>
      </c>
      <c r="P13" s="437"/>
      <c r="Q13" s="436">
        <f t="shared" si="3"/>
        <v>0</v>
      </c>
      <c r="R13" s="431"/>
      <c r="S13" s="431"/>
      <c r="T13" s="431"/>
      <c r="U13" s="431"/>
      <c r="V13" s="431"/>
      <c r="W13" s="431"/>
      <c r="X13" s="431"/>
      <c r="Y13" s="431"/>
      <c r="Z13" s="431"/>
      <c r="AA13" s="431"/>
      <c r="AB13" s="431"/>
      <c r="AC13" s="431"/>
      <c r="AD13" s="431"/>
      <c r="AE13" s="431"/>
      <c r="AF13" s="431"/>
      <c r="AG13" s="431"/>
    </row>
    <row r="14" spans="2:33">
      <c r="B14" s="433">
        <v>8</v>
      </c>
      <c r="C14" s="434"/>
      <c r="D14" s="435"/>
      <c r="E14" s="435"/>
      <c r="F14" s="435"/>
      <c r="G14" s="436"/>
      <c r="H14" s="436"/>
      <c r="I14" s="436"/>
      <c r="J14" s="436"/>
      <c r="K14" s="437">
        <f t="shared" si="0"/>
        <v>0</v>
      </c>
      <c r="L14" s="436">
        <f t="shared" si="1"/>
        <v>0</v>
      </c>
      <c r="M14" s="436"/>
      <c r="N14" s="436"/>
      <c r="O14" s="436">
        <f t="shared" si="2"/>
        <v>0</v>
      </c>
      <c r="P14" s="437"/>
      <c r="Q14" s="436">
        <f t="shared" si="3"/>
        <v>0</v>
      </c>
      <c r="R14" s="431"/>
      <c r="S14" s="431"/>
      <c r="T14" s="431"/>
      <c r="U14" s="431"/>
      <c r="V14" s="431"/>
      <c r="W14" s="431"/>
      <c r="X14" s="431"/>
      <c r="Y14" s="431"/>
      <c r="Z14" s="431"/>
      <c r="AA14" s="431"/>
      <c r="AB14" s="431"/>
      <c r="AC14" s="431"/>
      <c r="AD14" s="431"/>
      <c r="AE14" s="431"/>
      <c r="AF14" s="431"/>
      <c r="AG14" s="431"/>
    </row>
    <row r="15" spans="2:33">
      <c r="B15" s="433">
        <v>9</v>
      </c>
      <c r="C15" s="434"/>
      <c r="D15" s="435"/>
      <c r="E15" s="435"/>
      <c r="F15" s="435"/>
      <c r="G15" s="436"/>
      <c r="H15" s="436"/>
      <c r="I15" s="436"/>
      <c r="J15" s="436"/>
      <c r="K15" s="437">
        <f t="shared" si="0"/>
        <v>0</v>
      </c>
      <c r="L15" s="436">
        <f t="shared" si="1"/>
        <v>0</v>
      </c>
      <c r="M15" s="436"/>
      <c r="N15" s="436"/>
      <c r="O15" s="436">
        <f t="shared" si="2"/>
        <v>0</v>
      </c>
      <c r="P15" s="437"/>
      <c r="Q15" s="436">
        <f t="shared" si="3"/>
        <v>0</v>
      </c>
      <c r="R15" s="431"/>
      <c r="S15" s="431"/>
      <c r="T15" s="431"/>
      <c r="U15" s="431"/>
      <c r="V15" s="431"/>
      <c r="W15" s="431"/>
      <c r="X15" s="431"/>
      <c r="Y15" s="431"/>
      <c r="Z15" s="431"/>
      <c r="AA15" s="431"/>
      <c r="AB15" s="431"/>
      <c r="AC15" s="431"/>
      <c r="AD15" s="431"/>
      <c r="AE15" s="431"/>
      <c r="AF15" s="431"/>
      <c r="AG15" s="431"/>
    </row>
    <row r="16" spans="2:33">
      <c r="B16" s="433">
        <v>10</v>
      </c>
      <c r="C16" s="434"/>
      <c r="D16" s="435"/>
      <c r="E16" s="435"/>
      <c r="F16" s="435"/>
      <c r="G16" s="436"/>
      <c r="H16" s="436"/>
      <c r="I16" s="436"/>
      <c r="J16" s="436"/>
      <c r="K16" s="437">
        <f t="shared" si="0"/>
        <v>0</v>
      </c>
      <c r="L16" s="436">
        <f t="shared" si="1"/>
        <v>0</v>
      </c>
      <c r="M16" s="436"/>
      <c r="N16" s="436"/>
      <c r="O16" s="436">
        <f t="shared" si="2"/>
        <v>0</v>
      </c>
      <c r="P16" s="437"/>
      <c r="Q16" s="436">
        <f t="shared" si="3"/>
        <v>0</v>
      </c>
      <c r="R16" s="431"/>
      <c r="S16" s="431"/>
      <c r="T16" s="431"/>
      <c r="U16" s="431"/>
      <c r="V16" s="431"/>
      <c r="W16" s="431"/>
      <c r="X16" s="431"/>
      <c r="Y16" s="431"/>
      <c r="Z16" s="431"/>
      <c r="AA16" s="431"/>
      <c r="AB16" s="431"/>
      <c r="AC16" s="431"/>
      <c r="AD16" s="431"/>
      <c r="AE16" s="431"/>
      <c r="AF16" s="431"/>
      <c r="AG16" s="431"/>
    </row>
    <row r="17" spans="2:33">
      <c r="B17" s="433">
        <v>11</v>
      </c>
      <c r="C17" s="434"/>
      <c r="D17" s="435"/>
      <c r="E17" s="435"/>
      <c r="F17" s="435"/>
      <c r="G17" s="436"/>
      <c r="H17" s="436"/>
      <c r="I17" s="436"/>
      <c r="J17" s="436"/>
      <c r="K17" s="437">
        <f t="shared" si="0"/>
        <v>0</v>
      </c>
      <c r="L17" s="436">
        <f t="shared" si="1"/>
        <v>0</v>
      </c>
      <c r="M17" s="436"/>
      <c r="N17" s="436"/>
      <c r="O17" s="436">
        <f t="shared" si="2"/>
        <v>0</v>
      </c>
      <c r="P17" s="437"/>
      <c r="Q17" s="436">
        <f t="shared" si="3"/>
        <v>0</v>
      </c>
      <c r="R17" s="431"/>
      <c r="S17" s="431"/>
      <c r="T17" s="431"/>
      <c r="U17" s="431"/>
      <c r="V17" s="431"/>
      <c r="W17" s="431"/>
      <c r="X17" s="431"/>
      <c r="Y17" s="431"/>
      <c r="Z17" s="431"/>
      <c r="AA17" s="431"/>
      <c r="AB17" s="431"/>
      <c r="AC17" s="431"/>
      <c r="AD17" s="431"/>
      <c r="AE17" s="431"/>
      <c r="AF17" s="431"/>
      <c r="AG17" s="431"/>
    </row>
    <row r="18" spans="2:33">
      <c r="B18" s="433">
        <v>12</v>
      </c>
      <c r="C18" s="434"/>
      <c r="D18" s="435"/>
      <c r="E18" s="435"/>
      <c r="F18" s="435"/>
      <c r="G18" s="436"/>
      <c r="H18" s="436"/>
      <c r="I18" s="436"/>
      <c r="J18" s="436"/>
      <c r="K18" s="437">
        <f t="shared" si="0"/>
        <v>0</v>
      </c>
      <c r="L18" s="436">
        <f t="shared" si="1"/>
        <v>0</v>
      </c>
      <c r="M18" s="436"/>
      <c r="N18" s="436"/>
      <c r="O18" s="436">
        <f t="shared" si="2"/>
        <v>0</v>
      </c>
      <c r="P18" s="437"/>
      <c r="Q18" s="436">
        <f t="shared" si="3"/>
        <v>0</v>
      </c>
      <c r="R18" s="431"/>
      <c r="S18" s="431"/>
      <c r="T18" s="431"/>
      <c r="U18" s="431"/>
      <c r="V18" s="431"/>
      <c r="W18" s="431"/>
      <c r="X18" s="431"/>
      <c r="Y18" s="431"/>
      <c r="Z18" s="431"/>
      <c r="AA18" s="431"/>
      <c r="AB18" s="431"/>
      <c r="AC18" s="431"/>
      <c r="AD18" s="431"/>
      <c r="AE18" s="431"/>
      <c r="AF18" s="431"/>
      <c r="AG18" s="431"/>
    </row>
    <row r="19" spans="2:33">
      <c r="B19" s="433">
        <v>13</v>
      </c>
      <c r="C19" s="434"/>
      <c r="D19" s="435"/>
      <c r="E19" s="435"/>
      <c r="F19" s="435"/>
      <c r="G19" s="436"/>
      <c r="H19" s="436"/>
      <c r="I19" s="436"/>
      <c r="J19" s="436"/>
      <c r="K19" s="437">
        <f t="shared" si="0"/>
        <v>0</v>
      </c>
      <c r="L19" s="436">
        <f t="shared" si="1"/>
        <v>0</v>
      </c>
      <c r="M19" s="436"/>
      <c r="N19" s="436"/>
      <c r="O19" s="436">
        <f t="shared" si="2"/>
        <v>0</v>
      </c>
      <c r="P19" s="437"/>
      <c r="Q19" s="436">
        <f t="shared" si="3"/>
        <v>0</v>
      </c>
      <c r="R19" s="431"/>
      <c r="S19" s="431"/>
      <c r="T19" s="431"/>
      <c r="U19" s="431"/>
      <c r="V19" s="431"/>
      <c r="W19" s="431"/>
      <c r="X19" s="431"/>
      <c r="Y19" s="431"/>
      <c r="Z19" s="431"/>
      <c r="AA19" s="431"/>
      <c r="AB19" s="431"/>
      <c r="AC19" s="431"/>
      <c r="AD19" s="431"/>
      <c r="AE19" s="431"/>
      <c r="AF19" s="431"/>
      <c r="AG19" s="431"/>
    </row>
    <row r="20" spans="2:33">
      <c r="B20" s="433">
        <v>14</v>
      </c>
      <c r="C20" s="434"/>
      <c r="D20" s="435"/>
      <c r="E20" s="435"/>
      <c r="F20" s="435"/>
      <c r="G20" s="436"/>
      <c r="H20" s="436"/>
      <c r="I20" s="436"/>
      <c r="J20" s="436"/>
      <c r="K20" s="437">
        <f t="shared" si="0"/>
        <v>0</v>
      </c>
      <c r="L20" s="436">
        <f t="shared" si="1"/>
        <v>0</v>
      </c>
      <c r="M20" s="436"/>
      <c r="N20" s="436"/>
      <c r="O20" s="436">
        <f t="shared" si="2"/>
        <v>0</v>
      </c>
      <c r="P20" s="437"/>
      <c r="Q20" s="436">
        <f t="shared" si="3"/>
        <v>0</v>
      </c>
      <c r="R20" s="431"/>
      <c r="S20" s="431"/>
      <c r="T20" s="431"/>
      <c r="U20" s="431"/>
      <c r="V20" s="431"/>
      <c r="W20" s="431"/>
      <c r="X20" s="431"/>
      <c r="Y20" s="431"/>
      <c r="Z20" s="431"/>
      <c r="AA20" s="431"/>
      <c r="AB20" s="431"/>
      <c r="AC20" s="431"/>
      <c r="AD20" s="431"/>
      <c r="AE20" s="431"/>
      <c r="AF20" s="431"/>
      <c r="AG20" s="431"/>
    </row>
    <row r="21" spans="2:33">
      <c r="B21" s="433">
        <v>15</v>
      </c>
      <c r="C21" s="434"/>
      <c r="D21" s="435"/>
      <c r="E21" s="435"/>
      <c r="F21" s="435"/>
      <c r="G21" s="436"/>
      <c r="H21" s="436"/>
      <c r="I21" s="436"/>
      <c r="J21" s="436"/>
      <c r="K21" s="437">
        <f t="shared" si="0"/>
        <v>0</v>
      </c>
      <c r="L21" s="436">
        <f t="shared" si="1"/>
        <v>0</v>
      </c>
      <c r="M21" s="436"/>
      <c r="N21" s="436"/>
      <c r="O21" s="436">
        <f t="shared" si="2"/>
        <v>0</v>
      </c>
      <c r="P21" s="437"/>
      <c r="Q21" s="436">
        <f t="shared" si="3"/>
        <v>0</v>
      </c>
      <c r="R21" s="431"/>
      <c r="S21" s="431"/>
      <c r="T21" s="431"/>
      <c r="U21" s="431"/>
      <c r="V21" s="431"/>
      <c r="W21" s="431"/>
      <c r="X21" s="431"/>
      <c r="Y21" s="431"/>
      <c r="Z21" s="431"/>
      <c r="AA21" s="431"/>
      <c r="AB21" s="431"/>
      <c r="AC21" s="431"/>
      <c r="AD21" s="431"/>
      <c r="AE21" s="431"/>
      <c r="AF21" s="431"/>
      <c r="AG21" s="431"/>
    </row>
    <row r="22" spans="2:33">
      <c r="B22" s="433">
        <v>16</v>
      </c>
      <c r="C22" s="434"/>
      <c r="D22" s="435"/>
      <c r="E22" s="435"/>
      <c r="F22" s="435"/>
      <c r="G22" s="436"/>
      <c r="H22" s="436"/>
      <c r="I22" s="436"/>
      <c r="J22" s="436"/>
      <c r="K22" s="437">
        <f t="shared" si="0"/>
        <v>0</v>
      </c>
      <c r="L22" s="436">
        <f t="shared" si="1"/>
        <v>0</v>
      </c>
      <c r="M22" s="436"/>
      <c r="N22" s="436"/>
      <c r="O22" s="436">
        <f t="shared" si="2"/>
        <v>0</v>
      </c>
      <c r="P22" s="437"/>
      <c r="Q22" s="436">
        <f>O22-P22</f>
        <v>0</v>
      </c>
      <c r="R22" s="431"/>
      <c r="S22" s="431"/>
      <c r="T22" s="431"/>
      <c r="U22" s="431"/>
      <c r="V22" s="431"/>
      <c r="W22" s="431"/>
      <c r="X22" s="431"/>
      <c r="Y22" s="431"/>
      <c r="Z22" s="431"/>
      <c r="AA22" s="431"/>
      <c r="AB22" s="431"/>
      <c r="AC22" s="431"/>
      <c r="AD22" s="431"/>
      <c r="AE22" s="431"/>
      <c r="AF22" s="431"/>
      <c r="AG22" s="431"/>
    </row>
    <row r="23" spans="2:33" s="392" customFormat="1">
      <c r="B23" s="858" t="s">
        <v>249</v>
      </c>
      <c r="C23" s="858"/>
      <c r="D23" s="438">
        <f t="shared" ref="D23:P23" si="4">SUM(D7:D22)</f>
        <v>0</v>
      </c>
      <c r="E23" s="438">
        <f t="shared" si="4"/>
        <v>0</v>
      </c>
      <c r="F23" s="438">
        <f t="shared" si="4"/>
        <v>8</v>
      </c>
      <c r="G23" s="438">
        <f t="shared" si="4"/>
        <v>609</v>
      </c>
      <c r="H23" s="438">
        <f t="shared" si="4"/>
        <v>0</v>
      </c>
      <c r="I23" s="438">
        <f t="shared" si="4"/>
        <v>2.59</v>
      </c>
      <c r="J23" s="438">
        <f t="shared" si="4"/>
        <v>0</v>
      </c>
      <c r="K23" s="439">
        <f t="shared" si="4"/>
        <v>611.59</v>
      </c>
      <c r="L23" s="439">
        <f t="shared" si="4"/>
        <v>609</v>
      </c>
      <c r="M23" s="440">
        <f t="shared" si="4"/>
        <v>0</v>
      </c>
      <c r="N23" s="440">
        <f t="shared" si="4"/>
        <v>0</v>
      </c>
      <c r="O23" s="439">
        <f t="shared" si="4"/>
        <v>0</v>
      </c>
      <c r="P23" s="439">
        <f t="shared" si="4"/>
        <v>0</v>
      </c>
      <c r="Q23" s="441">
        <f t="shared" ref="Q23" si="5">O23-P23</f>
        <v>0</v>
      </c>
      <c r="R23" s="428"/>
      <c r="S23" s="428"/>
      <c r="T23" s="428"/>
      <c r="U23" s="428"/>
      <c r="V23" s="428"/>
      <c r="W23" s="428"/>
      <c r="X23" s="428"/>
      <c r="Y23" s="428"/>
      <c r="Z23" s="428"/>
      <c r="AA23" s="428"/>
      <c r="AB23" s="428"/>
      <c r="AC23" s="428"/>
      <c r="AD23" s="428"/>
      <c r="AE23" s="428"/>
      <c r="AF23" s="428"/>
      <c r="AG23" s="428"/>
    </row>
    <row r="25" spans="2:33">
      <c r="N25" s="898" t="s">
        <v>477</v>
      </c>
      <c r="O25" s="899"/>
      <c r="P25" s="372">
        <f>SUM('Anx-13 DCB'!S10,'Anx-13 DCB'!S12)</f>
        <v>0</v>
      </c>
    </row>
    <row r="26" spans="2:33">
      <c r="N26" s="898" t="s">
        <v>478</v>
      </c>
      <c r="O26" s="899"/>
      <c r="P26" s="372">
        <f>SUM('Anx-13 DCB'!R10,'Anx-13 DCB'!R12)</f>
        <v>0</v>
      </c>
    </row>
    <row r="27" spans="2:33">
      <c r="N27" s="804" t="s">
        <v>111</v>
      </c>
      <c r="O27" s="805"/>
      <c r="P27" s="373">
        <f>SUM(P23-P25,P26)</f>
        <v>0</v>
      </c>
    </row>
    <row r="28" spans="2:33">
      <c r="N28" s="895" t="s">
        <v>479</v>
      </c>
      <c r="O28" s="896"/>
      <c r="P28" s="385"/>
    </row>
    <row r="29" spans="2:33">
      <c r="N29" s="894" t="s">
        <v>729</v>
      </c>
      <c r="O29" s="894"/>
      <c r="P29" s="443">
        <f>SUM(P27-P28)</f>
        <v>0</v>
      </c>
    </row>
    <row r="30" spans="2:33">
      <c r="P30" s="392"/>
    </row>
  </sheetData>
  <sheetProtection password="CC7F" sheet="1" objects="1" scenarios="1" formatCells="0" formatColumns="0" formatRows="0" insertRows="0" autoFilter="0" pivotTables="0"/>
  <mergeCells count="21">
    <mergeCell ref="O5:O6"/>
    <mergeCell ref="P5:P6"/>
    <mergeCell ref="Q5:Q6"/>
    <mergeCell ref="N25:O25"/>
    <mergeCell ref="N26:O26"/>
    <mergeCell ref="N29:O29"/>
    <mergeCell ref="N28:O28"/>
    <mergeCell ref="B23:C23"/>
    <mergeCell ref="B1:Q1"/>
    <mergeCell ref="B3:Q3"/>
    <mergeCell ref="O4:Q4"/>
    <mergeCell ref="B5:B6"/>
    <mergeCell ref="C5:C6"/>
    <mergeCell ref="D5:D6"/>
    <mergeCell ref="E5:E6"/>
    <mergeCell ref="F5:F6"/>
    <mergeCell ref="G5:K5"/>
    <mergeCell ref="L5:L6"/>
    <mergeCell ref="M5:M6"/>
    <mergeCell ref="N5:N6"/>
    <mergeCell ref="N27:O27"/>
  </mergeCells>
  <conditionalFormatting sqref="P29">
    <cfRule type="cellIs" dxfId="14" priority="1" operator="equal">
      <formula>0</formula>
    </cfRule>
  </conditionalFormatting>
  <printOptions horizontalCentered="1"/>
  <pageMargins left="0.70866141732283472" right="0.70866141732283472" top="0.74803149606299213" bottom="0.74803149606299213" header="0.31496062992125984" footer="0.31496062992125984"/>
  <pageSetup paperSize="5" scale="8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AG30"/>
  <sheetViews>
    <sheetView tabSelected="1" zoomScaleNormal="100" workbookViewId="0">
      <pane xSplit="3" ySplit="6" topLeftCell="D7" activePane="bottomRight" state="frozen"/>
      <selection pane="topRight" activeCell="D1" sqref="D1"/>
      <selection pane="bottomLeft" activeCell="A7" sqref="A7"/>
      <selection pane="bottomRight" activeCell="G12" sqref="G12"/>
    </sheetView>
  </sheetViews>
  <sheetFormatPr defaultRowHeight="15.75"/>
  <cols>
    <col min="1" max="1" width="4.5703125" style="117" customWidth="1"/>
    <col min="2" max="2" width="5" style="117" customWidth="1"/>
    <col min="3" max="3" width="40.42578125" style="117" bestFit="1" customWidth="1"/>
    <col min="4" max="4" width="23.85546875" style="117" bestFit="1" customWidth="1"/>
    <col min="5" max="5" width="10.7109375" style="117" bestFit="1" customWidth="1"/>
    <col min="6" max="6" width="16.28515625" style="117" customWidth="1"/>
    <col min="7" max="7" width="12" style="117" bestFit="1" customWidth="1"/>
    <col min="8" max="8" width="12.5703125" style="117" customWidth="1"/>
    <col min="9" max="9" width="10.5703125" style="117" bestFit="1" customWidth="1"/>
    <col min="10" max="10" width="9.140625" style="117" bestFit="1" customWidth="1"/>
    <col min="11" max="11" width="11.7109375" style="117" customWidth="1"/>
    <col min="12" max="12" width="21.28515625" style="117" customWidth="1"/>
    <col min="13" max="14" width="17.28515625" style="117" customWidth="1"/>
    <col min="15" max="254" width="9.140625" style="117"/>
    <col min="255" max="255" width="4.5703125" style="117" customWidth="1"/>
    <col min="256" max="256" width="4.28515625" style="117" customWidth="1"/>
    <col min="257" max="257" width="13" style="117" customWidth="1"/>
    <col min="258" max="258" width="23.85546875" style="117" bestFit="1" customWidth="1"/>
    <col min="259" max="259" width="14.42578125" style="117" customWidth="1"/>
    <col min="260" max="260" width="15.5703125" style="117" customWidth="1"/>
    <col min="261" max="261" width="13.140625" style="117" customWidth="1"/>
    <col min="262" max="262" width="13.85546875" style="117" bestFit="1" customWidth="1"/>
    <col min="263" max="263" width="11.7109375" style="117" bestFit="1" customWidth="1"/>
    <col min="264" max="264" width="12.5703125" style="117" customWidth="1"/>
    <col min="265" max="266" width="6.85546875" style="117" bestFit="1" customWidth="1"/>
    <col min="267" max="267" width="7.7109375" style="117" bestFit="1" customWidth="1"/>
    <col min="268" max="268" width="21.28515625" style="117" customWidth="1"/>
    <col min="269" max="270" width="17.28515625" style="117" customWidth="1"/>
    <col min="271" max="510" width="9.140625" style="117"/>
    <col min="511" max="511" width="4.5703125" style="117" customWidth="1"/>
    <col min="512" max="512" width="4.28515625" style="117" customWidth="1"/>
    <col min="513" max="513" width="13" style="117" customWidth="1"/>
    <col min="514" max="514" width="23.85546875" style="117" bestFit="1" customWidth="1"/>
    <col min="515" max="515" width="14.42578125" style="117" customWidth="1"/>
    <col min="516" max="516" width="15.5703125" style="117" customWidth="1"/>
    <col min="517" max="517" width="13.140625" style="117" customWidth="1"/>
    <col min="518" max="518" width="13.85546875" style="117" bestFit="1" customWidth="1"/>
    <col min="519" max="519" width="11.7109375" style="117" bestFit="1" customWidth="1"/>
    <col min="520" max="520" width="12.5703125" style="117" customWidth="1"/>
    <col min="521" max="522" width="6.85546875" style="117" bestFit="1" customWidth="1"/>
    <col min="523" max="523" width="7.7109375" style="117" bestFit="1" customWidth="1"/>
    <col min="524" max="524" width="21.28515625" style="117" customWidth="1"/>
    <col min="525" max="526" width="17.28515625" style="117" customWidth="1"/>
    <col min="527" max="766" width="9.140625" style="117"/>
    <col min="767" max="767" width="4.5703125" style="117" customWidth="1"/>
    <col min="768" max="768" width="4.28515625" style="117" customWidth="1"/>
    <col min="769" max="769" width="13" style="117" customWidth="1"/>
    <col min="770" max="770" width="23.85546875" style="117" bestFit="1" customWidth="1"/>
    <col min="771" max="771" width="14.42578125" style="117" customWidth="1"/>
    <col min="772" max="772" width="15.5703125" style="117" customWidth="1"/>
    <col min="773" max="773" width="13.140625" style="117" customWidth="1"/>
    <col min="774" max="774" width="13.85546875" style="117" bestFit="1" customWidth="1"/>
    <col min="775" max="775" width="11.7109375" style="117" bestFit="1" customWidth="1"/>
    <col min="776" max="776" width="12.5703125" style="117" customWidth="1"/>
    <col min="777" max="778" width="6.85546875" style="117" bestFit="1" customWidth="1"/>
    <col min="779" max="779" width="7.7109375" style="117" bestFit="1" customWidth="1"/>
    <col min="780" max="780" width="21.28515625" style="117" customWidth="1"/>
    <col min="781" max="782" width="17.28515625" style="117" customWidth="1"/>
    <col min="783" max="1022" width="9.140625" style="117"/>
    <col min="1023" max="1023" width="4.5703125" style="117" customWidth="1"/>
    <col min="1024" max="1024" width="4.28515625" style="117" customWidth="1"/>
    <col min="1025" max="1025" width="13" style="117" customWidth="1"/>
    <col min="1026" max="1026" width="23.85546875" style="117" bestFit="1" customWidth="1"/>
    <col min="1027" max="1027" width="14.42578125" style="117" customWidth="1"/>
    <col min="1028" max="1028" width="15.5703125" style="117" customWidth="1"/>
    <col min="1029" max="1029" width="13.140625" style="117" customWidth="1"/>
    <col min="1030" max="1030" width="13.85546875" style="117" bestFit="1" customWidth="1"/>
    <col min="1031" max="1031" width="11.7109375" style="117" bestFit="1" customWidth="1"/>
    <col min="1032" max="1032" width="12.5703125" style="117" customWidth="1"/>
    <col min="1033" max="1034" width="6.85546875" style="117" bestFit="1" customWidth="1"/>
    <col min="1035" max="1035" width="7.7109375" style="117" bestFit="1" customWidth="1"/>
    <col min="1036" max="1036" width="21.28515625" style="117" customWidth="1"/>
    <col min="1037" max="1038" width="17.28515625" style="117" customWidth="1"/>
    <col min="1039" max="1278" width="9.140625" style="117"/>
    <col min="1279" max="1279" width="4.5703125" style="117" customWidth="1"/>
    <col min="1280" max="1280" width="4.28515625" style="117" customWidth="1"/>
    <col min="1281" max="1281" width="13" style="117" customWidth="1"/>
    <col min="1282" max="1282" width="23.85546875" style="117" bestFit="1" customWidth="1"/>
    <col min="1283" max="1283" width="14.42578125" style="117" customWidth="1"/>
    <col min="1284" max="1284" width="15.5703125" style="117" customWidth="1"/>
    <col min="1285" max="1285" width="13.140625" style="117" customWidth="1"/>
    <col min="1286" max="1286" width="13.85546875" style="117" bestFit="1" customWidth="1"/>
    <col min="1287" max="1287" width="11.7109375" style="117" bestFit="1" customWidth="1"/>
    <col min="1288" max="1288" width="12.5703125" style="117" customWidth="1"/>
    <col min="1289" max="1290" width="6.85546875" style="117" bestFit="1" customWidth="1"/>
    <col min="1291" max="1291" width="7.7109375" style="117" bestFit="1" customWidth="1"/>
    <col min="1292" max="1292" width="21.28515625" style="117" customWidth="1"/>
    <col min="1293" max="1294" width="17.28515625" style="117" customWidth="1"/>
    <col min="1295" max="1534" width="9.140625" style="117"/>
    <col min="1535" max="1535" width="4.5703125" style="117" customWidth="1"/>
    <col min="1536" max="1536" width="4.28515625" style="117" customWidth="1"/>
    <col min="1537" max="1537" width="13" style="117" customWidth="1"/>
    <col min="1538" max="1538" width="23.85546875" style="117" bestFit="1" customWidth="1"/>
    <col min="1539" max="1539" width="14.42578125" style="117" customWidth="1"/>
    <col min="1540" max="1540" width="15.5703125" style="117" customWidth="1"/>
    <col min="1541" max="1541" width="13.140625" style="117" customWidth="1"/>
    <col min="1542" max="1542" width="13.85546875" style="117" bestFit="1" customWidth="1"/>
    <col min="1543" max="1543" width="11.7109375" style="117" bestFit="1" customWidth="1"/>
    <col min="1544" max="1544" width="12.5703125" style="117" customWidth="1"/>
    <col min="1545" max="1546" width="6.85546875" style="117" bestFit="1" customWidth="1"/>
    <col min="1547" max="1547" width="7.7109375" style="117" bestFit="1" customWidth="1"/>
    <col min="1548" max="1548" width="21.28515625" style="117" customWidth="1"/>
    <col min="1549" max="1550" width="17.28515625" style="117" customWidth="1"/>
    <col min="1551" max="1790" width="9.140625" style="117"/>
    <col min="1791" max="1791" width="4.5703125" style="117" customWidth="1"/>
    <col min="1792" max="1792" width="4.28515625" style="117" customWidth="1"/>
    <col min="1793" max="1793" width="13" style="117" customWidth="1"/>
    <col min="1794" max="1794" width="23.85546875" style="117" bestFit="1" customWidth="1"/>
    <col min="1795" max="1795" width="14.42578125" style="117" customWidth="1"/>
    <col min="1796" max="1796" width="15.5703125" style="117" customWidth="1"/>
    <col min="1797" max="1797" width="13.140625" style="117" customWidth="1"/>
    <col min="1798" max="1798" width="13.85546875" style="117" bestFit="1" customWidth="1"/>
    <col min="1799" max="1799" width="11.7109375" style="117" bestFit="1" customWidth="1"/>
    <col min="1800" max="1800" width="12.5703125" style="117" customWidth="1"/>
    <col min="1801" max="1802" width="6.85546875" style="117" bestFit="1" customWidth="1"/>
    <col min="1803" max="1803" width="7.7109375" style="117" bestFit="1" customWidth="1"/>
    <col min="1804" max="1804" width="21.28515625" style="117" customWidth="1"/>
    <col min="1805" max="1806" width="17.28515625" style="117" customWidth="1"/>
    <col min="1807" max="2046" width="9.140625" style="117"/>
    <col min="2047" max="2047" width="4.5703125" style="117" customWidth="1"/>
    <col min="2048" max="2048" width="4.28515625" style="117" customWidth="1"/>
    <col min="2049" max="2049" width="13" style="117" customWidth="1"/>
    <col min="2050" max="2050" width="23.85546875" style="117" bestFit="1" customWidth="1"/>
    <col min="2051" max="2051" width="14.42578125" style="117" customWidth="1"/>
    <col min="2052" max="2052" width="15.5703125" style="117" customWidth="1"/>
    <col min="2053" max="2053" width="13.140625" style="117" customWidth="1"/>
    <col min="2054" max="2054" width="13.85546875" style="117" bestFit="1" customWidth="1"/>
    <col min="2055" max="2055" width="11.7109375" style="117" bestFit="1" customWidth="1"/>
    <col min="2056" max="2056" width="12.5703125" style="117" customWidth="1"/>
    <col min="2057" max="2058" width="6.85546875" style="117" bestFit="1" customWidth="1"/>
    <col min="2059" max="2059" width="7.7109375" style="117" bestFit="1" customWidth="1"/>
    <col min="2060" max="2060" width="21.28515625" style="117" customWidth="1"/>
    <col min="2061" max="2062" width="17.28515625" style="117" customWidth="1"/>
    <col min="2063" max="2302" width="9.140625" style="117"/>
    <col min="2303" max="2303" width="4.5703125" style="117" customWidth="1"/>
    <col min="2304" max="2304" width="4.28515625" style="117" customWidth="1"/>
    <col min="2305" max="2305" width="13" style="117" customWidth="1"/>
    <col min="2306" max="2306" width="23.85546875" style="117" bestFit="1" customWidth="1"/>
    <col min="2307" max="2307" width="14.42578125" style="117" customWidth="1"/>
    <col min="2308" max="2308" width="15.5703125" style="117" customWidth="1"/>
    <col min="2309" max="2309" width="13.140625" style="117" customWidth="1"/>
    <col min="2310" max="2310" width="13.85546875" style="117" bestFit="1" customWidth="1"/>
    <col min="2311" max="2311" width="11.7109375" style="117" bestFit="1" customWidth="1"/>
    <col min="2312" max="2312" width="12.5703125" style="117" customWidth="1"/>
    <col min="2313" max="2314" width="6.85546875" style="117" bestFit="1" customWidth="1"/>
    <col min="2315" max="2315" width="7.7109375" style="117" bestFit="1" customWidth="1"/>
    <col min="2316" max="2316" width="21.28515625" style="117" customWidth="1"/>
    <col min="2317" max="2318" width="17.28515625" style="117" customWidth="1"/>
    <col min="2319" max="2558" width="9.140625" style="117"/>
    <col min="2559" max="2559" width="4.5703125" style="117" customWidth="1"/>
    <col min="2560" max="2560" width="4.28515625" style="117" customWidth="1"/>
    <col min="2561" max="2561" width="13" style="117" customWidth="1"/>
    <col min="2562" max="2562" width="23.85546875" style="117" bestFit="1" customWidth="1"/>
    <col min="2563" max="2563" width="14.42578125" style="117" customWidth="1"/>
    <col min="2564" max="2564" width="15.5703125" style="117" customWidth="1"/>
    <col min="2565" max="2565" width="13.140625" style="117" customWidth="1"/>
    <col min="2566" max="2566" width="13.85546875" style="117" bestFit="1" customWidth="1"/>
    <col min="2567" max="2567" width="11.7109375" style="117" bestFit="1" customWidth="1"/>
    <col min="2568" max="2568" width="12.5703125" style="117" customWidth="1"/>
    <col min="2569" max="2570" width="6.85546875" style="117" bestFit="1" customWidth="1"/>
    <col min="2571" max="2571" width="7.7109375" style="117" bestFit="1" customWidth="1"/>
    <col min="2572" max="2572" width="21.28515625" style="117" customWidth="1"/>
    <col min="2573" max="2574" width="17.28515625" style="117" customWidth="1"/>
    <col min="2575" max="2814" width="9.140625" style="117"/>
    <col min="2815" max="2815" width="4.5703125" style="117" customWidth="1"/>
    <col min="2816" max="2816" width="4.28515625" style="117" customWidth="1"/>
    <col min="2817" max="2817" width="13" style="117" customWidth="1"/>
    <col min="2818" max="2818" width="23.85546875" style="117" bestFit="1" customWidth="1"/>
    <col min="2819" max="2819" width="14.42578125" style="117" customWidth="1"/>
    <col min="2820" max="2820" width="15.5703125" style="117" customWidth="1"/>
    <col min="2821" max="2821" width="13.140625" style="117" customWidth="1"/>
    <col min="2822" max="2822" width="13.85546875" style="117" bestFit="1" customWidth="1"/>
    <col min="2823" max="2823" width="11.7109375" style="117" bestFit="1" customWidth="1"/>
    <col min="2824" max="2824" width="12.5703125" style="117" customWidth="1"/>
    <col min="2825" max="2826" width="6.85546875" style="117" bestFit="1" customWidth="1"/>
    <col min="2827" max="2827" width="7.7109375" style="117" bestFit="1" customWidth="1"/>
    <col min="2828" max="2828" width="21.28515625" style="117" customWidth="1"/>
    <col min="2829" max="2830" width="17.28515625" style="117" customWidth="1"/>
    <col min="2831" max="3070" width="9.140625" style="117"/>
    <col min="3071" max="3071" width="4.5703125" style="117" customWidth="1"/>
    <col min="3072" max="3072" width="4.28515625" style="117" customWidth="1"/>
    <col min="3073" max="3073" width="13" style="117" customWidth="1"/>
    <col min="3074" max="3074" width="23.85546875" style="117" bestFit="1" customWidth="1"/>
    <col min="3075" max="3075" width="14.42578125" style="117" customWidth="1"/>
    <col min="3076" max="3076" width="15.5703125" style="117" customWidth="1"/>
    <col min="3077" max="3077" width="13.140625" style="117" customWidth="1"/>
    <col min="3078" max="3078" width="13.85546875" style="117" bestFit="1" customWidth="1"/>
    <col min="3079" max="3079" width="11.7109375" style="117" bestFit="1" customWidth="1"/>
    <col min="3080" max="3080" width="12.5703125" style="117" customWidth="1"/>
    <col min="3081" max="3082" width="6.85546875" style="117" bestFit="1" customWidth="1"/>
    <col min="3083" max="3083" width="7.7109375" style="117" bestFit="1" customWidth="1"/>
    <col min="3084" max="3084" width="21.28515625" style="117" customWidth="1"/>
    <col min="3085" max="3086" width="17.28515625" style="117" customWidth="1"/>
    <col min="3087" max="3326" width="9.140625" style="117"/>
    <col min="3327" max="3327" width="4.5703125" style="117" customWidth="1"/>
    <col min="3328" max="3328" width="4.28515625" style="117" customWidth="1"/>
    <col min="3329" max="3329" width="13" style="117" customWidth="1"/>
    <col min="3330" max="3330" width="23.85546875" style="117" bestFit="1" customWidth="1"/>
    <col min="3331" max="3331" width="14.42578125" style="117" customWidth="1"/>
    <col min="3332" max="3332" width="15.5703125" style="117" customWidth="1"/>
    <col min="3333" max="3333" width="13.140625" style="117" customWidth="1"/>
    <col min="3334" max="3334" width="13.85546875" style="117" bestFit="1" customWidth="1"/>
    <col min="3335" max="3335" width="11.7109375" style="117" bestFit="1" customWidth="1"/>
    <col min="3336" max="3336" width="12.5703125" style="117" customWidth="1"/>
    <col min="3337" max="3338" width="6.85546875" style="117" bestFit="1" customWidth="1"/>
    <col min="3339" max="3339" width="7.7109375" style="117" bestFit="1" customWidth="1"/>
    <col min="3340" max="3340" width="21.28515625" style="117" customWidth="1"/>
    <col min="3341" max="3342" width="17.28515625" style="117" customWidth="1"/>
    <col min="3343" max="3582" width="9.140625" style="117"/>
    <col min="3583" max="3583" width="4.5703125" style="117" customWidth="1"/>
    <col min="3584" max="3584" width="4.28515625" style="117" customWidth="1"/>
    <col min="3585" max="3585" width="13" style="117" customWidth="1"/>
    <col min="3586" max="3586" width="23.85546875" style="117" bestFit="1" customWidth="1"/>
    <col min="3587" max="3587" width="14.42578125" style="117" customWidth="1"/>
    <col min="3588" max="3588" width="15.5703125" style="117" customWidth="1"/>
    <col min="3589" max="3589" width="13.140625" style="117" customWidth="1"/>
    <col min="3590" max="3590" width="13.85546875" style="117" bestFit="1" customWidth="1"/>
    <col min="3591" max="3591" width="11.7109375" style="117" bestFit="1" customWidth="1"/>
    <col min="3592" max="3592" width="12.5703125" style="117" customWidth="1"/>
    <col min="3593" max="3594" width="6.85546875" style="117" bestFit="1" customWidth="1"/>
    <col min="3595" max="3595" width="7.7109375" style="117" bestFit="1" customWidth="1"/>
    <col min="3596" max="3596" width="21.28515625" style="117" customWidth="1"/>
    <col min="3597" max="3598" width="17.28515625" style="117" customWidth="1"/>
    <col min="3599" max="3838" width="9.140625" style="117"/>
    <col min="3839" max="3839" width="4.5703125" style="117" customWidth="1"/>
    <col min="3840" max="3840" width="4.28515625" style="117" customWidth="1"/>
    <col min="3841" max="3841" width="13" style="117" customWidth="1"/>
    <col min="3842" max="3842" width="23.85546875" style="117" bestFit="1" customWidth="1"/>
    <col min="3843" max="3843" width="14.42578125" style="117" customWidth="1"/>
    <col min="3844" max="3844" width="15.5703125" style="117" customWidth="1"/>
    <col min="3845" max="3845" width="13.140625" style="117" customWidth="1"/>
    <col min="3846" max="3846" width="13.85546875" style="117" bestFit="1" customWidth="1"/>
    <col min="3847" max="3847" width="11.7109375" style="117" bestFit="1" customWidth="1"/>
    <col min="3848" max="3848" width="12.5703125" style="117" customWidth="1"/>
    <col min="3849" max="3850" width="6.85546875" style="117" bestFit="1" customWidth="1"/>
    <col min="3851" max="3851" width="7.7109375" style="117" bestFit="1" customWidth="1"/>
    <col min="3852" max="3852" width="21.28515625" style="117" customWidth="1"/>
    <col min="3853" max="3854" width="17.28515625" style="117" customWidth="1"/>
    <col min="3855" max="4094" width="9.140625" style="117"/>
    <col min="4095" max="4095" width="4.5703125" style="117" customWidth="1"/>
    <col min="4096" max="4096" width="4.28515625" style="117" customWidth="1"/>
    <col min="4097" max="4097" width="13" style="117" customWidth="1"/>
    <col min="4098" max="4098" width="23.85546875" style="117" bestFit="1" customWidth="1"/>
    <col min="4099" max="4099" width="14.42578125" style="117" customWidth="1"/>
    <col min="4100" max="4100" width="15.5703125" style="117" customWidth="1"/>
    <col min="4101" max="4101" width="13.140625" style="117" customWidth="1"/>
    <col min="4102" max="4102" width="13.85546875" style="117" bestFit="1" customWidth="1"/>
    <col min="4103" max="4103" width="11.7109375" style="117" bestFit="1" customWidth="1"/>
    <col min="4104" max="4104" width="12.5703125" style="117" customWidth="1"/>
    <col min="4105" max="4106" width="6.85546875" style="117" bestFit="1" customWidth="1"/>
    <col min="4107" max="4107" width="7.7109375" style="117" bestFit="1" customWidth="1"/>
    <col min="4108" max="4108" width="21.28515625" style="117" customWidth="1"/>
    <col min="4109" max="4110" width="17.28515625" style="117" customWidth="1"/>
    <col min="4111" max="4350" width="9.140625" style="117"/>
    <col min="4351" max="4351" width="4.5703125" style="117" customWidth="1"/>
    <col min="4352" max="4352" width="4.28515625" style="117" customWidth="1"/>
    <col min="4353" max="4353" width="13" style="117" customWidth="1"/>
    <col min="4354" max="4354" width="23.85546875" style="117" bestFit="1" customWidth="1"/>
    <col min="4355" max="4355" width="14.42578125" style="117" customWidth="1"/>
    <col min="4356" max="4356" width="15.5703125" style="117" customWidth="1"/>
    <col min="4357" max="4357" width="13.140625" style="117" customWidth="1"/>
    <col min="4358" max="4358" width="13.85546875" style="117" bestFit="1" customWidth="1"/>
    <col min="4359" max="4359" width="11.7109375" style="117" bestFit="1" customWidth="1"/>
    <col min="4360" max="4360" width="12.5703125" style="117" customWidth="1"/>
    <col min="4361" max="4362" width="6.85546875" style="117" bestFit="1" customWidth="1"/>
    <col min="4363" max="4363" width="7.7109375" style="117" bestFit="1" customWidth="1"/>
    <col min="4364" max="4364" width="21.28515625" style="117" customWidth="1"/>
    <col min="4365" max="4366" width="17.28515625" style="117" customWidth="1"/>
    <col min="4367" max="4606" width="9.140625" style="117"/>
    <col min="4607" max="4607" width="4.5703125" style="117" customWidth="1"/>
    <col min="4608" max="4608" width="4.28515625" style="117" customWidth="1"/>
    <col min="4609" max="4609" width="13" style="117" customWidth="1"/>
    <col min="4610" max="4610" width="23.85546875" style="117" bestFit="1" customWidth="1"/>
    <col min="4611" max="4611" width="14.42578125" style="117" customWidth="1"/>
    <col min="4612" max="4612" width="15.5703125" style="117" customWidth="1"/>
    <col min="4613" max="4613" width="13.140625" style="117" customWidth="1"/>
    <col min="4614" max="4614" width="13.85546875" style="117" bestFit="1" customWidth="1"/>
    <col min="4615" max="4615" width="11.7109375" style="117" bestFit="1" customWidth="1"/>
    <col min="4616" max="4616" width="12.5703125" style="117" customWidth="1"/>
    <col min="4617" max="4618" width="6.85546875" style="117" bestFit="1" customWidth="1"/>
    <col min="4619" max="4619" width="7.7109375" style="117" bestFit="1" customWidth="1"/>
    <col min="4620" max="4620" width="21.28515625" style="117" customWidth="1"/>
    <col min="4621" max="4622" width="17.28515625" style="117" customWidth="1"/>
    <col min="4623" max="4862" width="9.140625" style="117"/>
    <col min="4863" max="4863" width="4.5703125" style="117" customWidth="1"/>
    <col min="4864" max="4864" width="4.28515625" style="117" customWidth="1"/>
    <col min="4865" max="4865" width="13" style="117" customWidth="1"/>
    <col min="4866" max="4866" width="23.85546875" style="117" bestFit="1" customWidth="1"/>
    <col min="4867" max="4867" width="14.42578125" style="117" customWidth="1"/>
    <col min="4868" max="4868" width="15.5703125" style="117" customWidth="1"/>
    <col min="4869" max="4869" width="13.140625" style="117" customWidth="1"/>
    <col min="4870" max="4870" width="13.85546875" style="117" bestFit="1" customWidth="1"/>
    <col min="4871" max="4871" width="11.7109375" style="117" bestFit="1" customWidth="1"/>
    <col min="4872" max="4872" width="12.5703125" style="117" customWidth="1"/>
    <col min="4873" max="4874" width="6.85546875" style="117" bestFit="1" customWidth="1"/>
    <col min="4875" max="4875" width="7.7109375" style="117" bestFit="1" customWidth="1"/>
    <col min="4876" max="4876" width="21.28515625" style="117" customWidth="1"/>
    <col min="4877" max="4878" width="17.28515625" style="117" customWidth="1"/>
    <col min="4879" max="5118" width="9.140625" style="117"/>
    <col min="5119" max="5119" width="4.5703125" style="117" customWidth="1"/>
    <col min="5120" max="5120" width="4.28515625" style="117" customWidth="1"/>
    <col min="5121" max="5121" width="13" style="117" customWidth="1"/>
    <col min="5122" max="5122" width="23.85546875" style="117" bestFit="1" customWidth="1"/>
    <col min="5123" max="5123" width="14.42578125" style="117" customWidth="1"/>
    <col min="5124" max="5124" width="15.5703125" style="117" customWidth="1"/>
    <col min="5125" max="5125" width="13.140625" style="117" customWidth="1"/>
    <col min="5126" max="5126" width="13.85546875" style="117" bestFit="1" customWidth="1"/>
    <col min="5127" max="5127" width="11.7109375" style="117" bestFit="1" customWidth="1"/>
    <col min="5128" max="5128" width="12.5703125" style="117" customWidth="1"/>
    <col min="5129" max="5130" width="6.85546875" style="117" bestFit="1" customWidth="1"/>
    <col min="5131" max="5131" width="7.7109375" style="117" bestFit="1" customWidth="1"/>
    <col min="5132" max="5132" width="21.28515625" style="117" customWidth="1"/>
    <col min="5133" max="5134" width="17.28515625" style="117" customWidth="1"/>
    <col min="5135" max="5374" width="9.140625" style="117"/>
    <col min="5375" max="5375" width="4.5703125" style="117" customWidth="1"/>
    <col min="5376" max="5376" width="4.28515625" style="117" customWidth="1"/>
    <col min="5377" max="5377" width="13" style="117" customWidth="1"/>
    <col min="5378" max="5378" width="23.85546875" style="117" bestFit="1" customWidth="1"/>
    <col min="5379" max="5379" width="14.42578125" style="117" customWidth="1"/>
    <col min="5380" max="5380" width="15.5703125" style="117" customWidth="1"/>
    <col min="5381" max="5381" width="13.140625" style="117" customWidth="1"/>
    <col min="5382" max="5382" width="13.85546875" style="117" bestFit="1" customWidth="1"/>
    <col min="5383" max="5383" width="11.7109375" style="117" bestFit="1" customWidth="1"/>
    <col min="5384" max="5384" width="12.5703125" style="117" customWidth="1"/>
    <col min="5385" max="5386" width="6.85546875" style="117" bestFit="1" customWidth="1"/>
    <col min="5387" max="5387" width="7.7109375" style="117" bestFit="1" customWidth="1"/>
    <col min="5388" max="5388" width="21.28515625" style="117" customWidth="1"/>
    <col min="5389" max="5390" width="17.28515625" style="117" customWidth="1"/>
    <col min="5391" max="5630" width="9.140625" style="117"/>
    <col min="5631" max="5631" width="4.5703125" style="117" customWidth="1"/>
    <col min="5632" max="5632" width="4.28515625" style="117" customWidth="1"/>
    <col min="5633" max="5633" width="13" style="117" customWidth="1"/>
    <col min="5634" max="5634" width="23.85546875" style="117" bestFit="1" customWidth="1"/>
    <col min="5635" max="5635" width="14.42578125" style="117" customWidth="1"/>
    <col min="5636" max="5636" width="15.5703125" style="117" customWidth="1"/>
    <col min="5637" max="5637" width="13.140625" style="117" customWidth="1"/>
    <col min="5638" max="5638" width="13.85546875" style="117" bestFit="1" customWidth="1"/>
    <col min="5639" max="5639" width="11.7109375" style="117" bestFit="1" customWidth="1"/>
    <col min="5640" max="5640" width="12.5703125" style="117" customWidth="1"/>
    <col min="5641" max="5642" width="6.85546875" style="117" bestFit="1" customWidth="1"/>
    <col min="5643" max="5643" width="7.7109375" style="117" bestFit="1" customWidth="1"/>
    <col min="5644" max="5644" width="21.28515625" style="117" customWidth="1"/>
    <col min="5645" max="5646" width="17.28515625" style="117" customWidth="1"/>
    <col min="5647" max="5886" width="9.140625" style="117"/>
    <col min="5887" max="5887" width="4.5703125" style="117" customWidth="1"/>
    <col min="5888" max="5888" width="4.28515625" style="117" customWidth="1"/>
    <col min="5889" max="5889" width="13" style="117" customWidth="1"/>
    <col min="5890" max="5890" width="23.85546875" style="117" bestFit="1" customWidth="1"/>
    <col min="5891" max="5891" width="14.42578125" style="117" customWidth="1"/>
    <col min="5892" max="5892" width="15.5703125" style="117" customWidth="1"/>
    <col min="5893" max="5893" width="13.140625" style="117" customWidth="1"/>
    <col min="5894" max="5894" width="13.85546875" style="117" bestFit="1" customWidth="1"/>
    <col min="5895" max="5895" width="11.7109375" style="117" bestFit="1" customWidth="1"/>
    <col min="5896" max="5896" width="12.5703125" style="117" customWidth="1"/>
    <col min="5897" max="5898" width="6.85546875" style="117" bestFit="1" customWidth="1"/>
    <col min="5899" max="5899" width="7.7109375" style="117" bestFit="1" customWidth="1"/>
    <col min="5900" max="5900" width="21.28515625" style="117" customWidth="1"/>
    <col min="5901" max="5902" width="17.28515625" style="117" customWidth="1"/>
    <col min="5903" max="6142" width="9.140625" style="117"/>
    <col min="6143" max="6143" width="4.5703125" style="117" customWidth="1"/>
    <col min="6144" max="6144" width="4.28515625" style="117" customWidth="1"/>
    <col min="6145" max="6145" width="13" style="117" customWidth="1"/>
    <col min="6146" max="6146" width="23.85546875" style="117" bestFit="1" customWidth="1"/>
    <col min="6147" max="6147" width="14.42578125" style="117" customWidth="1"/>
    <col min="6148" max="6148" width="15.5703125" style="117" customWidth="1"/>
    <col min="6149" max="6149" width="13.140625" style="117" customWidth="1"/>
    <col min="6150" max="6150" width="13.85546875" style="117" bestFit="1" customWidth="1"/>
    <col min="6151" max="6151" width="11.7109375" style="117" bestFit="1" customWidth="1"/>
    <col min="6152" max="6152" width="12.5703125" style="117" customWidth="1"/>
    <col min="6153" max="6154" width="6.85546875" style="117" bestFit="1" customWidth="1"/>
    <col min="6155" max="6155" width="7.7109375" style="117" bestFit="1" customWidth="1"/>
    <col min="6156" max="6156" width="21.28515625" style="117" customWidth="1"/>
    <col min="6157" max="6158" width="17.28515625" style="117" customWidth="1"/>
    <col min="6159" max="6398" width="9.140625" style="117"/>
    <col min="6399" max="6399" width="4.5703125" style="117" customWidth="1"/>
    <col min="6400" max="6400" width="4.28515625" style="117" customWidth="1"/>
    <col min="6401" max="6401" width="13" style="117" customWidth="1"/>
    <col min="6402" max="6402" width="23.85546875" style="117" bestFit="1" customWidth="1"/>
    <col min="6403" max="6403" width="14.42578125" style="117" customWidth="1"/>
    <col min="6404" max="6404" width="15.5703125" style="117" customWidth="1"/>
    <col min="6405" max="6405" width="13.140625" style="117" customWidth="1"/>
    <col min="6406" max="6406" width="13.85546875" style="117" bestFit="1" customWidth="1"/>
    <col min="6407" max="6407" width="11.7109375" style="117" bestFit="1" customWidth="1"/>
    <col min="6408" max="6408" width="12.5703125" style="117" customWidth="1"/>
    <col min="6409" max="6410" width="6.85546875" style="117" bestFit="1" customWidth="1"/>
    <col min="6411" max="6411" width="7.7109375" style="117" bestFit="1" customWidth="1"/>
    <col min="6412" max="6412" width="21.28515625" style="117" customWidth="1"/>
    <col min="6413" max="6414" width="17.28515625" style="117" customWidth="1"/>
    <col min="6415" max="6654" width="9.140625" style="117"/>
    <col min="6655" max="6655" width="4.5703125" style="117" customWidth="1"/>
    <col min="6656" max="6656" width="4.28515625" style="117" customWidth="1"/>
    <col min="6657" max="6657" width="13" style="117" customWidth="1"/>
    <col min="6658" max="6658" width="23.85546875" style="117" bestFit="1" customWidth="1"/>
    <col min="6659" max="6659" width="14.42578125" style="117" customWidth="1"/>
    <col min="6660" max="6660" width="15.5703125" style="117" customWidth="1"/>
    <col min="6661" max="6661" width="13.140625" style="117" customWidth="1"/>
    <col min="6662" max="6662" width="13.85546875" style="117" bestFit="1" customWidth="1"/>
    <col min="6663" max="6663" width="11.7109375" style="117" bestFit="1" customWidth="1"/>
    <col min="6664" max="6664" width="12.5703125" style="117" customWidth="1"/>
    <col min="6665" max="6666" width="6.85546875" style="117" bestFit="1" customWidth="1"/>
    <col min="6667" max="6667" width="7.7109375" style="117" bestFit="1" customWidth="1"/>
    <col min="6668" max="6668" width="21.28515625" style="117" customWidth="1"/>
    <col min="6669" max="6670" width="17.28515625" style="117" customWidth="1"/>
    <col min="6671" max="6910" width="9.140625" style="117"/>
    <col min="6911" max="6911" width="4.5703125" style="117" customWidth="1"/>
    <col min="6912" max="6912" width="4.28515625" style="117" customWidth="1"/>
    <col min="6913" max="6913" width="13" style="117" customWidth="1"/>
    <col min="6914" max="6914" width="23.85546875" style="117" bestFit="1" customWidth="1"/>
    <col min="6915" max="6915" width="14.42578125" style="117" customWidth="1"/>
    <col min="6916" max="6916" width="15.5703125" style="117" customWidth="1"/>
    <col min="6917" max="6917" width="13.140625" style="117" customWidth="1"/>
    <col min="6918" max="6918" width="13.85546875" style="117" bestFit="1" customWidth="1"/>
    <col min="6919" max="6919" width="11.7109375" style="117" bestFit="1" customWidth="1"/>
    <col min="6920" max="6920" width="12.5703125" style="117" customWidth="1"/>
    <col min="6921" max="6922" width="6.85546875" style="117" bestFit="1" customWidth="1"/>
    <col min="6923" max="6923" width="7.7109375" style="117" bestFit="1" customWidth="1"/>
    <col min="6924" max="6924" width="21.28515625" style="117" customWidth="1"/>
    <col min="6925" max="6926" width="17.28515625" style="117" customWidth="1"/>
    <col min="6927" max="7166" width="9.140625" style="117"/>
    <col min="7167" max="7167" width="4.5703125" style="117" customWidth="1"/>
    <col min="7168" max="7168" width="4.28515625" style="117" customWidth="1"/>
    <col min="7169" max="7169" width="13" style="117" customWidth="1"/>
    <col min="7170" max="7170" width="23.85546875" style="117" bestFit="1" customWidth="1"/>
    <col min="7171" max="7171" width="14.42578125" style="117" customWidth="1"/>
    <col min="7172" max="7172" width="15.5703125" style="117" customWidth="1"/>
    <col min="7173" max="7173" width="13.140625" style="117" customWidth="1"/>
    <col min="7174" max="7174" width="13.85546875" style="117" bestFit="1" customWidth="1"/>
    <col min="7175" max="7175" width="11.7109375" style="117" bestFit="1" customWidth="1"/>
    <col min="7176" max="7176" width="12.5703125" style="117" customWidth="1"/>
    <col min="7177" max="7178" width="6.85546875" style="117" bestFit="1" customWidth="1"/>
    <col min="7179" max="7179" width="7.7109375" style="117" bestFit="1" customWidth="1"/>
    <col min="7180" max="7180" width="21.28515625" style="117" customWidth="1"/>
    <col min="7181" max="7182" width="17.28515625" style="117" customWidth="1"/>
    <col min="7183" max="7422" width="9.140625" style="117"/>
    <col min="7423" max="7423" width="4.5703125" style="117" customWidth="1"/>
    <col min="7424" max="7424" width="4.28515625" style="117" customWidth="1"/>
    <col min="7425" max="7425" width="13" style="117" customWidth="1"/>
    <col min="7426" max="7426" width="23.85546875" style="117" bestFit="1" customWidth="1"/>
    <col min="7427" max="7427" width="14.42578125" style="117" customWidth="1"/>
    <col min="7428" max="7428" width="15.5703125" style="117" customWidth="1"/>
    <col min="7429" max="7429" width="13.140625" style="117" customWidth="1"/>
    <col min="7430" max="7430" width="13.85546875" style="117" bestFit="1" customWidth="1"/>
    <col min="7431" max="7431" width="11.7109375" style="117" bestFit="1" customWidth="1"/>
    <col min="7432" max="7432" width="12.5703125" style="117" customWidth="1"/>
    <col min="7433" max="7434" width="6.85546875" style="117" bestFit="1" customWidth="1"/>
    <col min="7435" max="7435" width="7.7109375" style="117" bestFit="1" customWidth="1"/>
    <col min="7436" max="7436" width="21.28515625" style="117" customWidth="1"/>
    <col min="7437" max="7438" width="17.28515625" style="117" customWidth="1"/>
    <col min="7439" max="7678" width="9.140625" style="117"/>
    <col min="7679" max="7679" width="4.5703125" style="117" customWidth="1"/>
    <col min="7680" max="7680" width="4.28515625" style="117" customWidth="1"/>
    <col min="7681" max="7681" width="13" style="117" customWidth="1"/>
    <col min="7682" max="7682" width="23.85546875" style="117" bestFit="1" customWidth="1"/>
    <col min="7683" max="7683" width="14.42578125" style="117" customWidth="1"/>
    <col min="7684" max="7684" width="15.5703125" style="117" customWidth="1"/>
    <col min="7685" max="7685" width="13.140625" style="117" customWidth="1"/>
    <col min="7686" max="7686" width="13.85546875" style="117" bestFit="1" customWidth="1"/>
    <col min="7687" max="7687" width="11.7109375" style="117" bestFit="1" customWidth="1"/>
    <col min="7688" max="7688" width="12.5703125" style="117" customWidth="1"/>
    <col min="7689" max="7690" width="6.85546875" style="117" bestFit="1" customWidth="1"/>
    <col min="7691" max="7691" width="7.7109375" style="117" bestFit="1" customWidth="1"/>
    <col min="7692" max="7692" width="21.28515625" style="117" customWidth="1"/>
    <col min="7693" max="7694" width="17.28515625" style="117" customWidth="1"/>
    <col min="7695" max="7934" width="9.140625" style="117"/>
    <col min="7935" max="7935" width="4.5703125" style="117" customWidth="1"/>
    <col min="7936" max="7936" width="4.28515625" style="117" customWidth="1"/>
    <col min="7937" max="7937" width="13" style="117" customWidth="1"/>
    <col min="7938" max="7938" width="23.85546875" style="117" bestFit="1" customWidth="1"/>
    <col min="7939" max="7939" width="14.42578125" style="117" customWidth="1"/>
    <col min="7940" max="7940" width="15.5703125" style="117" customWidth="1"/>
    <col min="7941" max="7941" width="13.140625" style="117" customWidth="1"/>
    <col min="7942" max="7942" width="13.85546875" style="117" bestFit="1" customWidth="1"/>
    <col min="7943" max="7943" width="11.7109375" style="117" bestFit="1" customWidth="1"/>
    <col min="7944" max="7944" width="12.5703125" style="117" customWidth="1"/>
    <col min="7945" max="7946" width="6.85546875" style="117" bestFit="1" customWidth="1"/>
    <col min="7947" max="7947" width="7.7109375" style="117" bestFit="1" customWidth="1"/>
    <col min="7948" max="7948" width="21.28515625" style="117" customWidth="1"/>
    <col min="7949" max="7950" width="17.28515625" style="117" customWidth="1"/>
    <col min="7951" max="8190" width="9.140625" style="117"/>
    <col min="8191" max="8191" width="4.5703125" style="117" customWidth="1"/>
    <col min="8192" max="8192" width="4.28515625" style="117" customWidth="1"/>
    <col min="8193" max="8193" width="13" style="117" customWidth="1"/>
    <col min="8194" max="8194" width="23.85546875" style="117" bestFit="1" customWidth="1"/>
    <col min="8195" max="8195" width="14.42578125" style="117" customWidth="1"/>
    <col min="8196" max="8196" width="15.5703125" style="117" customWidth="1"/>
    <col min="8197" max="8197" width="13.140625" style="117" customWidth="1"/>
    <col min="8198" max="8198" width="13.85546875" style="117" bestFit="1" customWidth="1"/>
    <col min="8199" max="8199" width="11.7109375" style="117" bestFit="1" customWidth="1"/>
    <col min="8200" max="8200" width="12.5703125" style="117" customWidth="1"/>
    <col min="8201" max="8202" width="6.85546875" style="117" bestFit="1" customWidth="1"/>
    <col min="8203" max="8203" width="7.7109375" style="117" bestFit="1" customWidth="1"/>
    <col min="8204" max="8204" width="21.28515625" style="117" customWidth="1"/>
    <col min="8205" max="8206" width="17.28515625" style="117" customWidth="1"/>
    <col min="8207" max="8446" width="9.140625" style="117"/>
    <col min="8447" max="8447" width="4.5703125" style="117" customWidth="1"/>
    <col min="8448" max="8448" width="4.28515625" style="117" customWidth="1"/>
    <col min="8449" max="8449" width="13" style="117" customWidth="1"/>
    <col min="8450" max="8450" width="23.85546875" style="117" bestFit="1" customWidth="1"/>
    <col min="8451" max="8451" width="14.42578125" style="117" customWidth="1"/>
    <col min="8452" max="8452" width="15.5703125" style="117" customWidth="1"/>
    <col min="8453" max="8453" width="13.140625" style="117" customWidth="1"/>
    <col min="8454" max="8454" width="13.85546875" style="117" bestFit="1" customWidth="1"/>
    <col min="8455" max="8455" width="11.7109375" style="117" bestFit="1" customWidth="1"/>
    <col min="8456" max="8456" width="12.5703125" style="117" customWidth="1"/>
    <col min="8457" max="8458" width="6.85546875" style="117" bestFit="1" customWidth="1"/>
    <col min="8459" max="8459" width="7.7109375" style="117" bestFit="1" customWidth="1"/>
    <col min="8460" max="8460" width="21.28515625" style="117" customWidth="1"/>
    <col min="8461" max="8462" width="17.28515625" style="117" customWidth="1"/>
    <col min="8463" max="8702" width="9.140625" style="117"/>
    <col min="8703" max="8703" width="4.5703125" style="117" customWidth="1"/>
    <col min="8704" max="8704" width="4.28515625" style="117" customWidth="1"/>
    <col min="8705" max="8705" width="13" style="117" customWidth="1"/>
    <col min="8706" max="8706" width="23.85546875" style="117" bestFit="1" customWidth="1"/>
    <col min="8707" max="8707" width="14.42578125" style="117" customWidth="1"/>
    <col min="8708" max="8708" width="15.5703125" style="117" customWidth="1"/>
    <col min="8709" max="8709" width="13.140625" style="117" customWidth="1"/>
    <col min="8710" max="8710" width="13.85546875" style="117" bestFit="1" customWidth="1"/>
    <col min="8711" max="8711" width="11.7109375" style="117" bestFit="1" customWidth="1"/>
    <col min="8712" max="8712" width="12.5703125" style="117" customWidth="1"/>
    <col min="8713" max="8714" width="6.85546875" style="117" bestFit="1" customWidth="1"/>
    <col min="8715" max="8715" width="7.7109375" style="117" bestFit="1" customWidth="1"/>
    <col min="8716" max="8716" width="21.28515625" style="117" customWidth="1"/>
    <col min="8717" max="8718" width="17.28515625" style="117" customWidth="1"/>
    <col min="8719" max="8958" width="9.140625" style="117"/>
    <col min="8959" max="8959" width="4.5703125" style="117" customWidth="1"/>
    <col min="8960" max="8960" width="4.28515625" style="117" customWidth="1"/>
    <col min="8961" max="8961" width="13" style="117" customWidth="1"/>
    <col min="8962" max="8962" width="23.85546875" style="117" bestFit="1" customWidth="1"/>
    <col min="8963" max="8963" width="14.42578125" style="117" customWidth="1"/>
    <col min="8964" max="8964" width="15.5703125" style="117" customWidth="1"/>
    <col min="8965" max="8965" width="13.140625" style="117" customWidth="1"/>
    <col min="8966" max="8966" width="13.85546875" style="117" bestFit="1" customWidth="1"/>
    <col min="8967" max="8967" width="11.7109375" style="117" bestFit="1" customWidth="1"/>
    <col min="8968" max="8968" width="12.5703125" style="117" customWidth="1"/>
    <col min="8969" max="8970" width="6.85546875" style="117" bestFit="1" customWidth="1"/>
    <col min="8971" max="8971" width="7.7109375" style="117" bestFit="1" customWidth="1"/>
    <col min="8972" max="8972" width="21.28515625" style="117" customWidth="1"/>
    <col min="8973" max="8974" width="17.28515625" style="117" customWidth="1"/>
    <col min="8975" max="9214" width="9.140625" style="117"/>
    <col min="9215" max="9215" width="4.5703125" style="117" customWidth="1"/>
    <col min="9216" max="9216" width="4.28515625" style="117" customWidth="1"/>
    <col min="9217" max="9217" width="13" style="117" customWidth="1"/>
    <col min="9218" max="9218" width="23.85546875" style="117" bestFit="1" customWidth="1"/>
    <col min="9219" max="9219" width="14.42578125" style="117" customWidth="1"/>
    <col min="9220" max="9220" width="15.5703125" style="117" customWidth="1"/>
    <col min="9221" max="9221" width="13.140625" style="117" customWidth="1"/>
    <col min="9222" max="9222" width="13.85546875" style="117" bestFit="1" customWidth="1"/>
    <col min="9223" max="9223" width="11.7109375" style="117" bestFit="1" customWidth="1"/>
    <col min="9224" max="9224" width="12.5703125" style="117" customWidth="1"/>
    <col min="9225" max="9226" width="6.85546875" style="117" bestFit="1" customWidth="1"/>
    <col min="9227" max="9227" width="7.7109375" style="117" bestFit="1" customWidth="1"/>
    <col min="9228" max="9228" width="21.28515625" style="117" customWidth="1"/>
    <col min="9229" max="9230" width="17.28515625" style="117" customWidth="1"/>
    <col min="9231" max="9470" width="9.140625" style="117"/>
    <col min="9471" max="9471" width="4.5703125" style="117" customWidth="1"/>
    <col min="9472" max="9472" width="4.28515625" style="117" customWidth="1"/>
    <col min="9473" max="9473" width="13" style="117" customWidth="1"/>
    <col min="9474" max="9474" width="23.85546875" style="117" bestFit="1" customWidth="1"/>
    <col min="9475" max="9475" width="14.42578125" style="117" customWidth="1"/>
    <col min="9476" max="9476" width="15.5703125" style="117" customWidth="1"/>
    <col min="9477" max="9477" width="13.140625" style="117" customWidth="1"/>
    <col min="9478" max="9478" width="13.85546875" style="117" bestFit="1" customWidth="1"/>
    <col min="9479" max="9479" width="11.7109375" style="117" bestFit="1" customWidth="1"/>
    <col min="9480" max="9480" width="12.5703125" style="117" customWidth="1"/>
    <col min="9481" max="9482" width="6.85546875" style="117" bestFit="1" customWidth="1"/>
    <col min="9483" max="9483" width="7.7109375" style="117" bestFit="1" customWidth="1"/>
    <col min="9484" max="9484" width="21.28515625" style="117" customWidth="1"/>
    <col min="9485" max="9486" width="17.28515625" style="117" customWidth="1"/>
    <col min="9487" max="9726" width="9.140625" style="117"/>
    <col min="9727" max="9727" width="4.5703125" style="117" customWidth="1"/>
    <col min="9728" max="9728" width="4.28515625" style="117" customWidth="1"/>
    <col min="9729" max="9729" width="13" style="117" customWidth="1"/>
    <col min="9730" max="9730" width="23.85546875" style="117" bestFit="1" customWidth="1"/>
    <col min="9731" max="9731" width="14.42578125" style="117" customWidth="1"/>
    <col min="9732" max="9732" width="15.5703125" style="117" customWidth="1"/>
    <col min="9733" max="9733" width="13.140625" style="117" customWidth="1"/>
    <col min="9734" max="9734" width="13.85546875" style="117" bestFit="1" customWidth="1"/>
    <col min="9735" max="9735" width="11.7109375" style="117" bestFit="1" customWidth="1"/>
    <col min="9736" max="9736" width="12.5703125" style="117" customWidth="1"/>
    <col min="9737" max="9738" width="6.85546875" style="117" bestFit="1" customWidth="1"/>
    <col min="9739" max="9739" width="7.7109375" style="117" bestFit="1" customWidth="1"/>
    <col min="9740" max="9740" width="21.28515625" style="117" customWidth="1"/>
    <col min="9741" max="9742" width="17.28515625" style="117" customWidth="1"/>
    <col min="9743" max="9982" width="9.140625" style="117"/>
    <col min="9983" max="9983" width="4.5703125" style="117" customWidth="1"/>
    <col min="9984" max="9984" width="4.28515625" style="117" customWidth="1"/>
    <col min="9985" max="9985" width="13" style="117" customWidth="1"/>
    <col min="9986" max="9986" width="23.85546875" style="117" bestFit="1" customWidth="1"/>
    <col min="9987" max="9987" width="14.42578125" style="117" customWidth="1"/>
    <col min="9988" max="9988" width="15.5703125" style="117" customWidth="1"/>
    <col min="9989" max="9989" width="13.140625" style="117" customWidth="1"/>
    <col min="9990" max="9990" width="13.85546875" style="117" bestFit="1" customWidth="1"/>
    <col min="9991" max="9991" width="11.7109375" style="117" bestFit="1" customWidth="1"/>
    <col min="9992" max="9992" width="12.5703125" style="117" customWidth="1"/>
    <col min="9993" max="9994" width="6.85546875" style="117" bestFit="1" customWidth="1"/>
    <col min="9995" max="9995" width="7.7109375" style="117" bestFit="1" customWidth="1"/>
    <col min="9996" max="9996" width="21.28515625" style="117" customWidth="1"/>
    <col min="9997" max="9998" width="17.28515625" style="117" customWidth="1"/>
    <col min="9999" max="10238" width="9.140625" style="117"/>
    <col min="10239" max="10239" width="4.5703125" style="117" customWidth="1"/>
    <col min="10240" max="10240" width="4.28515625" style="117" customWidth="1"/>
    <col min="10241" max="10241" width="13" style="117" customWidth="1"/>
    <col min="10242" max="10242" width="23.85546875" style="117" bestFit="1" customWidth="1"/>
    <col min="10243" max="10243" width="14.42578125" style="117" customWidth="1"/>
    <col min="10244" max="10244" width="15.5703125" style="117" customWidth="1"/>
    <col min="10245" max="10245" width="13.140625" style="117" customWidth="1"/>
    <col min="10246" max="10246" width="13.85546875" style="117" bestFit="1" customWidth="1"/>
    <col min="10247" max="10247" width="11.7109375" style="117" bestFit="1" customWidth="1"/>
    <col min="10248" max="10248" width="12.5703125" style="117" customWidth="1"/>
    <col min="10249" max="10250" width="6.85546875" style="117" bestFit="1" customWidth="1"/>
    <col min="10251" max="10251" width="7.7109375" style="117" bestFit="1" customWidth="1"/>
    <col min="10252" max="10252" width="21.28515625" style="117" customWidth="1"/>
    <col min="10253" max="10254" width="17.28515625" style="117" customWidth="1"/>
    <col min="10255" max="10494" width="9.140625" style="117"/>
    <col min="10495" max="10495" width="4.5703125" style="117" customWidth="1"/>
    <col min="10496" max="10496" width="4.28515625" style="117" customWidth="1"/>
    <col min="10497" max="10497" width="13" style="117" customWidth="1"/>
    <col min="10498" max="10498" width="23.85546875" style="117" bestFit="1" customWidth="1"/>
    <col min="10499" max="10499" width="14.42578125" style="117" customWidth="1"/>
    <col min="10500" max="10500" width="15.5703125" style="117" customWidth="1"/>
    <col min="10501" max="10501" width="13.140625" style="117" customWidth="1"/>
    <col min="10502" max="10502" width="13.85546875" style="117" bestFit="1" customWidth="1"/>
    <col min="10503" max="10503" width="11.7109375" style="117" bestFit="1" customWidth="1"/>
    <col min="10504" max="10504" width="12.5703125" style="117" customWidth="1"/>
    <col min="10505" max="10506" width="6.85546875" style="117" bestFit="1" customWidth="1"/>
    <col min="10507" max="10507" width="7.7109375" style="117" bestFit="1" customWidth="1"/>
    <col min="10508" max="10508" width="21.28515625" style="117" customWidth="1"/>
    <col min="10509" max="10510" width="17.28515625" style="117" customWidth="1"/>
    <col min="10511" max="10750" width="9.140625" style="117"/>
    <col min="10751" max="10751" width="4.5703125" style="117" customWidth="1"/>
    <col min="10752" max="10752" width="4.28515625" style="117" customWidth="1"/>
    <col min="10753" max="10753" width="13" style="117" customWidth="1"/>
    <col min="10754" max="10754" width="23.85546875" style="117" bestFit="1" customWidth="1"/>
    <col min="10755" max="10755" width="14.42578125" style="117" customWidth="1"/>
    <col min="10756" max="10756" width="15.5703125" style="117" customWidth="1"/>
    <col min="10757" max="10757" width="13.140625" style="117" customWidth="1"/>
    <col min="10758" max="10758" width="13.85546875" style="117" bestFit="1" customWidth="1"/>
    <col min="10759" max="10759" width="11.7109375" style="117" bestFit="1" customWidth="1"/>
    <col min="10760" max="10760" width="12.5703125" style="117" customWidth="1"/>
    <col min="10761" max="10762" width="6.85546875" style="117" bestFit="1" customWidth="1"/>
    <col min="10763" max="10763" width="7.7109375" style="117" bestFit="1" customWidth="1"/>
    <col min="10764" max="10764" width="21.28515625" style="117" customWidth="1"/>
    <col min="10765" max="10766" width="17.28515625" style="117" customWidth="1"/>
    <col min="10767" max="11006" width="9.140625" style="117"/>
    <col min="11007" max="11007" width="4.5703125" style="117" customWidth="1"/>
    <col min="11008" max="11008" width="4.28515625" style="117" customWidth="1"/>
    <col min="11009" max="11009" width="13" style="117" customWidth="1"/>
    <col min="11010" max="11010" width="23.85546875" style="117" bestFit="1" customWidth="1"/>
    <col min="11011" max="11011" width="14.42578125" style="117" customWidth="1"/>
    <col min="11012" max="11012" width="15.5703125" style="117" customWidth="1"/>
    <col min="11013" max="11013" width="13.140625" style="117" customWidth="1"/>
    <col min="11014" max="11014" width="13.85546875" style="117" bestFit="1" customWidth="1"/>
    <col min="11015" max="11015" width="11.7109375" style="117" bestFit="1" customWidth="1"/>
    <col min="11016" max="11016" width="12.5703125" style="117" customWidth="1"/>
    <col min="11017" max="11018" width="6.85546875" style="117" bestFit="1" customWidth="1"/>
    <col min="11019" max="11019" width="7.7109375" style="117" bestFit="1" customWidth="1"/>
    <col min="11020" max="11020" width="21.28515625" style="117" customWidth="1"/>
    <col min="11021" max="11022" width="17.28515625" style="117" customWidth="1"/>
    <col min="11023" max="11262" width="9.140625" style="117"/>
    <col min="11263" max="11263" width="4.5703125" style="117" customWidth="1"/>
    <col min="11264" max="11264" width="4.28515625" style="117" customWidth="1"/>
    <col min="11265" max="11265" width="13" style="117" customWidth="1"/>
    <col min="11266" max="11266" width="23.85546875" style="117" bestFit="1" customWidth="1"/>
    <col min="11267" max="11267" width="14.42578125" style="117" customWidth="1"/>
    <col min="11268" max="11268" width="15.5703125" style="117" customWidth="1"/>
    <col min="11269" max="11269" width="13.140625" style="117" customWidth="1"/>
    <col min="11270" max="11270" width="13.85546875" style="117" bestFit="1" customWidth="1"/>
    <col min="11271" max="11271" width="11.7109375" style="117" bestFit="1" customWidth="1"/>
    <col min="11272" max="11272" width="12.5703125" style="117" customWidth="1"/>
    <col min="11273" max="11274" width="6.85546875" style="117" bestFit="1" customWidth="1"/>
    <col min="11275" max="11275" width="7.7109375" style="117" bestFit="1" customWidth="1"/>
    <col min="11276" max="11276" width="21.28515625" style="117" customWidth="1"/>
    <col min="11277" max="11278" width="17.28515625" style="117" customWidth="1"/>
    <col min="11279" max="11518" width="9.140625" style="117"/>
    <col min="11519" max="11519" width="4.5703125" style="117" customWidth="1"/>
    <col min="11520" max="11520" width="4.28515625" style="117" customWidth="1"/>
    <col min="11521" max="11521" width="13" style="117" customWidth="1"/>
    <col min="11522" max="11522" width="23.85546875" style="117" bestFit="1" customWidth="1"/>
    <col min="11523" max="11523" width="14.42578125" style="117" customWidth="1"/>
    <col min="11524" max="11524" width="15.5703125" style="117" customWidth="1"/>
    <col min="11525" max="11525" width="13.140625" style="117" customWidth="1"/>
    <col min="11526" max="11526" width="13.85546875" style="117" bestFit="1" customWidth="1"/>
    <col min="11527" max="11527" width="11.7109375" style="117" bestFit="1" customWidth="1"/>
    <col min="11528" max="11528" width="12.5703125" style="117" customWidth="1"/>
    <col min="11529" max="11530" width="6.85546875" style="117" bestFit="1" customWidth="1"/>
    <col min="11531" max="11531" width="7.7109375" style="117" bestFit="1" customWidth="1"/>
    <col min="11532" max="11532" width="21.28515625" style="117" customWidth="1"/>
    <col min="11533" max="11534" width="17.28515625" style="117" customWidth="1"/>
    <col min="11535" max="11774" width="9.140625" style="117"/>
    <col min="11775" max="11775" width="4.5703125" style="117" customWidth="1"/>
    <col min="11776" max="11776" width="4.28515625" style="117" customWidth="1"/>
    <col min="11777" max="11777" width="13" style="117" customWidth="1"/>
    <col min="11778" max="11778" width="23.85546875" style="117" bestFit="1" customWidth="1"/>
    <col min="11779" max="11779" width="14.42578125" style="117" customWidth="1"/>
    <col min="11780" max="11780" width="15.5703125" style="117" customWidth="1"/>
    <col min="11781" max="11781" width="13.140625" style="117" customWidth="1"/>
    <col min="11782" max="11782" width="13.85546875" style="117" bestFit="1" customWidth="1"/>
    <col min="11783" max="11783" width="11.7109375" style="117" bestFit="1" customWidth="1"/>
    <col min="11784" max="11784" width="12.5703125" style="117" customWidth="1"/>
    <col min="11785" max="11786" width="6.85546875" style="117" bestFit="1" customWidth="1"/>
    <col min="11787" max="11787" width="7.7109375" style="117" bestFit="1" customWidth="1"/>
    <col min="11788" max="11788" width="21.28515625" style="117" customWidth="1"/>
    <col min="11789" max="11790" width="17.28515625" style="117" customWidth="1"/>
    <col min="11791" max="12030" width="9.140625" style="117"/>
    <col min="12031" max="12031" width="4.5703125" style="117" customWidth="1"/>
    <col min="12032" max="12032" width="4.28515625" style="117" customWidth="1"/>
    <col min="12033" max="12033" width="13" style="117" customWidth="1"/>
    <col min="12034" max="12034" width="23.85546875" style="117" bestFit="1" customWidth="1"/>
    <col min="12035" max="12035" width="14.42578125" style="117" customWidth="1"/>
    <col min="12036" max="12036" width="15.5703125" style="117" customWidth="1"/>
    <col min="12037" max="12037" width="13.140625" style="117" customWidth="1"/>
    <col min="12038" max="12038" width="13.85546875" style="117" bestFit="1" customWidth="1"/>
    <col min="12039" max="12039" width="11.7109375" style="117" bestFit="1" customWidth="1"/>
    <col min="12040" max="12040" width="12.5703125" style="117" customWidth="1"/>
    <col min="12041" max="12042" width="6.85546875" style="117" bestFit="1" customWidth="1"/>
    <col min="12043" max="12043" width="7.7109375" style="117" bestFit="1" customWidth="1"/>
    <col min="12044" max="12044" width="21.28515625" style="117" customWidth="1"/>
    <col min="12045" max="12046" width="17.28515625" style="117" customWidth="1"/>
    <col min="12047" max="12286" width="9.140625" style="117"/>
    <col min="12287" max="12287" width="4.5703125" style="117" customWidth="1"/>
    <col min="12288" max="12288" width="4.28515625" style="117" customWidth="1"/>
    <col min="12289" max="12289" width="13" style="117" customWidth="1"/>
    <col min="12290" max="12290" width="23.85546875" style="117" bestFit="1" customWidth="1"/>
    <col min="12291" max="12291" width="14.42578125" style="117" customWidth="1"/>
    <col min="12292" max="12292" width="15.5703125" style="117" customWidth="1"/>
    <col min="12293" max="12293" width="13.140625" style="117" customWidth="1"/>
    <col min="12294" max="12294" width="13.85546875" style="117" bestFit="1" customWidth="1"/>
    <col min="12295" max="12295" width="11.7109375" style="117" bestFit="1" customWidth="1"/>
    <col min="12296" max="12296" width="12.5703125" style="117" customWidth="1"/>
    <col min="12297" max="12298" width="6.85546875" style="117" bestFit="1" customWidth="1"/>
    <col min="12299" max="12299" width="7.7109375" style="117" bestFit="1" customWidth="1"/>
    <col min="12300" max="12300" width="21.28515625" style="117" customWidth="1"/>
    <col min="12301" max="12302" width="17.28515625" style="117" customWidth="1"/>
    <col min="12303" max="12542" width="9.140625" style="117"/>
    <col min="12543" max="12543" width="4.5703125" style="117" customWidth="1"/>
    <col min="12544" max="12544" width="4.28515625" style="117" customWidth="1"/>
    <col min="12545" max="12545" width="13" style="117" customWidth="1"/>
    <col min="12546" max="12546" width="23.85546875" style="117" bestFit="1" customWidth="1"/>
    <col min="12547" max="12547" width="14.42578125" style="117" customWidth="1"/>
    <col min="12548" max="12548" width="15.5703125" style="117" customWidth="1"/>
    <col min="12549" max="12549" width="13.140625" style="117" customWidth="1"/>
    <col min="12550" max="12550" width="13.85546875" style="117" bestFit="1" customWidth="1"/>
    <col min="12551" max="12551" width="11.7109375" style="117" bestFit="1" customWidth="1"/>
    <col min="12552" max="12552" width="12.5703125" style="117" customWidth="1"/>
    <col min="12553" max="12554" width="6.85546875" style="117" bestFit="1" customWidth="1"/>
    <col min="12555" max="12555" width="7.7109375" style="117" bestFit="1" customWidth="1"/>
    <col min="12556" max="12556" width="21.28515625" style="117" customWidth="1"/>
    <col min="12557" max="12558" width="17.28515625" style="117" customWidth="1"/>
    <col min="12559" max="12798" width="9.140625" style="117"/>
    <col min="12799" max="12799" width="4.5703125" style="117" customWidth="1"/>
    <col min="12800" max="12800" width="4.28515625" style="117" customWidth="1"/>
    <col min="12801" max="12801" width="13" style="117" customWidth="1"/>
    <col min="12802" max="12802" width="23.85546875" style="117" bestFit="1" customWidth="1"/>
    <col min="12803" max="12803" width="14.42578125" style="117" customWidth="1"/>
    <col min="12804" max="12804" width="15.5703125" style="117" customWidth="1"/>
    <col min="12805" max="12805" width="13.140625" style="117" customWidth="1"/>
    <col min="12806" max="12806" width="13.85546875" style="117" bestFit="1" customWidth="1"/>
    <col min="12807" max="12807" width="11.7109375" style="117" bestFit="1" customWidth="1"/>
    <col min="12808" max="12808" width="12.5703125" style="117" customWidth="1"/>
    <col min="12809" max="12810" width="6.85546875" style="117" bestFit="1" customWidth="1"/>
    <col min="12811" max="12811" width="7.7109375" style="117" bestFit="1" customWidth="1"/>
    <col min="12812" max="12812" width="21.28515625" style="117" customWidth="1"/>
    <col min="12813" max="12814" width="17.28515625" style="117" customWidth="1"/>
    <col min="12815" max="13054" width="9.140625" style="117"/>
    <col min="13055" max="13055" width="4.5703125" style="117" customWidth="1"/>
    <col min="13056" max="13056" width="4.28515625" style="117" customWidth="1"/>
    <col min="13057" max="13057" width="13" style="117" customWidth="1"/>
    <col min="13058" max="13058" width="23.85546875" style="117" bestFit="1" customWidth="1"/>
    <col min="13059" max="13059" width="14.42578125" style="117" customWidth="1"/>
    <col min="13060" max="13060" width="15.5703125" style="117" customWidth="1"/>
    <col min="13061" max="13061" width="13.140625" style="117" customWidth="1"/>
    <col min="13062" max="13062" width="13.85546875" style="117" bestFit="1" customWidth="1"/>
    <col min="13063" max="13063" width="11.7109375" style="117" bestFit="1" customWidth="1"/>
    <col min="13064" max="13064" width="12.5703125" style="117" customWidth="1"/>
    <col min="13065" max="13066" width="6.85546875" style="117" bestFit="1" customWidth="1"/>
    <col min="13067" max="13067" width="7.7109375" style="117" bestFit="1" customWidth="1"/>
    <col min="13068" max="13068" width="21.28515625" style="117" customWidth="1"/>
    <col min="13069" max="13070" width="17.28515625" style="117" customWidth="1"/>
    <col min="13071" max="13310" width="9.140625" style="117"/>
    <col min="13311" max="13311" width="4.5703125" style="117" customWidth="1"/>
    <col min="13312" max="13312" width="4.28515625" style="117" customWidth="1"/>
    <col min="13313" max="13313" width="13" style="117" customWidth="1"/>
    <col min="13314" max="13314" width="23.85546875" style="117" bestFit="1" customWidth="1"/>
    <col min="13315" max="13315" width="14.42578125" style="117" customWidth="1"/>
    <col min="13316" max="13316" width="15.5703125" style="117" customWidth="1"/>
    <col min="13317" max="13317" width="13.140625" style="117" customWidth="1"/>
    <col min="13318" max="13318" width="13.85546875" style="117" bestFit="1" customWidth="1"/>
    <col min="13319" max="13319" width="11.7109375" style="117" bestFit="1" customWidth="1"/>
    <col min="13320" max="13320" width="12.5703125" style="117" customWidth="1"/>
    <col min="13321" max="13322" width="6.85546875" style="117" bestFit="1" customWidth="1"/>
    <col min="13323" max="13323" width="7.7109375" style="117" bestFit="1" customWidth="1"/>
    <col min="13324" max="13324" width="21.28515625" style="117" customWidth="1"/>
    <col min="13325" max="13326" width="17.28515625" style="117" customWidth="1"/>
    <col min="13327" max="13566" width="9.140625" style="117"/>
    <col min="13567" max="13567" width="4.5703125" style="117" customWidth="1"/>
    <col min="13568" max="13568" width="4.28515625" style="117" customWidth="1"/>
    <col min="13569" max="13569" width="13" style="117" customWidth="1"/>
    <col min="13570" max="13570" width="23.85546875" style="117" bestFit="1" customWidth="1"/>
    <col min="13571" max="13571" width="14.42578125" style="117" customWidth="1"/>
    <col min="13572" max="13572" width="15.5703125" style="117" customWidth="1"/>
    <col min="13573" max="13573" width="13.140625" style="117" customWidth="1"/>
    <col min="13574" max="13574" width="13.85546875" style="117" bestFit="1" customWidth="1"/>
    <col min="13575" max="13575" width="11.7109375" style="117" bestFit="1" customWidth="1"/>
    <col min="13576" max="13576" width="12.5703125" style="117" customWidth="1"/>
    <col min="13577" max="13578" width="6.85546875" style="117" bestFit="1" customWidth="1"/>
    <col min="13579" max="13579" width="7.7109375" style="117" bestFit="1" customWidth="1"/>
    <col min="13580" max="13580" width="21.28515625" style="117" customWidth="1"/>
    <col min="13581" max="13582" width="17.28515625" style="117" customWidth="1"/>
    <col min="13583" max="13822" width="9.140625" style="117"/>
    <col min="13823" max="13823" width="4.5703125" style="117" customWidth="1"/>
    <col min="13824" max="13824" width="4.28515625" style="117" customWidth="1"/>
    <col min="13825" max="13825" width="13" style="117" customWidth="1"/>
    <col min="13826" max="13826" width="23.85546875" style="117" bestFit="1" customWidth="1"/>
    <col min="13827" max="13827" width="14.42578125" style="117" customWidth="1"/>
    <col min="13828" max="13828" width="15.5703125" style="117" customWidth="1"/>
    <col min="13829" max="13829" width="13.140625" style="117" customWidth="1"/>
    <col min="13830" max="13830" width="13.85546875" style="117" bestFit="1" customWidth="1"/>
    <col min="13831" max="13831" width="11.7109375" style="117" bestFit="1" customWidth="1"/>
    <col min="13832" max="13832" width="12.5703125" style="117" customWidth="1"/>
    <col min="13833" max="13834" width="6.85546875" style="117" bestFit="1" customWidth="1"/>
    <col min="13835" max="13835" width="7.7109375" style="117" bestFit="1" customWidth="1"/>
    <col min="13836" max="13836" width="21.28515625" style="117" customWidth="1"/>
    <col min="13837" max="13838" width="17.28515625" style="117" customWidth="1"/>
    <col min="13839" max="14078" width="9.140625" style="117"/>
    <col min="14079" max="14079" width="4.5703125" style="117" customWidth="1"/>
    <col min="14080" max="14080" width="4.28515625" style="117" customWidth="1"/>
    <col min="14081" max="14081" width="13" style="117" customWidth="1"/>
    <col min="14082" max="14082" width="23.85546875" style="117" bestFit="1" customWidth="1"/>
    <col min="14083" max="14083" width="14.42578125" style="117" customWidth="1"/>
    <col min="14084" max="14084" width="15.5703125" style="117" customWidth="1"/>
    <col min="14085" max="14085" width="13.140625" style="117" customWidth="1"/>
    <col min="14086" max="14086" width="13.85546875" style="117" bestFit="1" customWidth="1"/>
    <col min="14087" max="14087" width="11.7109375" style="117" bestFit="1" customWidth="1"/>
    <col min="14088" max="14088" width="12.5703125" style="117" customWidth="1"/>
    <col min="14089" max="14090" width="6.85546875" style="117" bestFit="1" customWidth="1"/>
    <col min="14091" max="14091" width="7.7109375" style="117" bestFit="1" customWidth="1"/>
    <col min="14092" max="14092" width="21.28515625" style="117" customWidth="1"/>
    <col min="14093" max="14094" width="17.28515625" style="117" customWidth="1"/>
    <col min="14095" max="14334" width="9.140625" style="117"/>
    <col min="14335" max="14335" width="4.5703125" style="117" customWidth="1"/>
    <col min="14336" max="14336" width="4.28515625" style="117" customWidth="1"/>
    <col min="14337" max="14337" width="13" style="117" customWidth="1"/>
    <col min="14338" max="14338" width="23.85546875" style="117" bestFit="1" customWidth="1"/>
    <col min="14339" max="14339" width="14.42578125" style="117" customWidth="1"/>
    <col min="14340" max="14340" width="15.5703125" style="117" customWidth="1"/>
    <col min="14341" max="14341" width="13.140625" style="117" customWidth="1"/>
    <col min="14342" max="14342" width="13.85546875" style="117" bestFit="1" customWidth="1"/>
    <col min="14343" max="14343" width="11.7109375" style="117" bestFit="1" customWidth="1"/>
    <col min="14344" max="14344" width="12.5703125" style="117" customWidth="1"/>
    <col min="14345" max="14346" width="6.85546875" style="117" bestFit="1" customWidth="1"/>
    <col min="14347" max="14347" width="7.7109375" style="117" bestFit="1" customWidth="1"/>
    <col min="14348" max="14348" width="21.28515625" style="117" customWidth="1"/>
    <col min="14349" max="14350" width="17.28515625" style="117" customWidth="1"/>
    <col min="14351" max="14590" width="9.140625" style="117"/>
    <col min="14591" max="14591" width="4.5703125" style="117" customWidth="1"/>
    <col min="14592" max="14592" width="4.28515625" style="117" customWidth="1"/>
    <col min="14593" max="14593" width="13" style="117" customWidth="1"/>
    <col min="14594" max="14594" width="23.85546875" style="117" bestFit="1" customWidth="1"/>
    <col min="14595" max="14595" width="14.42578125" style="117" customWidth="1"/>
    <col min="14596" max="14596" width="15.5703125" style="117" customWidth="1"/>
    <col min="14597" max="14597" width="13.140625" style="117" customWidth="1"/>
    <col min="14598" max="14598" width="13.85546875" style="117" bestFit="1" customWidth="1"/>
    <col min="14599" max="14599" width="11.7109375" style="117" bestFit="1" customWidth="1"/>
    <col min="14600" max="14600" width="12.5703125" style="117" customWidth="1"/>
    <col min="14601" max="14602" width="6.85546875" style="117" bestFit="1" customWidth="1"/>
    <col min="14603" max="14603" width="7.7109375" style="117" bestFit="1" customWidth="1"/>
    <col min="14604" max="14604" width="21.28515625" style="117" customWidth="1"/>
    <col min="14605" max="14606" width="17.28515625" style="117" customWidth="1"/>
    <col min="14607" max="14846" width="9.140625" style="117"/>
    <col min="14847" max="14847" width="4.5703125" style="117" customWidth="1"/>
    <col min="14848" max="14848" width="4.28515625" style="117" customWidth="1"/>
    <col min="14849" max="14849" width="13" style="117" customWidth="1"/>
    <col min="14850" max="14850" width="23.85546875" style="117" bestFit="1" customWidth="1"/>
    <col min="14851" max="14851" width="14.42578125" style="117" customWidth="1"/>
    <col min="14852" max="14852" width="15.5703125" style="117" customWidth="1"/>
    <col min="14853" max="14853" width="13.140625" style="117" customWidth="1"/>
    <col min="14854" max="14854" width="13.85546875" style="117" bestFit="1" customWidth="1"/>
    <col min="14855" max="14855" width="11.7109375" style="117" bestFit="1" customWidth="1"/>
    <col min="14856" max="14856" width="12.5703125" style="117" customWidth="1"/>
    <col min="14857" max="14858" width="6.85546875" style="117" bestFit="1" customWidth="1"/>
    <col min="14859" max="14859" width="7.7109375" style="117" bestFit="1" customWidth="1"/>
    <col min="14860" max="14860" width="21.28515625" style="117" customWidth="1"/>
    <col min="14861" max="14862" width="17.28515625" style="117" customWidth="1"/>
    <col min="14863" max="15102" width="9.140625" style="117"/>
    <col min="15103" max="15103" width="4.5703125" style="117" customWidth="1"/>
    <col min="15104" max="15104" width="4.28515625" style="117" customWidth="1"/>
    <col min="15105" max="15105" width="13" style="117" customWidth="1"/>
    <col min="15106" max="15106" width="23.85546875" style="117" bestFit="1" customWidth="1"/>
    <col min="15107" max="15107" width="14.42578125" style="117" customWidth="1"/>
    <col min="15108" max="15108" width="15.5703125" style="117" customWidth="1"/>
    <col min="15109" max="15109" width="13.140625" style="117" customWidth="1"/>
    <col min="15110" max="15110" width="13.85546875" style="117" bestFit="1" customWidth="1"/>
    <col min="15111" max="15111" width="11.7109375" style="117" bestFit="1" customWidth="1"/>
    <col min="15112" max="15112" width="12.5703125" style="117" customWidth="1"/>
    <col min="15113" max="15114" width="6.85546875" style="117" bestFit="1" customWidth="1"/>
    <col min="15115" max="15115" width="7.7109375" style="117" bestFit="1" customWidth="1"/>
    <col min="15116" max="15116" width="21.28515625" style="117" customWidth="1"/>
    <col min="15117" max="15118" width="17.28515625" style="117" customWidth="1"/>
    <col min="15119" max="15358" width="9.140625" style="117"/>
    <col min="15359" max="15359" width="4.5703125" style="117" customWidth="1"/>
    <col min="15360" max="15360" width="4.28515625" style="117" customWidth="1"/>
    <col min="15361" max="15361" width="13" style="117" customWidth="1"/>
    <col min="15362" max="15362" width="23.85546875" style="117" bestFit="1" customWidth="1"/>
    <col min="15363" max="15363" width="14.42578125" style="117" customWidth="1"/>
    <col min="15364" max="15364" width="15.5703125" style="117" customWidth="1"/>
    <col min="15365" max="15365" width="13.140625" style="117" customWidth="1"/>
    <col min="15366" max="15366" width="13.85546875" style="117" bestFit="1" customWidth="1"/>
    <col min="15367" max="15367" width="11.7109375" style="117" bestFit="1" customWidth="1"/>
    <col min="15368" max="15368" width="12.5703125" style="117" customWidth="1"/>
    <col min="15369" max="15370" width="6.85546875" style="117" bestFit="1" customWidth="1"/>
    <col min="15371" max="15371" width="7.7109375" style="117" bestFit="1" customWidth="1"/>
    <col min="15372" max="15372" width="21.28515625" style="117" customWidth="1"/>
    <col min="15373" max="15374" width="17.28515625" style="117" customWidth="1"/>
    <col min="15375" max="15614" width="9.140625" style="117"/>
    <col min="15615" max="15615" width="4.5703125" style="117" customWidth="1"/>
    <col min="15616" max="15616" width="4.28515625" style="117" customWidth="1"/>
    <col min="15617" max="15617" width="13" style="117" customWidth="1"/>
    <col min="15618" max="15618" width="23.85546875" style="117" bestFit="1" customWidth="1"/>
    <col min="15619" max="15619" width="14.42578125" style="117" customWidth="1"/>
    <col min="15620" max="15620" width="15.5703125" style="117" customWidth="1"/>
    <col min="15621" max="15621" width="13.140625" style="117" customWidth="1"/>
    <col min="15622" max="15622" width="13.85546875" style="117" bestFit="1" customWidth="1"/>
    <col min="15623" max="15623" width="11.7109375" style="117" bestFit="1" customWidth="1"/>
    <col min="15624" max="15624" width="12.5703125" style="117" customWidth="1"/>
    <col min="15625" max="15626" width="6.85546875" style="117" bestFit="1" customWidth="1"/>
    <col min="15627" max="15627" width="7.7109375" style="117" bestFit="1" customWidth="1"/>
    <col min="15628" max="15628" width="21.28515625" style="117" customWidth="1"/>
    <col min="15629" max="15630" width="17.28515625" style="117" customWidth="1"/>
    <col min="15631" max="15870" width="9.140625" style="117"/>
    <col min="15871" max="15871" width="4.5703125" style="117" customWidth="1"/>
    <col min="15872" max="15872" width="4.28515625" style="117" customWidth="1"/>
    <col min="15873" max="15873" width="13" style="117" customWidth="1"/>
    <col min="15874" max="15874" width="23.85546875" style="117" bestFit="1" customWidth="1"/>
    <col min="15875" max="15875" width="14.42578125" style="117" customWidth="1"/>
    <col min="15876" max="15876" width="15.5703125" style="117" customWidth="1"/>
    <col min="15877" max="15877" width="13.140625" style="117" customWidth="1"/>
    <col min="15878" max="15878" width="13.85546875" style="117" bestFit="1" customWidth="1"/>
    <col min="15879" max="15879" width="11.7109375" style="117" bestFit="1" customWidth="1"/>
    <col min="15880" max="15880" width="12.5703125" style="117" customWidth="1"/>
    <col min="15881" max="15882" width="6.85546875" style="117" bestFit="1" customWidth="1"/>
    <col min="15883" max="15883" width="7.7109375" style="117" bestFit="1" customWidth="1"/>
    <col min="15884" max="15884" width="21.28515625" style="117" customWidth="1"/>
    <col min="15885" max="15886" width="17.28515625" style="117" customWidth="1"/>
    <col min="15887" max="16126" width="9.140625" style="117"/>
    <col min="16127" max="16127" width="4.5703125" style="117" customWidth="1"/>
    <col min="16128" max="16128" width="4.28515625" style="117" customWidth="1"/>
    <col min="16129" max="16129" width="13" style="117" customWidth="1"/>
    <col min="16130" max="16130" width="23.85546875" style="117" bestFit="1" customWidth="1"/>
    <col min="16131" max="16131" width="14.42578125" style="117" customWidth="1"/>
    <col min="16132" max="16132" width="15.5703125" style="117" customWidth="1"/>
    <col min="16133" max="16133" width="13.140625" style="117" customWidth="1"/>
    <col min="16134" max="16134" width="13.85546875" style="117" bestFit="1" customWidth="1"/>
    <col min="16135" max="16135" width="11.7109375" style="117" bestFit="1" customWidth="1"/>
    <col min="16136" max="16136" width="12.5703125" style="117" customWidth="1"/>
    <col min="16137" max="16138" width="6.85546875" style="117" bestFit="1" customWidth="1"/>
    <col min="16139" max="16139" width="7.7109375" style="117" bestFit="1" customWidth="1"/>
    <col min="16140" max="16140" width="21.28515625" style="117" customWidth="1"/>
    <col min="16141" max="16142" width="17.28515625" style="117" customWidth="1"/>
    <col min="16143" max="16384" width="9.140625" style="117"/>
  </cols>
  <sheetData>
    <row r="2" spans="2:33" s="165" customFormat="1" ht="36" customHeight="1">
      <c r="B2" s="900" t="s">
        <v>810</v>
      </c>
      <c r="C2" s="900"/>
      <c r="D2" s="900"/>
      <c r="E2" s="900"/>
      <c r="F2" s="900"/>
      <c r="G2" s="900"/>
      <c r="H2" s="900"/>
      <c r="I2" s="900"/>
      <c r="J2" s="900"/>
      <c r="K2" s="900"/>
      <c r="L2" s="900"/>
      <c r="M2" s="900"/>
      <c r="N2" s="900"/>
      <c r="O2" s="261"/>
      <c r="P2" s="261"/>
      <c r="Q2" s="261"/>
      <c r="R2" s="261"/>
      <c r="S2" s="261"/>
      <c r="T2" s="261"/>
      <c r="U2" s="261"/>
      <c r="V2" s="261"/>
      <c r="W2" s="261"/>
      <c r="X2" s="261"/>
      <c r="Y2" s="261"/>
      <c r="Z2" s="261"/>
      <c r="AA2" s="261"/>
      <c r="AB2" s="261"/>
      <c r="AC2" s="261"/>
      <c r="AD2" s="261"/>
      <c r="AE2" s="261"/>
      <c r="AF2" s="261"/>
      <c r="AG2" s="261"/>
    </row>
    <row r="3" spans="2:33" ht="16.5" customHeight="1">
      <c r="L3" s="875" t="s">
        <v>444</v>
      </c>
      <c r="M3" s="875"/>
      <c r="N3" s="875"/>
      <c r="O3" s="257"/>
      <c r="P3" s="257"/>
      <c r="Q3" s="257"/>
      <c r="R3" s="257"/>
      <c r="S3" s="257"/>
      <c r="T3" s="257"/>
      <c r="U3" s="257"/>
      <c r="V3" s="257"/>
      <c r="W3" s="257"/>
      <c r="X3" s="257"/>
      <c r="Y3" s="257"/>
      <c r="Z3" s="257"/>
      <c r="AA3" s="257"/>
      <c r="AB3" s="257"/>
      <c r="AC3" s="257"/>
      <c r="AD3" s="257"/>
      <c r="AE3" s="257"/>
      <c r="AF3" s="257"/>
      <c r="AG3" s="257"/>
    </row>
    <row r="4" spans="2:33" ht="21" customHeight="1">
      <c r="B4" s="262"/>
      <c r="C4" s="262"/>
      <c r="D4" s="262"/>
      <c r="E4" s="262"/>
      <c r="F4" s="262"/>
      <c r="G4" s="262"/>
      <c r="H4" s="262"/>
      <c r="I4" s="262"/>
      <c r="J4" s="262"/>
      <c r="K4" s="262"/>
      <c r="M4" s="263" t="s">
        <v>1</v>
      </c>
      <c r="N4" s="256"/>
      <c r="O4" s="257"/>
      <c r="P4" s="257"/>
      <c r="Q4" s="257"/>
      <c r="R4" s="257"/>
      <c r="S4" s="257"/>
      <c r="T4" s="257"/>
      <c r="U4" s="257"/>
      <c r="V4" s="257"/>
      <c r="W4" s="257"/>
      <c r="X4" s="257"/>
      <c r="Y4" s="257"/>
      <c r="Z4" s="257"/>
      <c r="AA4" s="257"/>
      <c r="AB4" s="257"/>
      <c r="AC4" s="257"/>
      <c r="AD4" s="257"/>
      <c r="AE4" s="257"/>
      <c r="AF4" s="257"/>
      <c r="AG4" s="257"/>
    </row>
    <row r="5" spans="2:33" s="110" customFormat="1" ht="15.75" customHeight="1">
      <c r="B5" s="872" t="s">
        <v>409</v>
      </c>
      <c r="C5" s="872" t="s">
        <v>445</v>
      </c>
      <c r="D5" s="872" t="s">
        <v>436</v>
      </c>
      <c r="E5" s="872" t="s">
        <v>446</v>
      </c>
      <c r="F5" s="872" t="s">
        <v>438</v>
      </c>
      <c r="G5" s="872" t="s">
        <v>411</v>
      </c>
      <c r="H5" s="872"/>
      <c r="I5" s="872"/>
      <c r="J5" s="872"/>
      <c r="K5" s="872"/>
      <c r="L5" s="872" t="s">
        <v>447</v>
      </c>
      <c r="M5" s="872" t="s">
        <v>448</v>
      </c>
      <c r="N5" s="872" t="s">
        <v>146</v>
      </c>
      <c r="O5" s="255"/>
      <c r="P5" s="255"/>
      <c r="Q5" s="255"/>
      <c r="R5" s="255"/>
      <c r="S5" s="255"/>
      <c r="T5" s="255"/>
      <c r="U5" s="255"/>
      <c r="V5" s="255"/>
      <c r="W5" s="255"/>
      <c r="X5" s="255"/>
      <c r="Y5" s="255"/>
      <c r="Z5" s="255"/>
      <c r="AA5" s="255"/>
      <c r="AB5" s="255"/>
      <c r="AC5" s="255"/>
      <c r="AD5" s="255"/>
      <c r="AE5" s="255"/>
      <c r="AF5" s="255"/>
      <c r="AG5" s="255"/>
    </row>
    <row r="6" spans="2:33" s="110" customFormat="1" ht="66.75" customHeight="1">
      <c r="B6" s="872"/>
      <c r="C6" s="872"/>
      <c r="D6" s="872"/>
      <c r="E6" s="872"/>
      <c r="F6" s="872"/>
      <c r="G6" s="264" t="s">
        <v>228</v>
      </c>
      <c r="H6" s="264" t="s">
        <v>443</v>
      </c>
      <c r="I6" s="264" t="s">
        <v>229</v>
      </c>
      <c r="J6" s="264" t="s">
        <v>103</v>
      </c>
      <c r="K6" s="265" t="s">
        <v>111</v>
      </c>
      <c r="L6" s="872"/>
      <c r="M6" s="872"/>
      <c r="N6" s="872"/>
      <c r="O6" s="255"/>
      <c r="P6" s="255"/>
      <c r="Q6" s="255"/>
      <c r="R6" s="255"/>
      <c r="S6" s="255"/>
      <c r="T6" s="255"/>
      <c r="U6" s="255"/>
      <c r="V6" s="255"/>
      <c r="W6" s="255"/>
      <c r="X6" s="255"/>
      <c r="Y6" s="255"/>
      <c r="Z6" s="255"/>
      <c r="AA6" s="255"/>
      <c r="AB6" s="255"/>
      <c r="AC6" s="255"/>
      <c r="AD6" s="255"/>
      <c r="AE6" s="255"/>
      <c r="AF6" s="255"/>
      <c r="AG6" s="255"/>
    </row>
    <row r="7" spans="2:33" ht="39" customHeight="1">
      <c r="B7" s="266">
        <v>1</v>
      </c>
      <c r="C7" s="755" t="s">
        <v>983</v>
      </c>
      <c r="D7" s="435" t="s">
        <v>964</v>
      </c>
      <c r="E7" s="259" t="s">
        <v>959</v>
      </c>
      <c r="F7" s="259">
        <v>482</v>
      </c>
      <c r="G7" s="267">
        <v>1041</v>
      </c>
      <c r="H7" s="267">
        <v>13</v>
      </c>
      <c r="I7" s="267">
        <v>342</v>
      </c>
      <c r="J7" s="267">
        <v>18</v>
      </c>
      <c r="K7" s="267">
        <f>SUM(G7:J7)</f>
        <v>1414</v>
      </c>
      <c r="L7" s="260"/>
      <c r="M7" s="260"/>
      <c r="N7" s="268">
        <f>K7-M7</f>
        <v>1414</v>
      </c>
      <c r="O7" s="257"/>
      <c r="P7" s="257"/>
      <c r="Q7" s="257"/>
      <c r="R7" s="257"/>
      <c r="S7" s="257"/>
      <c r="T7" s="257"/>
      <c r="U7" s="257"/>
      <c r="V7" s="257"/>
      <c r="W7" s="257"/>
      <c r="X7" s="257"/>
      <c r="Y7" s="257"/>
      <c r="Z7" s="257"/>
      <c r="AA7" s="257"/>
      <c r="AB7" s="257"/>
      <c r="AC7" s="257"/>
      <c r="AD7" s="257"/>
      <c r="AE7" s="257"/>
      <c r="AF7" s="257"/>
      <c r="AG7" s="257"/>
    </row>
    <row r="8" spans="2:33" ht="40.5" customHeight="1">
      <c r="B8" s="266">
        <v>2</v>
      </c>
      <c r="C8" s="755" t="s">
        <v>983</v>
      </c>
      <c r="D8" s="435" t="s">
        <v>965</v>
      </c>
      <c r="E8" s="259" t="s">
        <v>959</v>
      </c>
      <c r="F8" s="259">
        <v>4665</v>
      </c>
      <c r="G8" s="267">
        <v>43798</v>
      </c>
      <c r="H8" s="267">
        <v>0</v>
      </c>
      <c r="I8" s="267">
        <v>3546</v>
      </c>
      <c r="J8" s="267">
        <v>274</v>
      </c>
      <c r="K8" s="267">
        <f>SUM(G8:J8)</f>
        <v>47618</v>
      </c>
      <c r="L8" s="260"/>
      <c r="M8" s="260"/>
      <c r="N8" s="268">
        <f t="shared" ref="N8:N22" si="0">K8-M8</f>
        <v>47618</v>
      </c>
      <c r="O8" s="257"/>
      <c r="P8" s="257"/>
      <c r="Q8" s="257"/>
      <c r="R8" s="257"/>
      <c r="S8" s="257"/>
      <c r="T8" s="257"/>
      <c r="U8" s="257"/>
      <c r="V8" s="257"/>
      <c r="W8" s="257"/>
      <c r="X8" s="257"/>
      <c r="Y8" s="257"/>
      <c r="Z8" s="257"/>
      <c r="AA8" s="257"/>
      <c r="AB8" s="257"/>
      <c r="AC8" s="257"/>
      <c r="AD8" s="257"/>
      <c r="AE8" s="257"/>
      <c r="AF8" s="257"/>
      <c r="AG8" s="257"/>
    </row>
    <row r="9" spans="2:33" ht="33.75" customHeight="1">
      <c r="B9" s="266">
        <v>3</v>
      </c>
      <c r="C9" s="755" t="s">
        <v>1001</v>
      </c>
      <c r="D9" s="435" t="s">
        <v>966</v>
      </c>
      <c r="E9" s="259" t="s">
        <v>959</v>
      </c>
      <c r="F9" s="259">
        <v>4276</v>
      </c>
      <c r="G9" s="267">
        <v>41156</v>
      </c>
      <c r="H9" s="267">
        <v>11</v>
      </c>
      <c r="I9" s="267">
        <v>3434</v>
      </c>
      <c r="J9" s="267">
        <v>221</v>
      </c>
      <c r="K9" s="267">
        <f t="shared" ref="K9:K22" si="1">SUM(G9:J9)</f>
        <v>44822</v>
      </c>
      <c r="L9" s="260"/>
      <c r="M9" s="260"/>
      <c r="N9" s="268">
        <f t="shared" si="0"/>
        <v>44822</v>
      </c>
      <c r="O9" s="257"/>
      <c r="P9" s="257"/>
      <c r="Q9" s="257"/>
      <c r="R9" s="257"/>
      <c r="S9" s="257"/>
      <c r="T9" s="257"/>
      <c r="U9" s="257"/>
      <c r="V9" s="257"/>
      <c r="W9" s="257"/>
      <c r="X9" s="257"/>
      <c r="Y9" s="257"/>
      <c r="Z9" s="257"/>
      <c r="AA9" s="257"/>
      <c r="AB9" s="257"/>
      <c r="AC9" s="257"/>
      <c r="AD9" s="257"/>
      <c r="AE9" s="257"/>
      <c r="AF9" s="257"/>
      <c r="AG9" s="257"/>
    </row>
    <row r="10" spans="2:33" ht="29.25" customHeight="1">
      <c r="B10" s="266">
        <v>4</v>
      </c>
      <c r="C10" s="755" t="s">
        <v>1002</v>
      </c>
      <c r="D10" s="435" t="s">
        <v>967</v>
      </c>
      <c r="E10" s="259" t="s">
        <v>959</v>
      </c>
      <c r="F10" s="259">
        <v>836</v>
      </c>
      <c r="G10" s="267">
        <v>9300</v>
      </c>
      <c r="H10" s="267">
        <v>2897</v>
      </c>
      <c r="I10" s="267">
        <v>599</v>
      </c>
      <c r="J10" s="267">
        <v>41</v>
      </c>
      <c r="K10" s="267">
        <f t="shared" si="1"/>
        <v>12837</v>
      </c>
      <c r="L10" s="260"/>
      <c r="M10" s="260"/>
      <c r="N10" s="268">
        <f t="shared" si="0"/>
        <v>12837</v>
      </c>
      <c r="O10" s="257"/>
      <c r="P10" s="257"/>
      <c r="Q10" s="257"/>
      <c r="R10" s="257"/>
      <c r="S10" s="257"/>
      <c r="T10" s="257"/>
      <c r="U10" s="257"/>
      <c r="V10" s="257"/>
      <c r="W10" s="257"/>
      <c r="X10" s="257"/>
      <c r="Y10" s="257"/>
      <c r="Z10" s="257"/>
      <c r="AA10" s="257"/>
      <c r="AB10" s="257"/>
      <c r="AC10" s="257"/>
      <c r="AD10" s="257"/>
      <c r="AE10" s="257"/>
      <c r="AF10" s="257"/>
      <c r="AG10" s="257"/>
    </row>
    <row r="11" spans="2:33" ht="22.5" customHeight="1">
      <c r="B11" s="266">
        <v>5</v>
      </c>
      <c r="C11" s="672" t="s">
        <v>969</v>
      </c>
      <c r="D11" s="435" t="s">
        <v>968</v>
      </c>
      <c r="E11" s="259" t="s">
        <v>959</v>
      </c>
      <c r="F11" s="259">
        <v>101</v>
      </c>
      <c r="G11" s="267">
        <v>1689</v>
      </c>
      <c r="H11" s="267">
        <v>48</v>
      </c>
      <c r="I11" s="267">
        <v>73</v>
      </c>
      <c r="J11" s="267">
        <v>0</v>
      </c>
      <c r="K11" s="267">
        <f t="shared" si="1"/>
        <v>1810</v>
      </c>
      <c r="L11" s="260"/>
      <c r="M11" s="260"/>
      <c r="N11" s="268">
        <f t="shared" si="0"/>
        <v>1810</v>
      </c>
      <c r="O11" s="257"/>
      <c r="P11" s="257"/>
      <c r="Q11" s="257"/>
      <c r="R11" s="257"/>
      <c r="S11" s="257"/>
      <c r="T11" s="257"/>
      <c r="U11" s="257"/>
      <c r="V11" s="257"/>
      <c r="W11" s="257"/>
      <c r="X11" s="257"/>
      <c r="Y11" s="257"/>
      <c r="Z11" s="257"/>
      <c r="AA11" s="257"/>
      <c r="AB11" s="257"/>
      <c r="AC11" s="257"/>
      <c r="AD11" s="257"/>
      <c r="AE11" s="257"/>
      <c r="AF11" s="257"/>
      <c r="AG11" s="257"/>
    </row>
    <row r="12" spans="2:33" ht="22.5" customHeight="1">
      <c r="B12" s="266"/>
      <c r="C12" s="258"/>
      <c r="D12" s="259"/>
      <c r="E12" s="259"/>
      <c r="F12" s="259"/>
      <c r="G12" s="267"/>
      <c r="H12" s="267"/>
      <c r="I12" s="267"/>
      <c r="J12" s="267"/>
      <c r="K12" s="267">
        <f t="shared" si="1"/>
        <v>0</v>
      </c>
      <c r="L12" s="260"/>
      <c r="M12" s="260"/>
      <c r="N12" s="268">
        <f t="shared" si="0"/>
        <v>0</v>
      </c>
      <c r="O12" s="257"/>
      <c r="P12" s="257"/>
      <c r="Q12" s="257"/>
      <c r="R12" s="257"/>
      <c r="S12" s="257"/>
      <c r="T12" s="257"/>
      <c r="U12" s="257"/>
      <c r="V12" s="257"/>
      <c r="W12" s="257"/>
      <c r="X12" s="257"/>
      <c r="Y12" s="257"/>
      <c r="Z12" s="257"/>
      <c r="AA12" s="257"/>
      <c r="AB12" s="257"/>
      <c r="AC12" s="257"/>
      <c r="AD12" s="257"/>
      <c r="AE12" s="257"/>
      <c r="AF12" s="257"/>
      <c r="AG12" s="257"/>
    </row>
    <row r="13" spans="2:33" ht="22.5" customHeight="1">
      <c r="B13" s="266"/>
      <c r="C13" s="258"/>
      <c r="D13" s="259"/>
      <c r="E13" s="259"/>
      <c r="F13" s="259"/>
      <c r="G13" s="267"/>
      <c r="H13" s="267"/>
      <c r="I13" s="124"/>
      <c r="J13" s="267"/>
      <c r="K13" s="267">
        <f t="shared" si="1"/>
        <v>0</v>
      </c>
      <c r="L13" s="260"/>
      <c r="M13" s="260"/>
      <c r="N13" s="268">
        <f t="shared" si="0"/>
        <v>0</v>
      </c>
      <c r="O13" s="257"/>
      <c r="P13" s="257"/>
      <c r="Q13" s="257"/>
      <c r="R13" s="257"/>
      <c r="S13" s="257"/>
      <c r="T13" s="257"/>
      <c r="U13" s="257"/>
      <c r="V13" s="257"/>
      <c r="W13" s="257"/>
      <c r="X13" s="257"/>
      <c r="Y13" s="257"/>
      <c r="Z13" s="257"/>
      <c r="AA13" s="257"/>
      <c r="AB13" s="257"/>
      <c r="AC13" s="257"/>
      <c r="AD13" s="257"/>
      <c r="AE13" s="257"/>
      <c r="AF13" s="257"/>
      <c r="AG13" s="257"/>
    </row>
    <row r="14" spans="2:33" ht="22.5" customHeight="1">
      <c r="B14" s="266"/>
      <c r="C14" s="258"/>
      <c r="D14" s="259"/>
      <c r="E14" s="259"/>
      <c r="F14" s="259"/>
      <c r="G14" s="267"/>
      <c r="H14" s="267"/>
      <c r="I14" s="267"/>
      <c r="J14" s="267"/>
      <c r="K14" s="267">
        <f t="shared" si="1"/>
        <v>0</v>
      </c>
      <c r="L14" s="260"/>
      <c r="M14" s="260"/>
      <c r="N14" s="268">
        <f t="shared" si="0"/>
        <v>0</v>
      </c>
      <c r="O14" s="257"/>
      <c r="P14" s="257"/>
      <c r="Q14" s="257"/>
      <c r="R14" s="257"/>
      <c r="S14" s="257"/>
      <c r="T14" s="257"/>
      <c r="U14" s="257"/>
      <c r="V14" s="257"/>
      <c r="W14" s="257"/>
      <c r="X14" s="257"/>
      <c r="Y14" s="257"/>
      <c r="Z14" s="257"/>
      <c r="AA14" s="257"/>
      <c r="AB14" s="257"/>
      <c r="AC14" s="257"/>
      <c r="AD14" s="257"/>
      <c r="AE14" s="257"/>
      <c r="AF14" s="257"/>
      <c r="AG14" s="257"/>
    </row>
    <row r="15" spans="2:33" ht="22.5" customHeight="1">
      <c r="B15" s="266"/>
      <c r="C15" s="258"/>
      <c r="D15" s="259"/>
      <c r="E15" s="259"/>
      <c r="F15" s="259"/>
      <c r="G15" s="267"/>
      <c r="H15" s="267"/>
      <c r="I15" s="267"/>
      <c r="J15" s="267"/>
      <c r="K15" s="267">
        <f t="shared" si="1"/>
        <v>0</v>
      </c>
      <c r="L15" s="260"/>
      <c r="M15" s="260"/>
      <c r="N15" s="268">
        <f t="shared" si="0"/>
        <v>0</v>
      </c>
      <c r="O15" s="257"/>
      <c r="P15" s="257"/>
      <c r="Q15" s="257"/>
      <c r="R15" s="257"/>
      <c r="S15" s="257"/>
      <c r="T15" s="257"/>
      <c r="U15" s="257"/>
      <c r="V15" s="257"/>
      <c r="W15" s="257"/>
      <c r="X15" s="257"/>
      <c r="Y15" s="257"/>
      <c r="Z15" s="257"/>
      <c r="AA15" s="257"/>
      <c r="AB15" s="257"/>
      <c r="AC15" s="257"/>
      <c r="AD15" s="257"/>
      <c r="AE15" s="257"/>
      <c r="AF15" s="257"/>
      <c r="AG15" s="257"/>
    </row>
    <row r="16" spans="2:33" ht="22.5" customHeight="1">
      <c r="B16" s="266"/>
      <c r="C16" s="258"/>
      <c r="D16" s="259"/>
      <c r="E16" s="259"/>
      <c r="F16" s="259"/>
      <c r="G16" s="267"/>
      <c r="H16" s="267"/>
      <c r="I16" s="267"/>
      <c r="J16" s="267"/>
      <c r="K16" s="267">
        <f t="shared" si="1"/>
        <v>0</v>
      </c>
      <c r="L16" s="260"/>
      <c r="M16" s="260"/>
      <c r="N16" s="269">
        <f>K16-M16</f>
        <v>0</v>
      </c>
      <c r="O16" s="257"/>
      <c r="P16" s="257"/>
      <c r="Q16" s="257"/>
      <c r="R16" s="257"/>
      <c r="S16" s="257"/>
      <c r="T16" s="257"/>
      <c r="U16" s="257"/>
      <c r="V16" s="257"/>
      <c r="W16" s="257"/>
      <c r="X16" s="257"/>
      <c r="Y16" s="257"/>
      <c r="Z16" s="257"/>
      <c r="AA16" s="257"/>
      <c r="AB16" s="257"/>
      <c r="AC16" s="257"/>
      <c r="AD16" s="257"/>
      <c r="AE16" s="257"/>
      <c r="AF16" s="257"/>
      <c r="AG16" s="257"/>
    </row>
    <row r="17" spans="2:33" s="274" customFormat="1" ht="22.5" customHeight="1">
      <c r="B17" s="270"/>
      <c r="C17" s="271"/>
      <c r="D17" s="272"/>
      <c r="E17" s="272"/>
      <c r="F17" s="272"/>
      <c r="G17" s="269"/>
      <c r="H17" s="269"/>
      <c r="I17" s="269"/>
      <c r="J17" s="269"/>
      <c r="K17" s="269">
        <f t="shared" si="1"/>
        <v>0</v>
      </c>
      <c r="L17" s="268"/>
      <c r="M17" s="268"/>
      <c r="N17" s="269">
        <f t="shared" si="0"/>
        <v>0</v>
      </c>
      <c r="O17" s="273"/>
      <c r="P17" s="273"/>
      <c r="Q17" s="273"/>
      <c r="R17" s="273"/>
      <c r="S17" s="273"/>
      <c r="T17" s="273"/>
      <c r="U17" s="273"/>
      <c r="V17" s="273"/>
      <c r="W17" s="273"/>
      <c r="X17" s="273"/>
      <c r="Y17" s="273"/>
      <c r="Z17" s="273"/>
      <c r="AA17" s="273"/>
      <c r="AB17" s="273"/>
      <c r="AC17" s="273"/>
      <c r="AD17" s="273"/>
      <c r="AE17" s="273"/>
      <c r="AF17" s="273"/>
      <c r="AG17" s="273"/>
    </row>
    <row r="18" spans="2:33" ht="22.5" customHeight="1">
      <c r="B18" s="266"/>
      <c r="C18" s="258"/>
      <c r="D18" s="259"/>
      <c r="E18" s="259"/>
      <c r="F18" s="259"/>
      <c r="G18" s="267"/>
      <c r="H18" s="267"/>
      <c r="I18" s="267"/>
      <c r="J18" s="267"/>
      <c r="K18" s="267">
        <f>SUM(G18:J18)</f>
        <v>0</v>
      </c>
      <c r="L18" s="260"/>
      <c r="M18" s="260"/>
      <c r="N18" s="269">
        <f>K18-M18</f>
        <v>0</v>
      </c>
      <c r="O18" s="257"/>
      <c r="P18" s="257"/>
      <c r="Q18" s="257"/>
      <c r="R18" s="257"/>
      <c r="S18" s="257"/>
      <c r="T18" s="257"/>
      <c r="U18" s="257"/>
      <c r="V18" s="257"/>
      <c r="W18" s="257"/>
      <c r="X18" s="257"/>
      <c r="Y18" s="257"/>
      <c r="Z18" s="257"/>
      <c r="AA18" s="257"/>
      <c r="AB18" s="257"/>
      <c r="AC18" s="257"/>
      <c r="AD18" s="257"/>
      <c r="AE18" s="257"/>
      <c r="AF18" s="257"/>
      <c r="AG18" s="257"/>
    </row>
    <row r="19" spans="2:33" ht="22.5" customHeight="1">
      <c r="B19" s="266"/>
      <c r="C19" s="258"/>
      <c r="D19" s="259"/>
      <c r="E19" s="259"/>
      <c r="F19" s="259"/>
      <c r="G19" s="267"/>
      <c r="H19" s="267"/>
      <c r="I19" s="267"/>
      <c r="J19" s="267"/>
      <c r="K19" s="267">
        <f t="shared" si="1"/>
        <v>0</v>
      </c>
      <c r="L19" s="260"/>
      <c r="M19" s="260"/>
      <c r="N19" s="269">
        <f t="shared" si="0"/>
        <v>0</v>
      </c>
      <c r="O19" s="257"/>
      <c r="P19" s="257"/>
      <c r="Q19" s="257"/>
      <c r="R19" s="257"/>
      <c r="S19" s="257"/>
      <c r="T19" s="257"/>
      <c r="U19" s="257"/>
      <c r="V19" s="257"/>
      <c r="W19" s="257"/>
      <c r="X19" s="257"/>
      <c r="Y19" s="257"/>
      <c r="Z19" s="257"/>
      <c r="AA19" s="257"/>
      <c r="AB19" s="257"/>
      <c r="AC19" s="257"/>
      <c r="AD19" s="257"/>
      <c r="AE19" s="257"/>
      <c r="AF19" s="257"/>
      <c r="AG19" s="257"/>
    </row>
    <row r="20" spans="2:33" ht="22.5" customHeight="1">
      <c r="B20" s="266"/>
      <c r="C20" s="258"/>
      <c r="D20" s="259"/>
      <c r="E20" s="259"/>
      <c r="F20" s="259"/>
      <c r="G20" s="267"/>
      <c r="H20" s="267"/>
      <c r="I20" s="267"/>
      <c r="J20" s="267"/>
      <c r="K20" s="267">
        <f t="shared" si="1"/>
        <v>0</v>
      </c>
      <c r="L20" s="260"/>
      <c r="M20" s="260"/>
      <c r="N20" s="269">
        <f t="shared" si="0"/>
        <v>0</v>
      </c>
      <c r="O20" s="257"/>
      <c r="P20" s="257"/>
      <c r="Q20" s="257"/>
      <c r="R20" s="257"/>
      <c r="S20" s="257"/>
      <c r="T20" s="257"/>
      <c r="U20" s="257"/>
      <c r="V20" s="257"/>
      <c r="W20" s="257"/>
      <c r="X20" s="257"/>
      <c r="Y20" s="257"/>
      <c r="Z20" s="257"/>
      <c r="AA20" s="257"/>
      <c r="AB20" s="257"/>
      <c r="AC20" s="257"/>
      <c r="AD20" s="257"/>
      <c r="AE20" s="257"/>
      <c r="AF20" s="257"/>
      <c r="AG20" s="257"/>
    </row>
    <row r="21" spans="2:33" ht="22.5" customHeight="1">
      <c r="B21" s="266"/>
      <c r="C21" s="258"/>
      <c r="D21" s="259"/>
      <c r="E21" s="259"/>
      <c r="F21" s="259"/>
      <c r="G21" s="267"/>
      <c r="H21" s="267"/>
      <c r="I21" s="267"/>
      <c r="J21" s="267"/>
      <c r="K21" s="267">
        <f t="shared" si="1"/>
        <v>0</v>
      </c>
      <c r="L21" s="260"/>
      <c r="M21" s="260"/>
      <c r="N21" s="269">
        <f t="shared" si="0"/>
        <v>0</v>
      </c>
      <c r="O21" s="257"/>
      <c r="P21" s="257"/>
      <c r="Q21" s="257"/>
      <c r="R21" s="257"/>
      <c r="S21" s="257"/>
      <c r="T21" s="257"/>
      <c r="U21" s="257"/>
      <c r="V21" s="257"/>
      <c r="W21" s="257"/>
      <c r="X21" s="257"/>
      <c r="Y21" s="257"/>
      <c r="Z21" s="257"/>
      <c r="AA21" s="257"/>
      <c r="AB21" s="257"/>
      <c r="AC21" s="257"/>
      <c r="AD21" s="257"/>
      <c r="AE21" s="257"/>
      <c r="AF21" s="257"/>
      <c r="AG21" s="257"/>
    </row>
    <row r="22" spans="2:33" ht="22.5" customHeight="1">
      <c r="B22" s="266"/>
      <c r="C22" s="258"/>
      <c r="D22" s="259"/>
      <c r="E22" s="259"/>
      <c r="F22" s="259"/>
      <c r="G22" s="267"/>
      <c r="H22" s="267"/>
      <c r="I22" s="267"/>
      <c r="J22" s="267"/>
      <c r="K22" s="267">
        <f t="shared" si="1"/>
        <v>0</v>
      </c>
      <c r="L22" s="260"/>
      <c r="M22" s="260"/>
      <c r="N22" s="269">
        <f t="shared" si="0"/>
        <v>0</v>
      </c>
      <c r="O22" s="257"/>
      <c r="P22" s="257"/>
      <c r="Q22" s="257"/>
      <c r="R22" s="257"/>
      <c r="S22" s="257"/>
      <c r="T22" s="257"/>
      <c r="U22" s="257"/>
      <c r="V22" s="257"/>
      <c r="W22" s="257"/>
      <c r="X22" s="257"/>
      <c r="Y22" s="257"/>
      <c r="Z22" s="257"/>
      <c r="AA22" s="257"/>
      <c r="AB22" s="257"/>
      <c r="AC22" s="257"/>
      <c r="AD22" s="257"/>
      <c r="AE22" s="257"/>
      <c r="AF22" s="257"/>
      <c r="AG22" s="257"/>
    </row>
    <row r="23" spans="2:33" ht="23.25" customHeight="1">
      <c r="B23" s="877" t="s">
        <v>249</v>
      </c>
      <c r="C23" s="877"/>
      <c r="D23" s="275">
        <f t="shared" ref="D23:N23" si="2">SUM(D7:D22)</f>
        <v>0</v>
      </c>
      <c r="E23" s="275">
        <f t="shared" si="2"/>
        <v>0</v>
      </c>
      <c r="F23" s="275">
        <f t="shared" si="2"/>
        <v>10360</v>
      </c>
      <c r="G23" s="275">
        <f t="shared" si="2"/>
        <v>96984</v>
      </c>
      <c r="H23" s="275">
        <f t="shared" si="2"/>
        <v>2969</v>
      </c>
      <c r="I23" s="275">
        <f t="shared" si="2"/>
        <v>7994</v>
      </c>
      <c r="J23" s="275">
        <f t="shared" si="2"/>
        <v>554</v>
      </c>
      <c r="K23" s="275">
        <f t="shared" si="2"/>
        <v>108501</v>
      </c>
      <c r="L23" s="275">
        <f t="shared" si="2"/>
        <v>0</v>
      </c>
      <c r="M23" s="275">
        <f t="shared" si="2"/>
        <v>0</v>
      </c>
      <c r="N23" s="275">
        <f t="shared" si="2"/>
        <v>108501</v>
      </c>
      <c r="O23" s="257"/>
      <c r="P23" s="257"/>
      <c r="Q23" s="257"/>
      <c r="R23" s="257"/>
      <c r="S23" s="257"/>
      <c r="T23" s="257"/>
      <c r="U23" s="257"/>
      <c r="V23" s="257"/>
      <c r="W23" s="257"/>
      <c r="X23" s="257"/>
      <c r="Y23" s="257"/>
      <c r="Z23" s="257"/>
      <c r="AA23" s="257"/>
      <c r="AB23" s="257"/>
      <c r="AC23" s="257"/>
      <c r="AD23" s="257"/>
      <c r="AE23" s="257"/>
      <c r="AF23" s="257"/>
      <c r="AG23" s="257"/>
    </row>
    <row r="24" spans="2:33">
      <c r="B24" s="257"/>
      <c r="C24" s="257"/>
      <c r="D24" s="257"/>
      <c r="E24" s="257"/>
      <c r="F24" s="257"/>
      <c r="G24" s="257"/>
      <c r="H24" s="257"/>
      <c r="I24" s="257"/>
      <c r="J24" s="257"/>
      <c r="K24" s="276"/>
      <c r="L24" s="276"/>
      <c r="M24" s="276"/>
      <c r="N24" s="257"/>
      <c r="O24" s="257"/>
      <c r="P24" s="257"/>
      <c r="Q24" s="257"/>
      <c r="R24" s="257"/>
      <c r="S24" s="257"/>
      <c r="T24" s="257"/>
      <c r="U24" s="257"/>
      <c r="V24" s="257"/>
      <c r="W24" s="257"/>
      <c r="X24" s="257"/>
      <c r="Y24" s="257"/>
      <c r="Z24" s="257"/>
      <c r="AA24" s="257"/>
      <c r="AB24" s="257"/>
      <c r="AC24" s="257"/>
      <c r="AD24" s="257"/>
      <c r="AE24" s="257"/>
      <c r="AF24" s="257"/>
      <c r="AG24" s="257"/>
    </row>
    <row r="25" spans="2:33">
      <c r="B25" s="257"/>
      <c r="C25" s="257"/>
      <c r="D25" s="257"/>
      <c r="E25" s="257"/>
      <c r="F25" s="257"/>
      <c r="G25" s="257"/>
      <c r="H25"/>
      <c r="I25" s="257"/>
      <c r="J25" s="257"/>
      <c r="K25" s="810" t="s">
        <v>477</v>
      </c>
      <c r="L25" s="810"/>
      <c r="M25" s="372">
        <f>SUM('Anx-13 DCB'!S16,'Anx-13 DCB'!S18)</f>
        <v>0</v>
      </c>
      <c r="N25" s="257"/>
      <c r="O25" s="257"/>
      <c r="P25" s="257"/>
      <c r="Q25" s="257"/>
      <c r="R25" s="257"/>
      <c r="S25" s="257"/>
      <c r="T25" s="257"/>
      <c r="U25" s="257"/>
      <c r="V25" s="257"/>
      <c r="W25" s="257"/>
      <c r="X25" s="257"/>
      <c r="Y25" s="257"/>
      <c r="Z25" s="257"/>
      <c r="AA25" s="257"/>
      <c r="AB25" s="257"/>
      <c r="AC25" s="257"/>
      <c r="AD25" s="257"/>
      <c r="AE25" s="257"/>
      <c r="AF25" s="257"/>
      <c r="AG25" s="257"/>
    </row>
    <row r="26" spans="2:33">
      <c r="B26" s="257"/>
      <c r="C26" s="257"/>
      <c r="D26" s="257"/>
      <c r="E26" s="257"/>
      <c r="F26" s="257"/>
      <c r="G26" s="257"/>
      <c r="H26"/>
      <c r="I26" s="257"/>
      <c r="J26" s="257"/>
      <c r="K26" s="810" t="s">
        <v>478</v>
      </c>
      <c r="L26" s="810"/>
      <c r="M26" s="372">
        <f>SUM('Anx-13 DCB'!R16,'Anx-13 DCB'!R18)</f>
        <v>0</v>
      </c>
      <c r="N26" s="257"/>
      <c r="O26" s="257"/>
      <c r="P26" s="257"/>
      <c r="Q26" s="257"/>
      <c r="R26" s="257"/>
      <c r="S26" s="257"/>
      <c r="T26" s="257"/>
      <c r="U26" s="257"/>
      <c r="V26" s="257"/>
      <c r="W26" s="257"/>
      <c r="X26" s="257"/>
      <c r="Y26" s="257"/>
      <c r="Z26" s="257"/>
      <c r="AA26" s="257"/>
      <c r="AB26" s="257"/>
      <c r="AC26" s="257"/>
      <c r="AD26" s="257"/>
      <c r="AE26" s="257"/>
      <c r="AF26" s="257"/>
      <c r="AG26" s="257"/>
    </row>
    <row r="27" spans="2:33">
      <c r="B27" s="257"/>
      <c r="C27" s="257"/>
      <c r="D27" s="257"/>
      <c r="E27" s="257"/>
      <c r="F27" s="257"/>
      <c r="G27" s="257"/>
      <c r="H27" s="284"/>
      <c r="I27" s="257"/>
      <c r="J27" s="257"/>
      <c r="K27" s="804" t="s">
        <v>111</v>
      </c>
      <c r="L27" s="805"/>
      <c r="M27" s="373">
        <f>SUM(M23-M25,M26)</f>
        <v>0</v>
      </c>
      <c r="N27" s="257"/>
      <c r="O27" s="257"/>
      <c r="P27" s="257"/>
      <c r="Q27" s="257"/>
      <c r="R27" s="257"/>
      <c r="S27" s="257"/>
      <c r="T27" s="257"/>
      <c r="U27" s="257"/>
      <c r="V27" s="257"/>
      <c r="W27" s="257"/>
      <c r="X27" s="257"/>
      <c r="Y27" s="257"/>
      <c r="Z27" s="257"/>
      <c r="AA27" s="257"/>
      <c r="AB27" s="257"/>
      <c r="AC27" s="257"/>
      <c r="AD27" s="257"/>
      <c r="AE27" s="257"/>
      <c r="AF27" s="257"/>
      <c r="AG27" s="257"/>
    </row>
    <row r="28" spans="2:33">
      <c r="B28" s="257"/>
      <c r="C28" s="257"/>
      <c r="D28" s="257"/>
      <c r="E28" s="257"/>
      <c r="F28" s="257"/>
      <c r="G28" s="257"/>
      <c r="H28" s="257"/>
      <c r="I28" s="257"/>
      <c r="J28" s="257"/>
      <c r="K28" s="895" t="s">
        <v>479</v>
      </c>
      <c r="L28" s="896"/>
      <c r="M28" s="394"/>
      <c r="N28" s="257"/>
      <c r="O28" s="257"/>
      <c r="P28" s="257"/>
      <c r="Q28" s="257"/>
      <c r="R28" s="257"/>
      <c r="S28" s="257"/>
      <c r="T28" s="257"/>
      <c r="U28" s="257"/>
      <c r="V28" s="257"/>
      <c r="W28" s="257"/>
      <c r="X28" s="257"/>
      <c r="Y28" s="257"/>
      <c r="Z28" s="257"/>
      <c r="AA28" s="257"/>
      <c r="AB28" s="257"/>
      <c r="AC28" s="257"/>
      <c r="AD28" s="257"/>
      <c r="AE28" s="257"/>
      <c r="AF28" s="257"/>
      <c r="AG28" s="257"/>
    </row>
    <row r="29" spans="2:33">
      <c r="B29" s="257"/>
      <c r="C29" s="257"/>
      <c r="D29" s="257"/>
      <c r="E29" s="257"/>
      <c r="F29" s="257"/>
      <c r="G29" s="257"/>
      <c r="H29" s="257"/>
      <c r="I29" s="257"/>
      <c r="J29" s="257"/>
      <c r="K29" s="894" t="s">
        <v>729</v>
      </c>
      <c r="L29" s="894"/>
      <c r="M29" s="442">
        <f>SUM(M27-M28)</f>
        <v>0</v>
      </c>
      <c r="N29" s="257"/>
      <c r="O29" s="257"/>
      <c r="P29" s="257"/>
      <c r="Q29" s="257"/>
      <c r="R29" s="257"/>
      <c r="S29" s="257"/>
      <c r="T29" s="257"/>
      <c r="U29" s="257"/>
      <c r="V29" s="257"/>
      <c r="W29" s="257"/>
      <c r="X29" s="257"/>
      <c r="Y29" s="257"/>
      <c r="Z29" s="257"/>
      <c r="AA29" s="257"/>
      <c r="AB29" s="257"/>
      <c r="AC29" s="257"/>
      <c r="AD29" s="257"/>
      <c r="AE29" s="257"/>
      <c r="AF29" s="257"/>
      <c r="AG29" s="257"/>
    </row>
    <row r="30" spans="2:33">
      <c r="B30" s="257"/>
      <c r="C30" s="257"/>
      <c r="D30" s="257"/>
      <c r="E30" s="257"/>
      <c r="F30" s="257"/>
      <c r="G30" s="257"/>
      <c r="H30" s="257"/>
      <c r="I30" s="257"/>
      <c r="J30" s="257"/>
      <c r="K30" s="276"/>
      <c r="L30" s="276"/>
      <c r="M30" s="276"/>
      <c r="N30" s="257"/>
      <c r="O30" s="257"/>
      <c r="P30" s="257"/>
      <c r="Q30" s="257"/>
      <c r="R30" s="257"/>
      <c r="S30" s="257"/>
      <c r="T30" s="257"/>
      <c r="U30" s="257"/>
      <c r="V30" s="257"/>
      <c r="W30" s="257"/>
      <c r="X30" s="257"/>
      <c r="Y30" s="257"/>
      <c r="Z30" s="257"/>
      <c r="AA30" s="257"/>
      <c r="AB30" s="257"/>
      <c r="AC30" s="257"/>
      <c r="AD30" s="257"/>
      <c r="AE30" s="257"/>
      <c r="AF30" s="257"/>
      <c r="AG30" s="257"/>
    </row>
  </sheetData>
  <mergeCells count="17">
    <mergeCell ref="K27:L27"/>
    <mergeCell ref="N5:N6"/>
    <mergeCell ref="B23:C23"/>
    <mergeCell ref="K28:L28"/>
    <mergeCell ref="K29:L29"/>
    <mergeCell ref="K25:L25"/>
    <mergeCell ref="K26:L26"/>
    <mergeCell ref="B2:N2"/>
    <mergeCell ref="L3:N3"/>
    <mergeCell ref="B5:B6"/>
    <mergeCell ref="C5:C6"/>
    <mergeCell ref="D5:D6"/>
    <mergeCell ref="E5:E6"/>
    <mergeCell ref="F5:F6"/>
    <mergeCell ref="G5:K5"/>
    <mergeCell ref="L5:L6"/>
    <mergeCell ref="M5:M6"/>
  </mergeCells>
  <conditionalFormatting sqref="M29">
    <cfRule type="cellIs" dxfId="13" priority="1" operator="lessThan">
      <formula>0</formula>
    </cfRule>
    <cfRule type="cellIs" dxfId="12" priority="2" operator="greaterThan">
      <formula>0</formula>
    </cfRule>
    <cfRule type="cellIs" dxfId="11" priority="3" operator="equal">
      <formula>0</formula>
    </cfRule>
  </conditionalFormatting>
  <printOptions horizontalCentered="1"/>
  <pageMargins left="0.70866141732283472" right="0.70866141732283472" top="0.74803149606299213" bottom="0.74803149606299213" header="0.31496062992125984" footer="0.31496062992125984"/>
  <pageSetup paperSize="5" scale="75" orientation="landscape" r:id="rId1"/>
  <colBreaks count="1" manualBreakCount="1">
    <brk id="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5"/>
  <sheetViews>
    <sheetView zoomScale="110" zoomScaleNormal="110" workbookViewId="0">
      <pane xSplit="1" ySplit="6" topLeftCell="C7" activePane="bottomRight" state="frozen"/>
      <selection pane="topRight" activeCell="B1" sqref="B1"/>
      <selection pane="bottomLeft" activeCell="A7" sqref="A7"/>
      <selection pane="bottomRight" activeCell="P17" sqref="P17"/>
    </sheetView>
  </sheetViews>
  <sheetFormatPr defaultColWidth="11.42578125" defaultRowHeight="15.75"/>
  <cols>
    <col min="1" max="1" width="15.140625" style="506" bestFit="1" customWidth="1"/>
    <col min="2" max="2" width="19.5703125" style="506" bestFit="1" customWidth="1"/>
    <col min="3" max="3" width="17.85546875" style="506" bestFit="1" customWidth="1"/>
    <col min="4" max="4" width="19.5703125" style="506" bestFit="1" customWidth="1"/>
    <col min="5" max="5" width="21.28515625" style="506" bestFit="1" customWidth="1"/>
    <col min="6" max="6" width="16" style="506" bestFit="1" customWidth="1"/>
    <col min="7" max="8" width="21.28515625" style="506" bestFit="1" customWidth="1"/>
    <col min="9" max="9" width="15.28515625" style="506" customWidth="1"/>
    <col min="10" max="15" width="20.28515625" style="506" hidden="1" customWidth="1"/>
    <col min="16" max="17" width="20.28515625" style="506" customWidth="1"/>
    <col min="18" max="18" width="11.85546875" style="506" bestFit="1" customWidth="1"/>
    <col min="19" max="256" width="11.42578125" style="506"/>
    <col min="257" max="257" width="15.140625" style="506" bestFit="1" customWidth="1"/>
    <col min="258" max="258" width="19.5703125" style="506" bestFit="1" customWidth="1"/>
    <col min="259" max="259" width="17.85546875" style="506" bestFit="1" customWidth="1"/>
    <col min="260" max="260" width="19.5703125" style="506" bestFit="1" customWidth="1"/>
    <col min="261" max="261" width="21.28515625" style="506" bestFit="1" customWidth="1"/>
    <col min="262" max="262" width="16" style="506" bestFit="1" customWidth="1"/>
    <col min="263" max="264" width="21.28515625" style="506" bestFit="1" customWidth="1"/>
    <col min="265" max="265" width="19.5703125" style="506" bestFit="1" customWidth="1"/>
    <col min="266" max="271" width="0" style="506" hidden="1" customWidth="1"/>
    <col min="272" max="273" width="20.28515625" style="506" customWidth="1"/>
    <col min="274" max="274" width="11.85546875" style="506" bestFit="1" customWidth="1"/>
    <col min="275" max="512" width="11.42578125" style="506"/>
    <col min="513" max="513" width="15.140625" style="506" bestFit="1" customWidth="1"/>
    <col min="514" max="514" width="19.5703125" style="506" bestFit="1" customWidth="1"/>
    <col min="515" max="515" width="17.85546875" style="506" bestFit="1" customWidth="1"/>
    <col min="516" max="516" width="19.5703125" style="506" bestFit="1" customWidth="1"/>
    <col min="517" max="517" width="21.28515625" style="506" bestFit="1" customWidth="1"/>
    <col min="518" max="518" width="16" style="506" bestFit="1" customWidth="1"/>
    <col min="519" max="520" width="21.28515625" style="506" bestFit="1" customWidth="1"/>
    <col min="521" max="521" width="19.5703125" style="506" bestFit="1" customWidth="1"/>
    <col min="522" max="527" width="0" style="506" hidden="1" customWidth="1"/>
    <col min="528" max="529" width="20.28515625" style="506" customWidth="1"/>
    <col min="530" max="530" width="11.85546875" style="506" bestFit="1" customWidth="1"/>
    <col min="531" max="768" width="11.42578125" style="506"/>
    <col min="769" max="769" width="15.140625" style="506" bestFit="1" customWidth="1"/>
    <col min="770" max="770" width="19.5703125" style="506" bestFit="1" customWidth="1"/>
    <col min="771" max="771" width="17.85546875" style="506" bestFit="1" customWidth="1"/>
    <col min="772" max="772" width="19.5703125" style="506" bestFit="1" customWidth="1"/>
    <col min="773" max="773" width="21.28515625" style="506" bestFit="1" customWidth="1"/>
    <col min="774" max="774" width="16" style="506" bestFit="1" customWidth="1"/>
    <col min="775" max="776" width="21.28515625" style="506" bestFit="1" customWidth="1"/>
    <col min="777" max="777" width="19.5703125" style="506" bestFit="1" customWidth="1"/>
    <col min="778" max="783" width="0" style="506" hidden="1" customWidth="1"/>
    <col min="784" max="785" width="20.28515625" style="506" customWidth="1"/>
    <col min="786" max="786" width="11.85546875" style="506" bestFit="1" customWidth="1"/>
    <col min="787" max="1024" width="11.42578125" style="506"/>
    <col min="1025" max="1025" width="15.140625" style="506" bestFit="1" customWidth="1"/>
    <col min="1026" max="1026" width="19.5703125" style="506" bestFit="1" customWidth="1"/>
    <col min="1027" max="1027" width="17.85546875" style="506" bestFit="1" customWidth="1"/>
    <col min="1028" max="1028" width="19.5703125" style="506" bestFit="1" customWidth="1"/>
    <col min="1029" max="1029" width="21.28515625" style="506" bestFit="1" customWidth="1"/>
    <col min="1030" max="1030" width="16" style="506" bestFit="1" customWidth="1"/>
    <col min="1031" max="1032" width="21.28515625" style="506" bestFit="1" customWidth="1"/>
    <col min="1033" max="1033" width="19.5703125" style="506" bestFit="1" customWidth="1"/>
    <col min="1034" max="1039" width="0" style="506" hidden="1" customWidth="1"/>
    <col min="1040" max="1041" width="20.28515625" style="506" customWidth="1"/>
    <col min="1042" max="1042" width="11.85546875" style="506" bestFit="1" customWidth="1"/>
    <col min="1043" max="1280" width="11.42578125" style="506"/>
    <col min="1281" max="1281" width="15.140625" style="506" bestFit="1" customWidth="1"/>
    <col min="1282" max="1282" width="19.5703125" style="506" bestFit="1" customWidth="1"/>
    <col min="1283" max="1283" width="17.85546875" style="506" bestFit="1" customWidth="1"/>
    <col min="1284" max="1284" width="19.5703125" style="506" bestFit="1" customWidth="1"/>
    <col min="1285" max="1285" width="21.28515625" style="506" bestFit="1" customWidth="1"/>
    <col min="1286" max="1286" width="16" style="506" bestFit="1" customWidth="1"/>
    <col min="1287" max="1288" width="21.28515625" style="506" bestFit="1" customWidth="1"/>
    <col min="1289" max="1289" width="19.5703125" style="506" bestFit="1" customWidth="1"/>
    <col min="1290" max="1295" width="0" style="506" hidden="1" customWidth="1"/>
    <col min="1296" max="1297" width="20.28515625" style="506" customWidth="1"/>
    <col min="1298" max="1298" width="11.85546875" style="506" bestFit="1" customWidth="1"/>
    <col min="1299" max="1536" width="11.42578125" style="506"/>
    <col min="1537" max="1537" width="15.140625" style="506" bestFit="1" customWidth="1"/>
    <col min="1538" max="1538" width="19.5703125" style="506" bestFit="1" customWidth="1"/>
    <col min="1539" max="1539" width="17.85546875" style="506" bestFit="1" customWidth="1"/>
    <col min="1540" max="1540" width="19.5703125" style="506" bestFit="1" customWidth="1"/>
    <col min="1541" max="1541" width="21.28515625" style="506" bestFit="1" customWidth="1"/>
    <col min="1542" max="1542" width="16" style="506" bestFit="1" customWidth="1"/>
    <col min="1543" max="1544" width="21.28515625" style="506" bestFit="1" customWidth="1"/>
    <col min="1545" max="1545" width="19.5703125" style="506" bestFit="1" customWidth="1"/>
    <col min="1546" max="1551" width="0" style="506" hidden="1" customWidth="1"/>
    <col min="1552" max="1553" width="20.28515625" style="506" customWidth="1"/>
    <col min="1554" max="1554" width="11.85546875" style="506" bestFit="1" customWidth="1"/>
    <col min="1555" max="1792" width="11.42578125" style="506"/>
    <col min="1793" max="1793" width="15.140625" style="506" bestFit="1" customWidth="1"/>
    <col min="1794" max="1794" width="19.5703125" style="506" bestFit="1" customWidth="1"/>
    <col min="1795" max="1795" width="17.85546875" style="506" bestFit="1" customWidth="1"/>
    <col min="1796" max="1796" width="19.5703125" style="506" bestFit="1" customWidth="1"/>
    <col min="1797" max="1797" width="21.28515625" style="506" bestFit="1" customWidth="1"/>
    <col min="1798" max="1798" width="16" style="506" bestFit="1" customWidth="1"/>
    <col min="1799" max="1800" width="21.28515625" style="506" bestFit="1" customWidth="1"/>
    <col min="1801" max="1801" width="19.5703125" style="506" bestFit="1" customWidth="1"/>
    <col min="1802" max="1807" width="0" style="506" hidden="1" customWidth="1"/>
    <col min="1808" max="1809" width="20.28515625" style="506" customWidth="1"/>
    <col min="1810" max="1810" width="11.85546875" style="506" bestFit="1" customWidth="1"/>
    <col min="1811" max="2048" width="11.42578125" style="506"/>
    <col min="2049" max="2049" width="15.140625" style="506" bestFit="1" customWidth="1"/>
    <col min="2050" max="2050" width="19.5703125" style="506" bestFit="1" customWidth="1"/>
    <col min="2051" max="2051" width="17.85546875" style="506" bestFit="1" customWidth="1"/>
    <col min="2052" max="2052" width="19.5703125" style="506" bestFit="1" customWidth="1"/>
    <col min="2053" max="2053" width="21.28515625" style="506" bestFit="1" customWidth="1"/>
    <col min="2054" max="2054" width="16" style="506" bestFit="1" customWidth="1"/>
    <col min="2055" max="2056" width="21.28515625" style="506" bestFit="1" customWidth="1"/>
    <col min="2057" max="2057" width="19.5703125" style="506" bestFit="1" customWidth="1"/>
    <col min="2058" max="2063" width="0" style="506" hidden="1" customWidth="1"/>
    <col min="2064" max="2065" width="20.28515625" style="506" customWidth="1"/>
    <col min="2066" max="2066" width="11.85546875" style="506" bestFit="1" customWidth="1"/>
    <col min="2067" max="2304" width="11.42578125" style="506"/>
    <col min="2305" max="2305" width="15.140625" style="506" bestFit="1" customWidth="1"/>
    <col min="2306" max="2306" width="19.5703125" style="506" bestFit="1" customWidth="1"/>
    <col min="2307" max="2307" width="17.85546875" style="506" bestFit="1" customWidth="1"/>
    <col min="2308" max="2308" width="19.5703125" style="506" bestFit="1" customWidth="1"/>
    <col min="2309" max="2309" width="21.28515625" style="506" bestFit="1" customWidth="1"/>
    <col min="2310" max="2310" width="16" style="506" bestFit="1" customWidth="1"/>
    <col min="2311" max="2312" width="21.28515625" style="506" bestFit="1" customWidth="1"/>
    <col min="2313" max="2313" width="19.5703125" style="506" bestFit="1" customWidth="1"/>
    <col min="2314" max="2319" width="0" style="506" hidden="1" customWidth="1"/>
    <col min="2320" max="2321" width="20.28515625" style="506" customWidth="1"/>
    <col min="2322" max="2322" width="11.85546875" style="506" bestFit="1" customWidth="1"/>
    <col min="2323" max="2560" width="11.42578125" style="506"/>
    <col min="2561" max="2561" width="15.140625" style="506" bestFit="1" customWidth="1"/>
    <col min="2562" max="2562" width="19.5703125" style="506" bestFit="1" customWidth="1"/>
    <col min="2563" max="2563" width="17.85546875" style="506" bestFit="1" customWidth="1"/>
    <col min="2564" max="2564" width="19.5703125" style="506" bestFit="1" customWidth="1"/>
    <col min="2565" max="2565" width="21.28515625" style="506" bestFit="1" customWidth="1"/>
    <col min="2566" max="2566" width="16" style="506" bestFit="1" customWidth="1"/>
    <col min="2567" max="2568" width="21.28515625" style="506" bestFit="1" customWidth="1"/>
    <col min="2569" max="2569" width="19.5703125" style="506" bestFit="1" customWidth="1"/>
    <col min="2570" max="2575" width="0" style="506" hidden="1" customWidth="1"/>
    <col min="2576" max="2577" width="20.28515625" style="506" customWidth="1"/>
    <col min="2578" max="2578" width="11.85546875" style="506" bestFit="1" customWidth="1"/>
    <col min="2579" max="2816" width="11.42578125" style="506"/>
    <col min="2817" max="2817" width="15.140625" style="506" bestFit="1" customWidth="1"/>
    <col min="2818" max="2818" width="19.5703125" style="506" bestFit="1" customWidth="1"/>
    <col min="2819" max="2819" width="17.85546875" style="506" bestFit="1" customWidth="1"/>
    <col min="2820" max="2820" width="19.5703125" style="506" bestFit="1" customWidth="1"/>
    <col min="2821" max="2821" width="21.28515625" style="506" bestFit="1" customWidth="1"/>
    <col min="2822" max="2822" width="16" style="506" bestFit="1" customWidth="1"/>
    <col min="2823" max="2824" width="21.28515625" style="506" bestFit="1" customWidth="1"/>
    <col min="2825" max="2825" width="19.5703125" style="506" bestFit="1" customWidth="1"/>
    <col min="2826" max="2831" width="0" style="506" hidden="1" customWidth="1"/>
    <col min="2832" max="2833" width="20.28515625" style="506" customWidth="1"/>
    <col min="2834" max="2834" width="11.85546875" style="506" bestFit="1" customWidth="1"/>
    <col min="2835" max="3072" width="11.42578125" style="506"/>
    <col min="3073" max="3073" width="15.140625" style="506" bestFit="1" customWidth="1"/>
    <col min="3074" max="3074" width="19.5703125" style="506" bestFit="1" customWidth="1"/>
    <col min="3075" max="3075" width="17.85546875" style="506" bestFit="1" customWidth="1"/>
    <col min="3076" max="3076" width="19.5703125" style="506" bestFit="1" customWidth="1"/>
    <col min="3077" max="3077" width="21.28515625" style="506" bestFit="1" customWidth="1"/>
    <col min="3078" max="3078" width="16" style="506" bestFit="1" customWidth="1"/>
    <col min="3079" max="3080" width="21.28515625" style="506" bestFit="1" customWidth="1"/>
    <col min="3081" max="3081" width="19.5703125" style="506" bestFit="1" customWidth="1"/>
    <col min="3082" max="3087" width="0" style="506" hidden="1" customWidth="1"/>
    <col min="3088" max="3089" width="20.28515625" style="506" customWidth="1"/>
    <col min="3090" max="3090" width="11.85546875" style="506" bestFit="1" customWidth="1"/>
    <col min="3091" max="3328" width="11.42578125" style="506"/>
    <col min="3329" max="3329" width="15.140625" style="506" bestFit="1" customWidth="1"/>
    <col min="3330" max="3330" width="19.5703125" style="506" bestFit="1" customWidth="1"/>
    <col min="3331" max="3331" width="17.85546875" style="506" bestFit="1" customWidth="1"/>
    <col min="3332" max="3332" width="19.5703125" style="506" bestFit="1" customWidth="1"/>
    <col min="3333" max="3333" width="21.28515625" style="506" bestFit="1" customWidth="1"/>
    <col min="3334" max="3334" width="16" style="506" bestFit="1" customWidth="1"/>
    <col min="3335" max="3336" width="21.28515625" style="506" bestFit="1" customWidth="1"/>
    <col min="3337" max="3337" width="19.5703125" style="506" bestFit="1" customWidth="1"/>
    <col min="3338" max="3343" width="0" style="506" hidden="1" customWidth="1"/>
    <col min="3344" max="3345" width="20.28515625" style="506" customWidth="1"/>
    <col min="3346" max="3346" width="11.85546875" style="506" bestFit="1" customWidth="1"/>
    <col min="3347" max="3584" width="11.42578125" style="506"/>
    <col min="3585" max="3585" width="15.140625" style="506" bestFit="1" customWidth="1"/>
    <col min="3586" max="3586" width="19.5703125" style="506" bestFit="1" customWidth="1"/>
    <col min="3587" max="3587" width="17.85546875" style="506" bestFit="1" customWidth="1"/>
    <col min="3588" max="3588" width="19.5703125" style="506" bestFit="1" customWidth="1"/>
    <col min="3589" max="3589" width="21.28515625" style="506" bestFit="1" customWidth="1"/>
    <col min="3590" max="3590" width="16" style="506" bestFit="1" customWidth="1"/>
    <col min="3591" max="3592" width="21.28515625" style="506" bestFit="1" customWidth="1"/>
    <col min="3593" max="3593" width="19.5703125" style="506" bestFit="1" customWidth="1"/>
    <col min="3594" max="3599" width="0" style="506" hidden="1" customWidth="1"/>
    <col min="3600" max="3601" width="20.28515625" style="506" customWidth="1"/>
    <col min="3602" max="3602" width="11.85546875" style="506" bestFit="1" customWidth="1"/>
    <col min="3603" max="3840" width="11.42578125" style="506"/>
    <col min="3841" max="3841" width="15.140625" style="506" bestFit="1" customWidth="1"/>
    <col min="3842" max="3842" width="19.5703125" style="506" bestFit="1" customWidth="1"/>
    <col min="3843" max="3843" width="17.85546875" style="506" bestFit="1" customWidth="1"/>
    <col min="3844" max="3844" width="19.5703125" style="506" bestFit="1" customWidth="1"/>
    <col min="3845" max="3845" width="21.28515625" style="506" bestFit="1" customWidth="1"/>
    <col min="3846" max="3846" width="16" style="506" bestFit="1" customWidth="1"/>
    <col min="3847" max="3848" width="21.28515625" style="506" bestFit="1" customWidth="1"/>
    <col min="3849" max="3849" width="19.5703125" style="506" bestFit="1" customWidth="1"/>
    <col min="3850" max="3855" width="0" style="506" hidden="1" customWidth="1"/>
    <col min="3856" max="3857" width="20.28515625" style="506" customWidth="1"/>
    <col min="3858" max="3858" width="11.85546875" style="506" bestFit="1" customWidth="1"/>
    <col min="3859" max="4096" width="11.42578125" style="506"/>
    <col min="4097" max="4097" width="15.140625" style="506" bestFit="1" customWidth="1"/>
    <col min="4098" max="4098" width="19.5703125" style="506" bestFit="1" customWidth="1"/>
    <col min="4099" max="4099" width="17.85546875" style="506" bestFit="1" customWidth="1"/>
    <col min="4100" max="4100" width="19.5703125" style="506" bestFit="1" customWidth="1"/>
    <col min="4101" max="4101" width="21.28515625" style="506" bestFit="1" customWidth="1"/>
    <col min="4102" max="4102" width="16" style="506" bestFit="1" customWidth="1"/>
    <col min="4103" max="4104" width="21.28515625" style="506" bestFit="1" customWidth="1"/>
    <col min="4105" max="4105" width="19.5703125" style="506" bestFit="1" customWidth="1"/>
    <col min="4106" max="4111" width="0" style="506" hidden="1" customWidth="1"/>
    <col min="4112" max="4113" width="20.28515625" style="506" customWidth="1"/>
    <col min="4114" max="4114" width="11.85546875" style="506" bestFit="1" customWidth="1"/>
    <col min="4115" max="4352" width="11.42578125" style="506"/>
    <col min="4353" max="4353" width="15.140625" style="506" bestFit="1" customWidth="1"/>
    <col min="4354" max="4354" width="19.5703125" style="506" bestFit="1" customWidth="1"/>
    <col min="4355" max="4355" width="17.85546875" style="506" bestFit="1" customWidth="1"/>
    <col min="4356" max="4356" width="19.5703125" style="506" bestFit="1" customWidth="1"/>
    <col min="4357" max="4357" width="21.28515625" style="506" bestFit="1" customWidth="1"/>
    <col min="4358" max="4358" width="16" style="506" bestFit="1" customWidth="1"/>
    <col min="4359" max="4360" width="21.28515625" style="506" bestFit="1" customWidth="1"/>
    <col min="4361" max="4361" width="19.5703125" style="506" bestFit="1" customWidth="1"/>
    <col min="4362" max="4367" width="0" style="506" hidden="1" customWidth="1"/>
    <col min="4368" max="4369" width="20.28515625" style="506" customWidth="1"/>
    <col min="4370" max="4370" width="11.85546875" style="506" bestFit="1" customWidth="1"/>
    <col min="4371" max="4608" width="11.42578125" style="506"/>
    <col min="4609" max="4609" width="15.140625" style="506" bestFit="1" customWidth="1"/>
    <col min="4610" max="4610" width="19.5703125" style="506" bestFit="1" customWidth="1"/>
    <col min="4611" max="4611" width="17.85546875" style="506" bestFit="1" customWidth="1"/>
    <col min="4612" max="4612" width="19.5703125" style="506" bestFit="1" customWidth="1"/>
    <col min="4613" max="4613" width="21.28515625" style="506" bestFit="1" customWidth="1"/>
    <col min="4614" max="4614" width="16" style="506" bestFit="1" customWidth="1"/>
    <col min="4615" max="4616" width="21.28515625" style="506" bestFit="1" customWidth="1"/>
    <col min="4617" max="4617" width="19.5703125" style="506" bestFit="1" customWidth="1"/>
    <col min="4618" max="4623" width="0" style="506" hidden="1" customWidth="1"/>
    <col min="4624" max="4625" width="20.28515625" style="506" customWidth="1"/>
    <col min="4626" max="4626" width="11.85546875" style="506" bestFit="1" customWidth="1"/>
    <col min="4627" max="4864" width="11.42578125" style="506"/>
    <col min="4865" max="4865" width="15.140625" style="506" bestFit="1" customWidth="1"/>
    <col min="4866" max="4866" width="19.5703125" style="506" bestFit="1" customWidth="1"/>
    <col min="4867" max="4867" width="17.85546875" style="506" bestFit="1" customWidth="1"/>
    <col min="4868" max="4868" width="19.5703125" style="506" bestFit="1" customWidth="1"/>
    <col min="4869" max="4869" width="21.28515625" style="506" bestFit="1" customWidth="1"/>
    <col min="4870" max="4870" width="16" style="506" bestFit="1" customWidth="1"/>
    <col min="4871" max="4872" width="21.28515625" style="506" bestFit="1" customWidth="1"/>
    <col min="4873" max="4873" width="19.5703125" style="506" bestFit="1" customWidth="1"/>
    <col min="4874" max="4879" width="0" style="506" hidden="1" customWidth="1"/>
    <col min="4880" max="4881" width="20.28515625" style="506" customWidth="1"/>
    <col min="4882" max="4882" width="11.85546875" style="506" bestFit="1" customWidth="1"/>
    <col min="4883" max="5120" width="11.42578125" style="506"/>
    <col min="5121" max="5121" width="15.140625" style="506" bestFit="1" customWidth="1"/>
    <col min="5122" max="5122" width="19.5703125" style="506" bestFit="1" customWidth="1"/>
    <col min="5123" max="5123" width="17.85546875" style="506" bestFit="1" customWidth="1"/>
    <col min="5124" max="5124" width="19.5703125" style="506" bestFit="1" customWidth="1"/>
    <col min="5125" max="5125" width="21.28515625" style="506" bestFit="1" customWidth="1"/>
    <col min="5126" max="5126" width="16" style="506" bestFit="1" customWidth="1"/>
    <col min="5127" max="5128" width="21.28515625" style="506" bestFit="1" customWidth="1"/>
    <col min="5129" max="5129" width="19.5703125" style="506" bestFit="1" customWidth="1"/>
    <col min="5130" max="5135" width="0" style="506" hidden="1" customWidth="1"/>
    <col min="5136" max="5137" width="20.28515625" style="506" customWidth="1"/>
    <col min="5138" max="5138" width="11.85546875" style="506" bestFit="1" customWidth="1"/>
    <col min="5139" max="5376" width="11.42578125" style="506"/>
    <col min="5377" max="5377" width="15.140625" style="506" bestFit="1" customWidth="1"/>
    <col min="5378" max="5378" width="19.5703125" style="506" bestFit="1" customWidth="1"/>
    <col min="5379" max="5379" width="17.85546875" style="506" bestFit="1" customWidth="1"/>
    <col min="5380" max="5380" width="19.5703125" style="506" bestFit="1" customWidth="1"/>
    <col min="5381" max="5381" width="21.28515625" style="506" bestFit="1" customWidth="1"/>
    <col min="5382" max="5382" width="16" style="506" bestFit="1" customWidth="1"/>
    <col min="5383" max="5384" width="21.28515625" style="506" bestFit="1" customWidth="1"/>
    <col min="5385" max="5385" width="19.5703125" style="506" bestFit="1" customWidth="1"/>
    <col min="5386" max="5391" width="0" style="506" hidden="1" customWidth="1"/>
    <col min="5392" max="5393" width="20.28515625" style="506" customWidth="1"/>
    <col min="5394" max="5394" width="11.85546875" style="506" bestFit="1" customWidth="1"/>
    <col min="5395" max="5632" width="11.42578125" style="506"/>
    <col min="5633" max="5633" width="15.140625" style="506" bestFit="1" customWidth="1"/>
    <col min="5634" max="5634" width="19.5703125" style="506" bestFit="1" customWidth="1"/>
    <col min="5635" max="5635" width="17.85546875" style="506" bestFit="1" customWidth="1"/>
    <col min="5636" max="5636" width="19.5703125" style="506" bestFit="1" customWidth="1"/>
    <col min="5637" max="5637" width="21.28515625" style="506" bestFit="1" customWidth="1"/>
    <col min="5638" max="5638" width="16" style="506" bestFit="1" customWidth="1"/>
    <col min="5639" max="5640" width="21.28515625" style="506" bestFit="1" customWidth="1"/>
    <col min="5641" max="5641" width="19.5703125" style="506" bestFit="1" customWidth="1"/>
    <col min="5642" max="5647" width="0" style="506" hidden="1" customWidth="1"/>
    <col min="5648" max="5649" width="20.28515625" style="506" customWidth="1"/>
    <col min="5650" max="5650" width="11.85546875" style="506" bestFit="1" customWidth="1"/>
    <col min="5651" max="5888" width="11.42578125" style="506"/>
    <col min="5889" max="5889" width="15.140625" style="506" bestFit="1" customWidth="1"/>
    <col min="5890" max="5890" width="19.5703125" style="506" bestFit="1" customWidth="1"/>
    <col min="5891" max="5891" width="17.85546875" style="506" bestFit="1" customWidth="1"/>
    <col min="5892" max="5892" width="19.5703125" style="506" bestFit="1" customWidth="1"/>
    <col min="5893" max="5893" width="21.28515625" style="506" bestFit="1" customWidth="1"/>
    <col min="5894" max="5894" width="16" style="506" bestFit="1" customWidth="1"/>
    <col min="5895" max="5896" width="21.28515625" style="506" bestFit="1" customWidth="1"/>
    <col min="5897" max="5897" width="19.5703125" style="506" bestFit="1" customWidth="1"/>
    <col min="5898" max="5903" width="0" style="506" hidden="1" customWidth="1"/>
    <col min="5904" max="5905" width="20.28515625" style="506" customWidth="1"/>
    <col min="5906" max="5906" width="11.85546875" style="506" bestFit="1" customWidth="1"/>
    <col min="5907" max="6144" width="11.42578125" style="506"/>
    <col min="6145" max="6145" width="15.140625" style="506" bestFit="1" customWidth="1"/>
    <col min="6146" max="6146" width="19.5703125" style="506" bestFit="1" customWidth="1"/>
    <col min="6147" max="6147" width="17.85546875" style="506" bestFit="1" customWidth="1"/>
    <col min="6148" max="6148" width="19.5703125" style="506" bestFit="1" customWidth="1"/>
    <col min="6149" max="6149" width="21.28515625" style="506" bestFit="1" customWidth="1"/>
    <col min="6150" max="6150" width="16" style="506" bestFit="1" customWidth="1"/>
    <col min="6151" max="6152" width="21.28515625" style="506" bestFit="1" customWidth="1"/>
    <col min="6153" max="6153" width="19.5703125" style="506" bestFit="1" customWidth="1"/>
    <col min="6154" max="6159" width="0" style="506" hidden="1" customWidth="1"/>
    <col min="6160" max="6161" width="20.28515625" style="506" customWidth="1"/>
    <col min="6162" max="6162" width="11.85546875" style="506" bestFit="1" customWidth="1"/>
    <col min="6163" max="6400" width="11.42578125" style="506"/>
    <col min="6401" max="6401" width="15.140625" style="506" bestFit="1" customWidth="1"/>
    <col min="6402" max="6402" width="19.5703125" style="506" bestFit="1" customWidth="1"/>
    <col min="6403" max="6403" width="17.85546875" style="506" bestFit="1" customWidth="1"/>
    <col min="6404" max="6404" width="19.5703125" style="506" bestFit="1" customWidth="1"/>
    <col min="6405" max="6405" width="21.28515625" style="506" bestFit="1" customWidth="1"/>
    <col min="6406" max="6406" width="16" style="506" bestFit="1" customWidth="1"/>
    <col min="6407" max="6408" width="21.28515625" style="506" bestFit="1" customWidth="1"/>
    <col min="6409" max="6409" width="19.5703125" style="506" bestFit="1" customWidth="1"/>
    <col min="6410" max="6415" width="0" style="506" hidden="1" customWidth="1"/>
    <col min="6416" max="6417" width="20.28515625" style="506" customWidth="1"/>
    <col min="6418" max="6418" width="11.85546875" style="506" bestFit="1" customWidth="1"/>
    <col min="6419" max="6656" width="11.42578125" style="506"/>
    <col min="6657" max="6657" width="15.140625" style="506" bestFit="1" customWidth="1"/>
    <col min="6658" max="6658" width="19.5703125" style="506" bestFit="1" customWidth="1"/>
    <col min="6659" max="6659" width="17.85546875" style="506" bestFit="1" customWidth="1"/>
    <col min="6660" max="6660" width="19.5703125" style="506" bestFit="1" customWidth="1"/>
    <col min="6661" max="6661" width="21.28515625" style="506" bestFit="1" customWidth="1"/>
    <col min="6662" max="6662" width="16" style="506" bestFit="1" customWidth="1"/>
    <col min="6663" max="6664" width="21.28515625" style="506" bestFit="1" customWidth="1"/>
    <col min="6665" max="6665" width="19.5703125" style="506" bestFit="1" customWidth="1"/>
    <col min="6666" max="6671" width="0" style="506" hidden="1" customWidth="1"/>
    <col min="6672" max="6673" width="20.28515625" style="506" customWidth="1"/>
    <col min="6674" max="6674" width="11.85546875" style="506" bestFit="1" customWidth="1"/>
    <col min="6675" max="6912" width="11.42578125" style="506"/>
    <col min="6913" max="6913" width="15.140625" style="506" bestFit="1" customWidth="1"/>
    <col min="6914" max="6914" width="19.5703125" style="506" bestFit="1" customWidth="1"/>
    <col min="6915" max="6915" width="17.85546875" style="506" bestFit="1" customWidth="1"/>
    <col min="6916" max="6916" width="19.5703125" style="506" bestFit="1" customWidth="1"/>
    <col min="6917" max="6917" width="21.28515625" style="506" bestFit="1" customWidth="1"/>
    <col min="6918" max="6918" width="16" style="506" bestFit="1" customWidth="1"/>
    <col min="6919" max="6920" width="21.28515625" style="506" bestFit="1" customWidth="1"/>
    <col min="6921" max="6921" width="19.5703125" style="506" bestFit="1" customWidth="1"/>
    <col min="6922" max="6927" width="0" style="506" hidden="1" customWidth="1"/>
    <col min="6928" max="6929" width="20.28515625" style="506" customWidth="1"/>
    <col min="6930" max="6930" width="11.85546875" style="506" bestFit="1" customWidth="1"/>
    <col min="6931" max="7168" width="11.42578125" style="506"/>
    <col min="7169" max="7169" width="15.140625" style="506" bestFit="1" customWidth="1"/>
    <col min="7170" max="7170" width="19.5703125" style="506" bestFit="1" customWidth="1"/>
    <col min="7171" max="7171" width="17.85546875" style="506" bestFit="1" customWidth="1"/>
    <col min="7172" max="7172" width="19.5703125" style="506" bestFit="1" customWidth="1"/>
    <col min="7173" max="7173" width="21.28515625" style="506" bestFit="1" customWidth="1"/>
    <col min="7174" max="7174" width="16" style="506" bestFit="1" customWidth="1"/>
    <col min="7175" max="7176" width="21.28515625" style="506" bestFit="1" customWidth="1"/>
    <col min="7177" max="7177" width="19.5703125" style="506" bestFit="1" customWidth="1"/>
    <col min="7178" max="7183" width="0" style="506" hidden="1" customWidth="1"/>
    <col min="7184" max="7185" width="20.28515625" style="506" customWidth="1"/>
    <col min="7186" max="7186" width="11.85546875" style="506" bestFit="1" customWidth="1"/>
    <col min="7187" max="7424" width="11.42578125" style="506"/>
    <col min="7425" max="7425" width="15.140625" style="506" bestFit="1" customWidth="1"/>
    <col min="7426" max="7426" width="19.5703125" style="506" bestFit="1" customWidth="1"/>
    <col min="7427" max="7427" width="17.85546875" style="506" bestFit="1" customWidth="1"/>
    <col min="7428" max="7428" width="19.5703125" style="506" bestFit="1" customWidth="1"/>
    <col min="7429" max="7429" width="21.28515625" style="506" bestFit="1" customWidth="1"/>
    <col min="7430" max="7430" width="16" style="506" bestFit="1" customWidth="1"/>
    <col min="7431" max="7432" width="21.28515625" style="506" bestFit="1" customWidth="1"/>
    <col min="7433" max="7433" width="19.5703125" style="506" bestFit="1" customWidth="1"/>
    <col min="7434" max="7439" width="0" style="506" hidden="1" customWidth="1"/>
    <col min="7440" max="7441" width="20.28515625" style="506" customWidth="1"/>
    <col min="7442" max="7442" width="11.85546875" style="506" bestFit="1" customWidth="1"/>
    <col min="7443" max="7680" width="11.42578125" style="506"/>
    <col min="7681" max="7681" width="15.140625" style="506" bestFit="1" customWidth="1"/>
    <col min="7682" max="7682" width="19.5703125" style="506" bestFit="1" customWidth="1"/>
    <col min="7683" max="7683" width="17.85546875" style="506" bestFit="1" customWidth="1"/>
    <col min="7684" max="7684" width="19.5703125" style="506" bestFit="1" customWidth="1"/>
    <col min="7685" max="7685" width="21.28515625" style="506" bestFit="1" customWidth="1"/>
    <col min="7686" max="7686" width="16" style="506" bestFit="1" customWidth="1"/>
    <col min="7687" max="7688" width="21.28515625" style="506" bestFit="1" customWidth="1"/>
    <col min="7689" max="7689" width="19.5703125" style="506" bestFit="1" customWidth="1"/>
    <col min="7690" max="7695" width="0" style="506" hidden="1" customWidth="1"/>
    <col min="7696" max="7697" width="20.28515625" style="506" customWidth="1"/>
    <col min="7698" max="7698" width="11.85546875" style="506" bestFit="1" customWidth="1"/>
    <col min="7699" max="7936" width="11.42578125" style="506"/>
    <col min="7937" max="7937" width="15.140625" style="506" bestFit="1" customWidth="1"/>
    <col min="7938" max="7938" width="19.5703125" style="506" bestFit="1" customWidth="1"/>
    <col min="7939" max="7939" width="17.85546875" style="506" bestFit="1" customWidth="1"/>
    <col min="7940" max="7940" width="19.5703125" style="506" bestFit="1" customWidth="1"/>
    <col min="7941" max="7941" width="21.28515625" style="506" bestFit="1" customWidth="1"/>
    <col min="7942" max="7942" width="16" style="506" bestFit="1" customWidth="1"/>
    <col min="7943" max="7944" width="21.28515625" style="506" bestFit="1" customWidth="1"/>
    <col min="7945" max="7945" width="19.5703125" style="506" bestFit="1" customWidth="1"/>
    <col min="7946" max="7951" width="0" style="506" hidden="1" customWidth="1"/>
    <col min="7952" max="7953" width="20.28515625" style="506" customWidth="1"/>
    <col min="7954" max="7954" width="11.85546875" style="506" bestFit="1" customWidth="1"/>
    <col min="7955" max="8192" width="11.42578125" style="506"/>
    <col min="8193" max="8193" width="15.140625" style="506" bestFit="1" customWidth="1"/>
    <col min="8194" max="8194" width="19.5703125" style="506" bestFit="1" customWidth="1"/>
    <col min="8195" max="8195" width="17.85546875" style="506" bestFit="1" customWidth="1"/>
    <col min="8196" max="8196" width="19.5703125" style="506" bestFit="1" customWidth="1"/>
    <col min="8197" max="8197" width="21.28515625" style="506" bestFit="1" customWidth="1"/>
    <col min="8198" max="8198" width="16" style="506" bestFit="1" customWidth="1"/>
    <col min="8199" max="8200" width="21.28515625" style="506" bestFit="1" customWidth="1"/>
    <col min="8201" max="8201" width="19.5703125" style="506" bestFit="1" customWidth="1"/>
    <col min="8202" max="8207" width="0" style="506" hidden="1" customWidth="1"/>
    <col min="8208" max="8209" width="20.28515625" style="506" customWidth="1"/>
    <col min="8210" max="8210" width="11.85546875" style="506" bestFit="1" customWidth="1"/>
    <col min="8211" max="8448" width="11.42578125" style="506"/>
    <col min="8449" max="8449" width="15.140625" style="506" bestFit="1" customWidth="1"/>
    <col min="8450" max="8450" width="19.5703125" style="506" bestFit="1" customWidth="1"/>
    <col min="8451" max="8451" width="17.85546875" style="506" bestFit="1" customWidth="1"/>
    <col min="8452" max="8452" width="19.5703125" style="506" bestFit="1" customWidth="1"/>
    <col min="8453" max="8453" width="21.28515625" style="506" bestFit="1" customWidth="1"/>
    <col min="8454" max="8454" width="16" style="506" bestFit="1" customWidth="1"/>
    <col min="8455" max="8456" width="21.28515625" style="506" bestFit="1" customWidth="1"/>
    <col min="8457" max="8457" width="19.5703125" style="506" bestFit="1" customWidth="1"/>
    <col min="8458" max="8463" width="0" style="506" hidden="1" customWidth="1"/>
    <col min="8464" max="8465" width="20.28515625" style="506" customWidth="1"/>
    <col min="8466" max="8466" width="11.85546875" style="506" bestFit="1" customWidth="1"/>
    <col min="8467" max="8704" width="11.42578125" style="506"/>
    <col min="8705" max="8705" width="15.140625" style="506" bestFit="1" customWidth="1"/>
    <col min="8706" max="8706" width="19.5703125" style="506" bestFit="1" customWidth="1"/>
    <col min="8707" max="8707" width="17.85546875" style="506" bestFit="1" customWidth="1"/>
    <col min="8708" max="8708" width="19.5703125" style="506" bestFit="1" customWidth="1"/>
    <col min="8709" max="8709" width="21.28515625" style="506" bestFit="1" customWidth="1"/>
    <col min="8710" max="8710" width="16" style="506" bestFit="1" customWidth="1"/>
    <col min="8711" max="8712" width="21.28515625" style="506" bestFit="1" customWidth="1"/>
    <col min="8713" max="8713" width="19.5703125" style="506" bestFit="1" customWidth="1"/>
    <col min="8714" max="8719" width="0" style="506" hidden="1" customWidth="1"/>
    <col min="8720" max="8721" width="20.28515625" style="506" customWidth="1"/>
    <col min="8722" max="8722" width="11.85546875" style="506" bestFit="1" customWidth="1"/>
    <col min="8723" max="8960" width="11.42578125" style="506"/>
    <col min="8961" max="8961" width="15.140625" style="506" bestFit="1" customWidth="1"/>
    <col min="8962" max="8962" width="19.5703125" style="506" bestFit="1" customWidth="1"/>
    <col min="8963" max="8963" width="17.85546875" style="506" bestFit="1" customWidth="1"/>
    <col min="8964" max="8964" width="19.5703125" style="506" bestFit="1" customWidth="1"/>
    <col min="8965" max="8965" width="21.28515625" style="506" bestFit="1" customWidth="1"/>
    <col min="8966" max="8966" width="16" style="506" bestFit="1" customWidth="1"/>
    <col min="8967" max="8968" width="21.28515625" style="506" bestFit="1" customWidth="1"/>
    <col min="8969" max="8969" width="19.5703125" style="506" bestFit="1" customWidth="1"/>
    <col min="8970" max="8975" width="0" style="506" hidden="1" customWidth="1"/>
    <col min="8976" max="8977" width="20.28515625" style="506" customWidth="1"/>
    <col min="8978" max="8978" width="11.85546875" style="506" bestFit="1" customWidth="1"/>
    <col min="8979" max="9216" width="11.42578125" style="506"/>
    <col min="9217" max="9217" width="15.140625" style="506" bestFit="1" customWidth="1"/>
    <col min="9218" max="9218" width="19.5703125" style="506" bestFit="1" customWidth="1"/>
    <col min="9219" max="9219" width="17.85546875" style="506" bestFit="1" customWidth="1"/>
    <col min="9220" max="9220" width="19.5703125" style="506" bestFit="1" customWidth="1"/>
    <col min="9221" max="9221" width="21.28515625" style="506" bestFit="1" customWidth="1"/>
    <col min="9222" max="9222" width="16" style="506" bestFit="1" customWidth="1"/>
    <col min="9223" max="9224" width="21.28515625" style="506" bestFit="1" customWidth="1"/>
    <col min="9225" max="9225" width="19.5703125" style="506" bestFit="1" customWidth="1"/>
    <col min="9226" max="9231" width="0" style="506" hidden="1" customWidth="1"/>
    <col min="9232" max="9233" width="20.28515625" style="506" customWidth="1"/>
    <col min="9234" max="9234" width="11.85546875" style="506" bestFit="1" customWidth="1"/>
    <col min="9235" max="9472" width="11.42578125" style="506"/>
    <col min="9473" max="9473" width="15.140625" style="506" bestFit="1" customWidth="1"/>
    <col min="9474" max="9474" width="19.5703125" style="506" bestFit="1" customWidth="1"/>
    <col min="9475" max="9475" width="17.85546875" style="506" bestFit="1" customWidth="1"/>
    <col min="9476" max="9476" width="19.5703125" style="506" bestFit="1" customWidth="1"/>
    <col min="9477" max="9477" width="21.28515625" style="506" bestFit="1" customWidth="1"/>
    <col min="9478" max="9478" width="16" style="506" bestFit="1" customWidth="1"/>
    <col min="9479" max="9480" width="21.28515625" style="506" bestFit="1" customWidth="1"/>
    <col min="9481" max="9481" width="19.5703125" style="506" bestFit="1" customWidth="1"/>
    <col min="9482" max="9487" width="0" style="506" hidden="1" customWidth="1"/>
    <col min="9488" max="9489" width="20.28515625" style="506" customWidth="1"/>
    <col min="9490" max="9490" width="11.85546875" style="506" bestFit="1" customWidth="1"/>
    <col min="9491" max="9728" width="11.42578125" style="506"/>
    <col min="9729" max="9729" width="15.140625" style="506" bestFit="1" customWidth="1"/>
    <col min="9730" max="9730" width="19.5703125" style="506" bestFit="1" customWidth="1"/>
    <col min="9731" max="9731" width="17.85546875" style="506" bestFit="1" customWidth="1"/>
    <col min="9732" max="9732" width="19.5703125" style="506" bestFit="1" customWidth="1"/>
    <col min="9733" max="9733" width="21.28515625" style="506" bestFit="1" customWidth="1"/>
    <col min="9734" max="9734" width="16" style="506" bestFit="1" customWidth="1"/>
    <col min="9735" max="9736" width="21.28515625" style="506" bestFit="1" customWidth="1"/>
    <col min="9737" max="9737" width="19.5703125" style="506" bestFit="1" customWidth="1"/>
    <col min="9738" max="9743" width="0" style="506" hidden="1" customWidth="1"/>
    <col min="9744" max="9745" width="20.28515625" style="506" customWidth="1"/>
    <col min="9746" max="9746" width="11.85546875" style="506" bestFit="1" customWidth="1"/>
    <col min="9747" max="9984" width="11.42578125" style="506"/>
    <col min="9985" max="9985" width="15.140625" style="506" bestFit="1" customWidth="1"/>
    <col min="9986" max="9986" width="19.5703125" style="506" bestFit="1" customWidth="1"/>
    <col min="9987" max="9987" width="17.85546875" style="506" bestFit="1" customWidth="1"/>
    <col min="9988" max="9988" width="19.5703125" style="506" bestFit="1" customWidth="1"/>
    <col min="9989" max="9989" width="21.28515625" style="506" bestFit="1" customWidth="1"/>
    <col min="9990" max="9990" width="16" style="506" bestFit="1" customWidth="1"/>
    <col min="9991" max="9992" width="21.28515625" style="506" bestFit="1" customWidth="1"/>
    <col min="9993" max="9993" width="19.5703125" style="506" bestFit="1" customWidth="1"/>
    <col min="9994" max="9999" width="0" style="506" hidden="1" customWidth="1"/>
    <col min="10000" max="10001" width="20.28515625" style="506" customWidth="1"/>
    <col min="10002" max="10002" width="11.85546875" style="506" bestFit="1" customWidth="1"/>
    <col min="10003" max="10240" width="11.42578125" style="506"/>
    <col min="10241" max="10241" width="15.140625" style="506" bestFit="1" customWidth="1"/>
    <col min="10242" max="10242" width="19.5703125" style="506" bestFit="1" customWidth="1"/>
    <col min="10243" max="10243" width="17.85546875" style="506" bestFit="1" customWidth="1"/>
    <col min="10244" max="10244" width="19.5703125" style="506" bestFit="1" customWidth="1"/>
    <col min="10245" max="10245" width="21.28515625" style="506" bestFit="1" customWidth="1"/>
    <col min="10246" max="10246" width="16" style="506" bestFit="1" customWidth="1"/>
    <col min="10247" max="10248" width="21.28515625" style="506" bestFit="1" customWidth="1"/>
    <col min="10249" max="10249" width="19.5703125" style="506" bestFit="1" customWidth="1"/>
    <col min="10250" max="10255" width="0" style="506" hidden="1" customWidth="1"/>
    <col min="10256" max="10257" width="20.28515625" style="506" customWidth="1"/>
    <col min="10258" max="10258" width="11.85546875" style="506" bestFit="1" customWidth="1"/>
    <col min="10259" max="10496" width="11.42578125" style="506"/>
    <col min="10497" max="10497" width="15.140625" style="506" bestFit="1" customWidth="1"/>
    <col min="10498" max="10498" width="19.5703125" style="506" bestFit="1" customWidth="1"/>
    <col min="10499" max="10499" width="17.85546875" style="506" bestFit="1" customWidth="1"/>
    <col min="10500" max="10500" width="19.5703125" style="506" bestFit="1" customWidth="1"/>
    <col min="10501" max="10501" width="21.28515625" style="506" bestFit="1" customWidth="1"/>
    <col min="10502" max="10502" width="16" style="506" bestFit="1" customWidth="1"/>
    <col min="10503" max="10504" width="21.28515625" style="506" bestFit="1" customWidth="1"/>
    <col min="10505" max="10505" width="19.5703125" style="506" bestFit="1" customWidth="1"/>
    <col min="10506" max="10511" width="0" style="506" hidden="1" customWidth="1"/>
    <col min="10512" max="10513" width="20.28515625" style="506" customWidth="1"/>
    <col min="10514" max="10514" width="11.85546875" style="506" bestFit="1" customWidth="1"/>
    <col min="10515" max="10752" width="11.42578125" style="506"/>
    <col min="10753" max="10753" width="15.140625" style="506" bestFit="1" customWidth="1"/>
    <col min="10754" max="10754" width="19.5703125" style="506" bestFit="1" customWidth="1"/>
    <col min="10755" max="10755" width="17.85546875" style="506" bestFit="1" customWidth="1"/>
    <col min="10756" max="10756" width="19.5703125" style="506" bestFit="1" customWidth="1"/>
    <col min="10757" max="10757" width="21.28515625" style="506" bestFit="1" customWidth="1"/>
    <col min="10758" max="10758" width="16" style="506" bestFit="1" customWidth="1"/>
    <col min="10759" max="10760" width="21.28515625" style="506" bestFit="1" customWidth="1"/>
    <col min="10761" max="10761" width="19.5703125" style="506" bestFit="1" customWidth="1"/>
    <col min="10762" max="10767" width="0" style="506" hidden="1" customWidth="1"/>
    <col min="10768" max="10769" width="20.28515625" style="506" customWidth="1"/>
    <col min="10770" max="10770" width="11.85546875" style="506" bestFit="1" customWidth="1"/>
    <col min="10771" max="11008" width="11.42578125" style="506"/>
    <col min="11009" max="11009" width="15.140625" style="506" bestFit="1" customWidth="1"/>
    <col min="11010" max="11010" width="19.5703125" style="506" bestFit="1" customWidth="1"/>
    <col min="11011" max="11011" width="17.85546875" style="506" bestFit="1" customWidth="1"/>
    <col min="11012" max="11012" width="19.5703125" style="506" bestFit="1" customWidth="1"/>
    <col min="11013" max="11013" width="21.28515625" style="506" bestFit="1" customWidth="1"/>
    <col min="11014" max="11014" width="16" style="506" bestFit="1" customWidth="1"/>
    <col min="11015" max="11016" width="21.28515625" style="506" bestFit="1" customWidth="1"/>
    <col min="11017" max="11017" width="19.5703125" style="506" bestFit="1" customWidth="1"/>
    <col min="11018" max="11023" width="0" style="506" hidden="1" customWidth="1"/>
    <col min="11024" max="11025" width="20.28515625" style="506" customWidth="1"/>
    <col min="11026" max="11026" width="11.85546875" style="506" bestFit="1" customWidth="1"/>
    <col min="11027" max="11264" width="11.42578125" style="506"/>
    <col min="11265" max="11265" width="15.140625" style="506" bestFit="1" customWidth="1"/>
    <col min="11266" max="11266" width="19.5703125" style="506" bestFit="1" customWidth="1"/>
    <col min="11267" max="11267" width="17.85546875" style="506" bestFit="1" customWidth="1"/>
    <col min="11268" max="11268" width="19.5703125" style="506" bestFit="1" customWidth="1"/>
    <col min="11269" max="11269" width="21.28515625" style="506" bestFit="1" customWidth="1"/>
    <col min="11270" max="11270" width="16" style="506" bestFit="1" customWidth="1"/>
    <col min="11271" max="11272" width="21.28515625" style="506" bestFit="1" customWidth="1"/>
    <col min="11273" max="11273" width="19.5703125" style="506" bestFit="1" customWidth="1"/>
    <col min="11274" max="11279" width="0" style="506" hidden="1" customWidth="1"/>
    <col min="11280" max="11281" width="20.28515625" style="506" customWidth="1"/>
    <col min="11282" max="11282" width="11.85546875" style="506" bestFit="1" customWidth="1"/>
    <col min="11283" max="11520" width="11.42578125" style="506"/>
    <col min="11521" max="11521" width="15.140625" style="506" bestFit="1" customWidth="1"/>
    <col min="11522" max="11522" width="19.5703125" style="506" bestFit="1" customWidth="1"/>
    <col min="11523" max="11523" width="17.85546875" style="506" bestFit="1" customWidth="1"/>
    <col min="11524" max="11524" width="19.5703125" style="506" bestFit="1" customWidth="1"/>
    <col min="11525" max="11525" width="21.28515625" style="506" bestFit="1" customWidth="1"/>
    <col min="11526" max="11526" width="16" style="506" bestFit="1" customWidth="1"/>
    <col min="11527" max="11528" width="21.28515625" style="506" bestFit="1" customWidth="1"/>
    <col min="11529" max="11529" width="19.5703125" style="506" bestFit="1" customWidth="1"/>
    <col min="11530" max="11535" width="0" style="506" hidden="1" customWidth="1"/>
    <col min="11536" max="11537" width="20.28515625" style="506" customWidth="1"/>
    <col min="11538" max="11538" width="11.85546875" style="506" bestFit="1" customWidth="1"/>
    <col min="11539" max="11776" width="11.42578125" style="506"/>
    <col min="11777" max="11777" width="15.140625" style="506" bestFit="1" customWidth="1"/>
    <col min="11778" max="11778" width="19.5703125" style="506" bestFit="1" customWidth="1"/>
    <col min="11779" max="11779" width="17.85546875" style="506" bestFit="1" customWidth="1"/>
    <col min="11780" max="11780" width="19.5703125" style="506" bestFit="1" customWidth="1"/>
    <col min="11781" max="11781" width="21.28515625" style="506" bestFit="1" customWidth="1"/>
    <col min="11782" max="11782" width="16" style="506" bestFit="1" customWidth="1"/>
    <col min="11783" max="11784" width="21.28515625" style="506" bestFit="1" customWidth="1"/>
    <col min="11785" max="11785" width="19.5703125" style="506" bestFit="1" customWidth="1"/>
    <col min="11786" max="11791" width="0" style="506" hidden="1" customWidth="1"/>
    <col min="11792" max="11793" width="20.28515625" style="506" customWidth="1"/>
    <col min="11794" max="11794" width="11.85546875" style="506" bestFit="1" customWidth="1"/>
    <col min="11795" max="12032" width="11.42578125" style="506"/>
    <col min="12033" max="12033" width="15.140625" style="506" bestFit="1" customWidth="1"/>
    <col min="12034" max="12034" width="19.5703125" style="506" bestFit="1" customWidth="1"/>
    <col min="12035" max="12035" width="17.85546875" style="506" bestFit="1" customWidth="1"/>
    <col min="12036" max="12036" width="19.5703125" style="506" bestFit="1" customWidth="1"/>
    <col min="12037" max="12037" width="21.28515625" style="506" bestFit="1" customWidth="1"/>
    <col min="12038" max="12038" width="16" style="506" bestFit="1" customWidth="1"/>
    <col min="12039" max="12040" width="21.28515625" style="506" bestFit="1" customWidth="1"/>
    <col min="12041" max="12041" width="19.5703125" style="506" bestFit="1" customWidth="1"/>
    <col min="12042" max="12047" width="0" style="506" hidden="1" customWidth="1"/>
    <col min="12048" max="12049" width="20.28515625" style="506" customWidth="1"/>
    <col min="12050" max="12050" width="11.85546875" style="506" bestFit="1" customWidth="1"/>
    <col min="12051" max="12288" width="11.42578125" style="506"/>
    <col min="12289" max="12289" width="15.140625" style="506" bestFit="1" customWidth="1"/>
    <col min="12290" max="12290" width="19.5703125" style="506" bestFit="1" customWidth="1"/>
    <col min="12291" max="12291" width="17.85546875" style="506" bestFit="1" customWidth="1"/>
    <col min="12292" max="12292" width="19.5703125" style="506" bestFit="1" customWidth="1"/>
    <col min="12293" max="12293" width="21.28515625" style="506" bestFit="1" customWidth="1"/>
    <col min="12294" max="12294" width="16" style="506" bestFit="1" customWidth="1"/>
    <col min="12295" max="12296" width="21.28515625" style="506" bestFit="1" customWidth="1"/>
    <col min="12297" max="12297" width="19.5703125" style="506" bestFit="1" customWidth="1"/>
    <col min="12298" max="12303" width="0" style="506" hidden="1" customWidth="1"/>
    <col min="12304" max="12305" width="20.28515625" style="506" customWidth="1"/>
    <col min="12306" max="12306" width="11.85546875" style="506" bestFit="1" customWidth="1"/>
    <col min="12307" max="12544" width="11.42578125" style="506"/>
    <col min="12545" max="12545" width="15.140625" style="506" bestFit="1" customWidth="1"/>
    <col min="12546" max="12546" width="19.5703125" style="506" bestFit="1" customWidth="1"/>
    <col min="12547" max="12547" width="17.85546875" style="506" bestFit="1" customWidth="1"/>
    <col min="12548" max="12548" width="19.5703125" style="506" bestFit="1" customWidth="1"/>
    <col min="12549" max="12549" width="21.28515625" style="506" bestFit="1" customWidth="1"/>
    <col min="12550" max="12550" width="16" style="506" bestFit="1" customWidth="1"/>
    <col min="12551" max="12552" width="21.28515625" style="506" bestFit="1" customWidth="1"/>
    <col min="12553" max="12553" width="19.5703125" style="506" bestFit="1" customWidth="1"/>
    <col min="12554" max="12559" width="0" style="506" hidden="1" customWidth="1"/>
    <col min="12560" max="12561" width="20.28515625" style="506" customWidth="1"/>
    <col min="12562" max="12562" width="11.85546875" style="506" bestFit="1" customWidth="1"/>
    <col min="12563" max="12800" width="11.42578125" style="506"/>
    <col min="12801" max="12801" width="15.140625" style="506" bestFit="1" customWidth="1"/>
    <col min="12802" max="12802" width="19.5703125" style="506" bestFit="1" customWidth="1"/>
    <col min="12803" max="12803" width="17.85546875" style="506" bestFit="1" customWidth="1"/>
    <col min="12804" max="12804" width="19.5703125" style="506" bestFit="1" customWidth="1"/>
    <col min="12805" max="12805" width="21.28515625" style="506" bestFit="1" customWidth="1"/>
    <col min="12806" max="12806" width="16" style="506" bestFit="1" customWidth="1"/>
    <col min="12807" max="12808" width="21.28515625" style="506" bestFit="1" customWidth="1"/>
    <col min="12809" max="12809" width="19.5703125" style="506" bestFit="1" customWidth="1"/>
    <col min="12810" max="12815" width="0" style="506" hidden="1" customWidth="1"/>
    <col min="12816" max="12817" width="20.28515625" style="506" customWidth="1"/>
    <col min="12818" max="12818" width="11.85546875" style="506" bestFit="1" customWidth="1"/>
    <col min="12819" max="13056" width="11.42578125" style="506"/>
    <col min="13057" max="13057" width="15.140625" style="506" bestFit="1" customWidth="1"/>
    <col min="13058" max="13058" width="19.5703125" style="506" bestFit="1" customWidth="1"/>
    <col min="13059" max="13059" width="17.85546875" style="506" bestFit="1" customWidth="1"/>
    <col min="13060" max="13060" width="19.5703125" style="506" bestFit="1" customWidth="1"/>
    <col min="13061" max="13061" width="21.28515625" style="506" bestFit="1" customWidth="1"/>
    <col min="13062" max="13062" width="16" style="506" bestFit="1" customWidth="1"/>
    <col min="13063" max="13064" width="21.28515625" style="506" bestFit="1" customWidth="1"/>
    <col min="13065" max="13065" width="19.5703125" style="506" bestFit="1" customWidth="1"/>
    <col min="13066" max="13071" width="0" style="506" hidden="1" customWidth="1"/>
    <col min="13072" max="13073" width="20.28515625" style="506" customWidth="1"/>
    <col min="13074" max="13074" width="11.85546875" style="506" bestFit="1" customWidth="1"/>
    <col min="13075" max="13312" width="11.42578125" style="506"/>
    <col min="13313" max="13313" width="15.140625" style="506" bestFit="1" customWidth="1"/>
    <col min="13314" max="13314" width="19.5703125" style="506" bestFit="1" customWidth="1"/>
    <col min="13315" max="13315" width="17.85546875" style="506" bestFit="1" customWidth="1"/>
    <col min="13316" max="13316" width="19.5703125" style="506" bestFit="1" customWidth="1"/>
    <col min="13317" max="13317" width="21.28515625" style="506" bestFit="1" customWidth="1"/>
    <col min="13318" max="13318" width="16" style="506" bestFit="1" customWidth="1"/>
    <col min="13319" max="13320" width="21.28515625" style="506" bestFit="1" customWidth="1"/>
    <col min="13321" max="13321" width="19.5703125" style="506" bestFit="1" customWidth="1"/>
    <col min="13322" max="13327" width="0" style="506" hidden="1" customWidth="1"/>
    <col min="13328" max="13329" width="20.28515625" style="506" customWidth="1"/>
    <col min="13330" max="13330" width="11.85546875" style="506" bestFit="1" customWidth="1"/>
    <col min="13331" max="13568" width="11.42578125" style="506"/>
    <col min="13569" max="13569" width="15.140625" style="506" bestFit="1" customWidth="1"/>
    <col min="13570" max="13570" width="19.5703125" style="506" bestFit="1" customWidth="1"/>
    <col min="13571" max="13571" width="17.85546875" style="506" bestFit="1" customWidth="1"/>
    <col min="13572" max="13572" width="19.5703125" style="506" bestFit="1" customWidth="1"/>
    <col min="13573" max="13573" width="21.28515625" style="506" bestFit="1" customWidth="1"/>
    <col min="13574" max="13574" width="16" style="506" bestFit="1" customWidth="1"/>
    <col min="13575" max="13576" width="21.28515625" style="506" bestFit="1" customWidth="1"/>
    <col min="13577" max="13577" width="19.5703125" style="506" bestFit="1" customWidth="1"/>
    <col min="13578" max="13583" width="0" style="506" hidden="1" customWidth="1"/>
    <col min="13584" max="13585" width="20.28515625" style="506" customWidth="1"/>
    <col min="13586" max="13586" width="11.85546875" style="506" bestFit="1" customWidth="1"/>
    <col min="13587" max="13824" width="11.42578125" style="506"/>
    <col min="13825" max="13825" width="15.140625" style="506" bestFit="1" customWidth="1"/>
    <col min="13826" max="13826" width="19.5703125" style="506" bestFit="1" customWidth="1"/>
    <col min="13827" max="13827" width="17.85546875" style="506" bestFit="1" customWidth="1"/>
    <col min="13828" max="13828" width="19.5703125" style="506" bestFit="1" customWidth="1"/>
    <col min="13829" max="13829" width="21.28515625" style="506" bestFit="1" customWidth="1"/>
    <col min="13830" max="13830" width="16" style="506" bestFit="1" customWidth="1"/>
    <col min="13831" max="13832" width="21.28515625" style="506" bestFit="1" customWidth="1"/>
    <col min="13833" max="13833" width="19.5703125" style="506" bestFit="1" customWidth="1"/>
    <col min="13834" max="13839" width="0" style="506" hidden="1" customWidth="1"/>
    <col min="13840" max="13841" width="20.28515625" style="506" customWidth="1"/>
    <col min="13842" max="13842" width="11.85546875" style="506" bestFit="1" customWidth="1"/>
    <col min="13843" max="14080" width="11.42578125" style="506"/>
    <col min="14081" max="14081" width="15.140625" style="506" bestFit="1" customWidth="1"/>
    <col min="14082" max="14082" width="19.5703125" style="506" bestFit="1" customWidth="1"/>
    <col min="14083" max="14083" width="17.85546875" style="506" bestFit="1" customWidth="1"/>
    <col min="14084" max="14084" width="19.5703125" style="506" bestFit="1" customWidth="1"/>
    <col min="14085" max="14085" width="21.28515625" style="506" bestFit="1" customWidth="1"/>
    <col min="14086" max="14086" width="16" style="506" bestFit="1" customWidth="1"/>
    <col min="14087" max="14088" width="21.28515625" style="506" bestFit="1" customWidth="1"/>
    <col min="14089" max="14089" width="19.5703125" style="506" bestFit="1" customWidth="1"/>
    <col min="14090" max="14095" width="0" style="506" hidden="1" customWidth="1"/>
    <col min="14096" max="14097" width="20.28515625" style="506" customWidth="1"/>
    <col min="14098" max="14098" width="11.85546875" style="506" bestFit="1" customWidth="1"/>
    <col min="14099" max="14336" width="11.42578125" style="506"/>
    <col min="14337" max="14337" width="15.140625" style="506" bestFit="1" customWidth="1"/>
    <col min="14338" max="14338" width="19.5703125" style="506" bestFit="1" customWidth="1"/>
    <col min="14339" max="14339" width="17.85546875" style="506" bestFit="1" customWidth="1"/>
    <col min="14340" max="14340" width="19.5703125" style="506" bestFit="1" customWidth="1"/>
    <col min="14341" max="14341" width="21.28515625" style="506" bestFit="1" customWidth="1"/>
    <col min="14342" max="14342" width="16" style="506" bestFit="1" customWidth="1"/>
    <col min="14343" max="14344" width="21.28515625" style="506" bestFit="1" customWidth="1"/>
    <col min="14345" max="14345" width="19.5703125" style="506" bestFit="1" customWidth="1"/>
    <col min="14346" max="14351" width="0" style="506" hidden="1" customWidth="1"/>
    <col min="14352" max="14353" width="20.28515625" style="506" customWidth="1"/>
    <col min="14354" max="14354" width="11.85546875" style="506" bestFit="1" customWidth="1"/>
    <col min="14355" max="14592" width="11.42578125" style="506"/>
    <col min="14593" max="14593" width="15.140625" style="506" bestFit="1" customWidth="1"/>
    <col min="14594" max="14594" width="19.5703125" style="506" bestFit="1" customWidth="1"/>
    <col min="14595" max="14595" width="17.85546875" style="506" bestFit="1" customWidth="1"/>
    <col min="14596" max="14596" width="19.5703125" style="506" bestFit="1" customWidth="1"/>
    <col min="14597" max="14597" width="21.28515625" style="506" bestFit="1" customWidth="1"/>
    <col min="14598" max="14598" width="16" style="506" bestFit="1" customWidth="1"/>
    <col min="14599" max="14600" width="21.28515625" style="506" bestFit="1" customWidth="1"/>
    <col min="14601" max="14601" width="19.5703125" style="506" bestFit="1" customWidth="1"/>
    <col min="14602" max="14607" width="0" style="506" hidden="1" customWidth="1"/>
    <col min="14608" max="14609" width="20.28515625" style="506" customWidth="1"/>
    <col min="14610" max="14610" width="11.85546875" style="506" bestFit="1" customWidth="1"/>
    <col min="14611" max="14848" width="11.42578125" style="506"/>
    <col min="14849" max="14849" width="15.140625" style="506" bestFit="1" customWidth="1"/>
    <col min="14850" max="14850" width="19.5703125" style="506" bestFit="1" customWidth="1"/>
    <col min="14851" max="14851" width="17.85546875" style="506" bestFit="1" customWidth="1"/>
    <col min="14852" max="14852" width="19.5703125" style="506" bestFit="1" customWidth="1"/>
    <col min="14853" max="14853" width="21.28515625" style="506" bestFit="1" customWidth="1"/>
    <col min="14854" max="14854" width="16" style="506" bestFit="1" customWidth="1"/>
    <col min="14855" max="14856" width="21.28515625" style="506" bestFit="1" customWidth="1"/>
    <col min="14857" max="14857" width="19.5703125" style="506" bestFit="1" customWidth="1"/>
    <col min="14858" max="14863" width="0" style="506" hidden="1" customWidth="1"/>
    <col min="14864" max="14865" width="20.28515625" style="506" customWidth="1"/>
    <col min="14866" max="14866" width="11.85546875" style="506" bestFit="1" customWidth="1"/>
    <col min="14867" max="15104" width="11.42578125" style="506"/>
    <col min="15105" max="15105" width="15.140625" style="506" bestFit="1" customWidth="1"/>
    <col min="15106" max="15106" width="19.5703125" style="506" bestFit="1" customWidth="1"/>
    <col min="15107" max="15107" width="17.85546875" style="506" bestFit="1" customWidth="1"/>
    <col min="15108" max="15108" width="19.5703125" style="506" bestFit="1" customWidth="1"/>
    <col min="15109" max="15109" width="21.28515625" style="506" bestFit="1" customWidth="1"/>
    <col min="15110" max="15110" width="16" style="506" bestFit="1" customWidth="1"/>
    <col min="15111" max="15112" width="21.28515625" style="506" bestFit="1" customWidth="1"/>
    <col min="15113" max="15113" width="19.5703125" style="506" bestFit="1" customWidth="1"/>
    <col min="15114" max="15119" width="0" style="506" hidden="1" customWidth="1"/>
    <col min="15120" max="15121" width="20.28515625" style="506" customWidth="1"/>
    <col min="15122" max="15122" width="11.85546875" style="506" bestFit="1" customWidth="1"/>
    <col min="15123" max="15360" width="11.42578125" style="506"/>
    <col min="15361" max="15361" width="15.140625" style="506" bestFit="1" customWidth="1"/>
    <col min="15362" max="15362" width="19.5703125" style="506" bestFit="1" customWidth="1"/>
    <col min="15363" max="15363" width="17.85546875" style="506" bestFit="1" customWidth="1"/>
    <col min="15364" max="15364" width="19.5703125" style="506" bestFit="1" customWidth="1"/>
    <col min="15365" max="15365" width="21.28515625" style="506" bestFit="1" customWidth="1"/>
    <col min="15366" max="15366" width="16" style="506" bestFit="1" customWidth="1"/>
    <col min="15367" max="15368" width="21.28515625" style="506" bestFit="1" customWidth="1"/>
    <col min="15369" max="15369" width="19.5703125" style="506" bestFit="1" customWidth="1"/>
    <col min="15370" max="15375" width="0" style="506" hidden="1" customWidth="1"/>
    <col min="15376" max="15377" width="20.28515625" style="506" customWidth="1"/>
    <col min="15378" max="15378" width="11.85546875" style="506" bestFit="1" customWidth="1"/>
    <col min="15379" max="15616" width="11.42578125" style="506"/>
    <col min="15617" max="15617" width="15.140625" style="506" bestFit="1" customWidth="1"/>
    <col min="15618" max="15618" width="19.5703125" style="506" bestFit="1" customWidth="1"/>
    <col min="15619" max="15619" width="17.85546875" style="506" bestFit="1" customWidth="1"/>
    <col min="15620" max="15620" width="19.5703125" style="506" bestFit="1" customWidth="1"/>
    <col min="15621" max="15621" width="21.28515625" style="506" bestFit="1" customWidth="1"/>
    <col min="15622" max="15622" width="16" style="506" bestFit="1" customWidth="1"/>
    <col min="15623" max="15624" width="21.28515625" style="506" bestFit="1" customWidth="1"/>
    <col min="15625" max="15625" width="19.5703125" style="506" bestFit="1" customWidth="1"/>
    <col min="15626" max="15631" width="0" style="506" hidden="1" customWidth="1"/>
    <col min="15632" max="15633" width="20.28515625" style="506" customWidth="1"/>
    <col min="15634" max="15634" width="11.85546875" style="506" bestFit="1" customWidth="1"/>
    <col min="15635" max="15872" width="11.42578125" style="506"/>
    <col min="15873" max="15873" width="15.140625" style="506" bestFit="1" customWidth="1"/>
    <col min="15874" max="15874" width="19.5703125" style="506" bestFit="1" customWidth="1"/>
    <col min="15875" max="15875" width="17.85546875" style="506" bestFit="1" customWidth="1"/>
    <col min="15876" max="15876" width="19.5703125" style="506" bestFit="1" customWidth="1"/>
    <col min="15877" max="15877" width="21.28515625" style="506" bestFit="1" customWidth="1"/>
    <col min="15878" max="15878" width="16" style="506" bestFit="1" customWidth="1"/>
    <col min="15879" max="15880" width="21.28515625" style="506" bestFit="1" customWidth="1"/>
    <col min="15881" max="15881" width="19.5703125" style="506" bestFit="1" customWidth="1"/>
    <col min="15882" max="15887" width="0" style="506" hidden="1" customWidth="1"/>
    <col min="15888" max="15889" width="20.28515625" style="506" customWidth="1"/>
    <col min="15890" max="15890" width="11.85546875" style="506" bestFit="1" customWidth="1"/>
    <col min="15891" max="16128" width="11.42578125" style="506"/>
    <col min="16129" max="16129" width="15.140625" style="506" bestFit="1" customWidth="1"/>
    <col min="16130" max="16130" width="19.5703125" style="506" bestFit="1" customWidth="1"/>
    <col min="16131" max="16131" width="17.85546875" style="506" bestFit="1" customWidth="1"/>
    <col min="16132" max="16132" width="19.5703125" style="506" bestFit="1" customWidth="1"/>
    <col min="16133" max="16133" width="21.28515625" style="506" bestFit="1" customWidth="1"/>
    <col min="16134" max="16134" width="16" style="506" bestFit="1" customWidth="1"/>
    <col min="16135" max="16136" width="21.28515625" style="506" bestFit="1" customWidth="1"/>
    <col min="16137" max="16137" width="19.5703125" style="506" bestFit="1" customWidth="1"/>
    <col min="16138" max="16143" width="0" style="506" hidden="1" customWidth="1"/>
    <col min="16144" max="16145" width="20.28515625" style="506" customWidth="1"/>
    <col min="16146" max="16146" width="11.85546875" style="506" bestFit="1" customWidth="1"/>
    <col min="16147" max="16384" width="11.42578125" style="506"/>
  </cols>
  <sheetData>
    <row r="1" spans="1:15" s="507" customFormat="1">
      <c r="A1" s="830" t="s">
        <v>259</v>
      </c>
      <c r="B1" s="830"/>
      <c r="C1" s="830"/>
      <c r="D1" s="830"/>
      <c r="E1" s="830"/>
      <c r="F1" s="830"/>
      <c r="G1" s="830"/>
      <c r="H1" s="830"/>
      <c r="I1" s="830"/>
    </row>
    <row r="2" spans="1:15" s="507" customFormat="1">
      <c r="A2" s="830" t="s">
        <v>449</v>
      </c>
      <c r="B2" s="830"/>
      <c r="C2" s="830"/>
      <c r="D2" s="830"/>
      <c r="E2" s="830"/>
      <c r="F2" s="830"/>
      <c r="G2" s="830"/>
      <c r="H2" s="830"/>
      <c r="I2" s="830"/>
    </row>
    <row r="3" spans="1:15" s="507" customFormat="1">
      <c r="A3" s="830" t="s">
        <v>812</v>
      </c>
      <c r="B3" s="830"/>
      <c r="C3" s="830"/>
      <c r="D3" s="830"/>
      <c r="E3" s="830"/>
      <c r="F3" s="830"/>
      <c r="G3" s="830"/>
      <c r="H3" s="830"/>
      <c r="I3" s="830"/>
      <c r="J3" s="516"/>
    </row>
    <row r="4" spans="1:15" s="507" customFormat="1">
      <c r="H4" s="830" t="s">
        <v>450</v>
      </c>
      <c r="I4" s="830"/>
      <c r="J4" s="516"/>
    </row>
    <row r="5" spans="1:15" s="507" customFormat="1" ht="63">
      <c r="A5" s="511" t="s">
        <v>159</v>
      </c>
      <c r="B5" s="511" t="s">
        <v>451</v>
      </c>
      <c r="C5" s="511" t="s">
        <v>452</v>
      </c>
      <c r="D5" s="511" t="s">
        <v>453</v>
      </c>
      <c r="E5" s="511" t="s">
        <v>454</v>
      </c>
      <c r="F5" s="511" t="s">
        <v>455</v>
      </c>
      <c r="G5" s="511" t="s">
        <v>456</v>
      </c>
      <c r="H5" s="511" t="s">
        <v>457</v>
      </c>
      <c r="I5" s="511" t="s">
        <v>458</v>
      </c>
      <c r="J5" s="507" t="s">
        <v>459</v>
      </c>
    </row>
    <row r="6" spans="1:15" s="513" customFormat="1">
      <c r="A6" s="417">
        <v>1</v>
      </c>
      <c r="B6" s="417">
        <v>2</v>
      </c>
      <c r="C6" s="417">
        <v>3</v>
      </c>
      <c r="D6" s="417">
        <v>4</v>
      </c>
      <c r="E6" s="417">
        <v>5</v>
      </c>
      <c r="F6" s="417">
        <v>6</v>
      </c>
      <c r="G6" s="417">
        <v>7</v>
      </c>
      <c r="H6" s="417">
        <v>8</v>
      </c>
      <c r="I6" s="417">
        <v>9</v>
      </c>
      <c r="J6" s="513" t="s">
        <v>460</v>
      </c>
    </row>
    <row r="7" spans="1:15" s="507" customFormat="1" ht="47.25">
      <c r="A7" s="517" t="s">
        <v>811</v>
      </c>
      <c r="B7" s="510"/>
      <c r="C7" s="97">
        <f>B7*4.65%</f>
        <v>0</v>
      </c>
      <c r="D7" s="510"/>
      <c r="E7" s="510">
        <v>621420</v>
      </c>
      <c r="F7" s="510"/>
      <c r="G7" s="510">
        <v>8670</v>
      </c>
      <c r="H7" s="97">
        <f>D7+E7+F7+G7</f>
        <v>630090</v>
      </c>
      <c r="I7" s="97">
        <f>H7*4.65%</f>
        <v>29299.185000000005</v>
      </c>
      <c r="J7" s="507">
        <f>C7+I7</f>
        <v>29299.185000000005</v>
      </c>
    </row>
    <row r="8" spans="1:15">
      <c r="A8" s="518">
        <v>43922</v>
      </c>
      <c r="B8" s="509"/>
      <c r="C8" s="519">
        <f>B8*4.65%/12*11</f>
        <v>0</v>
      </c>
      <c r="D8" s="509"/>
      <c r="E8" s="509">
        <v>149500</v>
      </c>
      <c r="F8" s="509"/>
      <c r="G8" s="509">
        <v>2030</v>
      </c>
      <c r="H8" s="519">
        <f>D8+E8+F8+G8</f>
        <v>151530</v>
      </c>
      <c r="I8" s="519">
        <f>H8*4.65%/12*11</f>
        <v>6458.9662500000013</v>
      </c>
      <c r="J8" s="506">
        <f t="shared" ref="J8:J18" si="0">C8+I8</f>
        <v>6458.9662500000013</v>
      </c>
    </row>
    <row r="9" spans="1:15">
      <c r="A9" s="518">
        <v>43952</v>
      </c>
      <c r="B9" s="509"/>
      <c r="C9" s="519">
        <f>B9*4.65%/12*10</f>
        <v>0</v>
      </c>
      <c r="D9" s="509"/>
      <c r="E9" s="509">
        <v>505740</v>
      </c>
      <c r="F9" s="509"/>
      <c r="G9" s="509">
        <v>3270</v>
      </c>
      <c r="H9" s="519">
        <f t="shared" ref="H9:H16" si="1">D9+E9+F9+G9</f>
        <v>509010</v>
      </c>
      <c r="I9" s="519">
        <f>H9*4.65%/12*10</f>
        <v>19724.137500000004</v>
      </c>
      <c r="J9" s="506">
        <f t="shared" si="0"/>
        <v>19724.137500000004</v>
      </c>
      <c r="K9" s="506" t="e">
        <f>+#REF!+#REF!</f>
        <v>#REF!</v>
      </c>
      <c r="L9" s="506">
        <v>15013489</v>
      </c>
      <c r="M9" s="506" t="e">
        <f t="shared" ref="M9:M18" si="2">+L9-K9</f>
        <v>#REF!</v>
      </c>
      <c r="N9" s="506" t="e">
        <f>+M9-#REF!</f>
        <v>#REF!</v>
      </c>
      <c r="O9" s="506" t="e">
        <f>+H9-#REF!</f>
        <v>#REF!</v>
      </c>
    </row>
    <row r="10" spans="1:15">
      <c r="A10" s="518">
        <v>43983</v>
      </c>
      <c r="B10" s="509"/>
      <c r="C10" s="519">
        <f>B10*4.65%/12*9</f>
        <v>0</v>
      </c>
      <c r="D10" s="509"/>
      <c r="E10" s="509">
        <v>618635</v>
      </c>
      <c r="F10" s="509"/>
      <c r="G10" s="509">
        <v>16813</v>
      </c>
      <c r="H10" s="519">
        <f t="shared" si="1"/>
        <v>635448</v>
      </c>
      <c r="I10" s="519">
        <f>H10*4.65%/12*9</f>
        <v>22161.249000000003</v>
      </c>
      <c r="J10" s="506">
        <f t="shared" si="0"/>
        <v>22161.249000000003</v>
      </c>
      <c r="K10" s="506" t="e">
        <f>+#REF!+#REF!</f>
        <v>#REF!</v>
      </c>
      <c r="L10" s="506">
        <v>9056219</v>
      </c>
      <c r="M10" s="506" t="e">
        <f t="shared" si="2"/>
        <v>#REF!</v>
      </c>
      <c r="N10" s="506" t="e">
        <f>+M10-#REF!</f>
        <v>#REF!</v>
      </c>
      <c r="O10" s="506" t="e">
        <f>+H10-#REF!</f>
        <v>#REF!</v>
      </c>
    </row>
    <row r="11" spans="1:15">
      <c r="A11" s="518">
        <v>44013</v>
      </c>
      <c r="B11" s="509"/>
      <c r="C11" s="519">
        <v>6993</v>
      </c>
      <c r="D11" s="509"/>
      <c r="E11" s="509">
        <v>3066300</v>
      </c>
      <c r="F11" s="509"/>
      <c r="G11" s="509">
        <v>46260</v>
      </c>
      <c r="H11" s="519">
        <f t="shared" si="1"/>
        <v>3112560</v>
      </c>
      <c r="I11" s="519">
        <f>H11*4.65%/12*8</f>
        <v>96489.36</v>
      </c>
      <c r="J11" s="506">
        <f t="shared" si="0"/>
        <v>103482.36</v>
      </c>
      <c r="K11" s="506" t="e">
        <f>+#REF!+#REF!</f>
        <v>#REF!</v>
      </c>
      <c r="L11" s="506">
        <v>3964771</v>
      </c>
      <c r="M11" s="506" t="e">
        <f t="shared" si="2"/>
        <v>#REF!</v>
      </c>
      <c r="N11" s="506" t="e">
        <f>+M11-#REF!</f>
        <v>#REF!</v>
      </c>
      <c r="O11" s="506" t="e">
        <f>+H11-#REF!</f>
        <v>#REF!</v>
      </c>
    </row>
    <row r="12" spans="1:15">
      <c r="A12" s="518">
        <v>44044</v>
      </c>
      <c r="B12" s="509"/>
      <c r="C12" s="519">
        <f>B12*4.65%/12*7</f>
        <v>0</v>
      </c>
      <c r="D12" s="509"/>
      <c r="E12" s="509">
        <v>265370</v>
      </c>
      <c r="F12" s="509"/>
      <c r="G12" s="509">
        <v>159930</v>
      </c>
      <c r="H12" s="519">
        <f t="shared" si="1"/>
        <v>425300</v>
      </c>
      <c r="I12" s="519">
        <f>H12*4.65%/12*7</f>
        <v>11536.262500000003</v>
      </c>
      <c r="J12" s="506">
        <f t="shared" si="0"/>
        <v>11536.262500000003</v>
      </c>
      <c r="K12" s="506" t="e">
        <f>+#REF!+#REF!</f>
        <v>#REF!</v>
      </c>
      <c r="L12" s="506">
        <v>2385985</v>
      </c>
      <c r="M12" s="506" t="e">
        <f t="shared" si="2"/>
        <v>#REF!</v>
      </c>
      <c r="N12" s="506" t="e">
        <f>+M12-#REF!</f>
        <v>#REF!</v>
      </c>
      <c r="O12" s="506" t="e">
        <f>+H12-#REF!</f>
        <v>#REF!</v>
      </c>
    </row>
    <row r="13" spans="1:15">
      <c r="A13" s="518">
        <v>44075</v>
      </c>
      <c r="B13" s="509"/>
      <c r="C13" s="519">
        <v>20979</v>
      </c>
      <c r="D13" s="509"/>
      <c r="E13" s="509">
        <v>843350</v>
      </c>
      <c r="F13" s="509"/>
      <c r="G13" s="509">
        <v>457730</v>
      </c>
      <c r="H13" s="519">
        <f t="shared" si="1"/>
        <v>1301080</v>
      </c>
      <c r="I13" s="519">
        <f>H13*4.65%/12*6</f>
        <v>30250.11</v>
      </c>
      <c r="J13" s="506">
        <f t="shared" si="0"/>
        <v>51229.11</v>
      </c>
      <c r="K13" s="506" t="e">
        <f>+#REF!+#REF!</f>
        <v>#REF!</v>
      </c>
      <c r="L13" s="506">
        <v>2218862</v>
      </c>
      <c r="M13" s="506" t="e">
        <f t="shared" si="2"/>
        <v>#REF!</v>
      </c>
      <c r="N13" s="506" t="e">
        <f>+M13-#REF!</f>
        <v>#REF!</v>
      </c>
      <c r="O13" s="506" t="e">
        <f>+H13-#REF!</f>
        <v>#REF!</v>
      </c>
    </row>
    <row r="14" spans="1:15">
      <c r="A14" s="518">
        <v>44105</v>
      </c>
      <c r="B14" s="509"/>
      <c r="C14" s="519">
        <v>27972</v>
      </c>
      <c r="D14" s="509"/>
      <c r="E14" s="509">
        <v>839900</v>
      </c>
      <c r="F14" s="509"/>
      <c r="G14" s="509">
        <v>9850</v>
      </c>
      <c r="H14" s="519">
        <f t="shared" si="1"/>
        <v>849750</v>
      </c>
      <c r="I14" s="519">
        <f>H14*4.65%/12*5</f>
        <v>16463.906250000004</v>
      </c>
      <c r="J14" s="506">
        <f t="shared" si="0"/>
        <v>44435.90625</v>
      </c>
      <c r="K14" s="506" t="e">
        <f>+#REF!+#REF!</f>
        <v>#REF!</v>
      </c>
      <c r="L14" s="506">
        <v>3787308</v>
      </c>
      <c r="M14" s="506" t="e">
        <f t="shared" si="2"/>
        <v>#REF!</v>
      </c>
      <c r="N14" s="506" t="e">
        <f>+M14-#REF!</f>
        <v>#REF!</v>
      </c>
      <c r="O14" s="506" t="e">
        <f>+H14-#REF!</f>
        <v>#REF!</v>
      </c>
    </row>
    <row r="15" spans="1:15">
      <c r="A15" s="518">
        <v>44136</v>
      </c>
      <c r="B15" s="509"/>
      <c r="C15" s="519">
        <v>24064</v>
      </c>
      <c r="D15" s="509"/>
      <c r="E15" s="509">
        <v>393440</v>
      </c>
      <c r="F15" s="509"/>
      <c r="G15" s="509">
        <v>17184</v>
      </c>
      <c r="H15" s="519">
        <f t="shared" si="1"/>
        <v>410624</v>
      </c>
      <c r="I15" s="519">
        <f>H15*4.65%/12*4</f>
        <v>6364.6720000000014</v>
      </c>
      <c r="J15" s="506">
        <f t="shared" si="0"/>
        <v>30428.672000000002</v>
      </c>
      <c r="K15" s="506" t="e">
        <f>+#REF!+#REF!</f>
        <v>#REF!</v>
      </c>
      <c r="L15" s="506">
        <v>1172327</v>
      </c>
      <c r="M15" s="506" t="e">
        <f t="shared" si="2"/>
        <v>#REF!</v>
      </c>
      <c r="N15" s="506" t="e">
        <f>+M15-#REF!</f>
        <v>#REF!</v>
      </c>
      <c r="O15" s="506" t="e">
        <f>+H15-#REF!</f>
        <v>#REF!</v>
      </c>
    </row>
    <row r="16" spans="1:15">
      <c r="A16" s="518">
        <v>44166</v>
      </c>
      <c r="B16" s="509"/>
      <c r="C16" s="519">
        <v>20150</v>
      </c>
      <c r="D16" s="509"/>
      <c r="E16" s="509">
        <v>2407800</v>
      </c>
      <c r="F16" s="509"/>
      <c r="G16" s="509">
        <v>67110</v>
      </c>
      <c r="H16" s="519">
        <f t="shared" si="1"/>
        <v>2474910</v>
      </c>
      <c r="I16" s="519">
        <f>H16*4.65%/12*3</f>
        <v>28770.828750000001</v>
      </c>
      <c r="J16" s="506">
        <f t="shared" si="0"/>
        <v>48920.828750000001</v>
      </c>
      <c r="K16" s="506" t="e">
        <f>+#REF!+#REF!</f>
        <v>#REF!</v>
      </c>
      <c r="L16" s="506">
        <v>847457</v>
      </c>
      <c r="M16" s="506" t="e">
        <f t="shared" si="2"/>
        <v>#REF!</v>
      </c>
      <c r="N16" s="506" t="e">
        <f>+M16-#REF!</f>
        <v>#REF!</v>
      </c>
      <c r="O16" s="506" t="e">
        <f>+H16-#REF!</f>
        <v>#REF!</v>
      </c>
    </row>
    <row r="17" spans="1:15">
      <c r="A17" s="518">
        <v>44197</v>
      </c>
      <c r="B17" s="509"/>
      <c r="C17" s="519">
        <v>13986</v>
      </c>
      <c r="D17" s="509"/>
      <c r="E17" s="509">
        <v>378002</v>
      </c>
      <c r="F17" s="509"/>
      <c r="G17" s="509">
        <v>13660</v>
      </c>
      <c r="H17" s="519">
        <f>D17+E17+F17+G17</f>
        <v>391662</v>
      </c>
      <c r="I17" s="519">
        <f>H17*4.65%/12*2</f>
        <v>3035.3805000000007</v>
      </c>
      <c r="J17" s="506">
        <f t="shared" si="0"/>
        <v>17021.380499999999</v>
      </c>
      <c r="K17" s="506" t="e">
        <f>+#REF!+#REF!</f>
        <v>#REF!</v>
      </c>
      <c r="L17" s="506">
        <v>960444</v>
      </c>
      <c r="M17" s="506" t="e">
        <f t="shared" si="2"/>
        <v>#REF!</v>
      </c>
      <c r="N17" s="506" t="e">
        <f>+M17-#REF!</f>
        <v>#REF!</v>
      </c>
      <c r="O17" s="506" t="e">
        <f>+H17-#REF!</f>
        <v>#REF!</v>
      </c>
    </row>
    <row r="18" spans="1:15">
      <c r="A18" s="518">
        <v>44228</v>
      </c>
      <c r="B18" s="509"/>
      <c r="C18" s="519">
        <v>6993</v>
      </c>
      <c r="D18" s="509"/>
      <c r="E18" s="509">
        <v>944042</v>
      </c>
      <c r="F18" s="509"/>
      <c r="G18" s="509">
        <v>57171</v>
      </c>
      <c r="H18" s="519">
        <f>D18+E18+F18+G18</f>
        <v>1001213</v>
      </c>
      <c r="I18" s="519">
        <f>H18*4.65%/12*1</f>
        <v>3879.7003750000003</v>
      </c>
      <c r="J18" s="506">
        <f t="shared" si="0"/>
        <v>10872.700375</v>
      </c>
      <c r="K18" s="506" t="e">
        <f>+#REF!+#REF!</f>
        <v>#REF!</v>
      </c>
      <c r="L18" s="506">
        <v>3927973</v>
      </c>
      <c r="M18" s="506" t="e">
        <f t="shared" si="2"/>
        <v>#REF!</v>
      </c>
      <c r="N18" s="506" t="e">
        <f>+M18-#REF!</f>
        <v>#REF!</v>
      </c>
      <c r="O18" s="506" t="e">
        <f>+H18-#REF!</f>
        <v>#REF!</v>
      </c>
    </row>
    <row r="19" spans="1:15">
      <c r="A19" s="520">
        <v>44256</v>
      </c>
      <c r="B19" s="521"/>
      <c r="C19" s="521"/>
      <c r="D19" s="521"/>
      <c r="E19" s="521"/>
      <c r="F19" s="521"/>
      <c r="G19" s="521"/>
      <c r="H19" s="522">
        <f>D19+E19+F19+G19</f>
        <v>0</v>
      </c>
      <c r="I19" s="522"/>
    </row>
    <row r="20" spans="1:15" s="507" customFormat="1">
      <c r="A20" s="417" t="s">
        <v>111</v>
      </c>
      <c r="B20" s="97">
        <f>SUM(B7:B19)</f>
        <v>0</v>
      </c>
      <c r="C20" s="97">
        <f t="shared" ref="C20:J20" si="3">SUM(C7:C19)</f>
        <v>121137</v>
      </c>
      <c r="D20" s="97">
        <f t="shared" si="3"/>
        <v>0</v>
      </c>
      <c r="E20" s="97">
        <f t="shared" si="3"/>
        <v>11033499</v>
      </c>
      <c r="F20" s="97">
        <f t="shared" si="3"/>
        <v>0</v>
      </c>
      <c r="G20" s="97">
        <f t="shared" si="3"/>
        <v>859678</v>
      </c>
      <c r="H20" s="97">
        <f>SUM(H7:H19)</f>
        <v>11893177</v>
      </c>
      <c r="I20" s="97">
        <f>SUM(I7:I19)</f>
        <v>274433.75812500005</v>
      </c>
      <c r="J20" s="507">
        <f t="shared" si="3"/>
        <v>395570.75812500005</v>
      </c>
    </row>
    <row r="23" spans="1:15" s="507" customFormat="1">
      <c r="B23" s="830" t="s">
        <v>461</v>
      </c>
      <c r="C23" s="830"/>
      <c r="G23" s="830" t="s">
        <v>258</v>
      </c>
      <c r="H23" s="830"/>
    </row>
    <row r="24" spans="1:15" s="507" customFormat="1">
      <c r="B24" s="830" t="s">
        <v>462</v>
      </c>
      <c r="C24" s="830"/>
      <c r="G24" s="830" t="s">
        <v>462</v>
      </c>
      <c r="H24" s="830"/>
    </row>
    <row r="25" spans="1:15" s="507" customFormat="1">
      <c r="B25" s="830" t="s">
        <v>463</v>
      </c>
      <c r="C25" s="830"/>
      <c r="G25" s="830" t="s">
        <v>464</v>
      </c>
      <c r="H25" s="830"/>
    </row>
  </sheetData>
  <sheetProtection password="C832" sheet="1" formatCells="0" formatColumns="0" formatRows="0" insertColumns="0" insertRows="0" insertHyperlinks="0" deleteColumns="0" deleteRows="0" sort="0" autoFilter="0" pivotTables="0"/>
  <mergeCells count="10">
    <mergeCell ref="B24:C24"/>
    <mergeCell ref="G24:H24"/>
    <mergeCell ref="B25:C25"/>
    <mergeCell ref="G25:H25"/>
    <mergeCell ref="A1:I1"/>
    <mergeCell ref="A2:I2"/>
    <mergeCell ref="A3:I3"/>
    <mergeCell ref="H4:I4"/>
    <mergeCell ref="B23:C23"/>
    <mergeCell ref="G23:H23"/>
  </mergeCells>
  <printOptions horizontalCentered="1"/>
  <pageMargins left="0.70866141732283472" right="0.70866141732283472" top="0.74803149606299213" bottom="0.74803149606299213" header="0.31496062992125984" footer="0.31496062992125984"/>
  <pageSetup paperSize="5" scale="9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N37"/>
  <sheetViews>
    <sheetView view="pageBreakPreview" zoomScale="90" zoomScaleNormal="100" zoomScaleSheetLayoutView="90" workbookViewId="0">
      <pane xSplit="6" ySplit="6" topLeftCell="G7" activePane="bottomRight" state="frozen"/>
      <selection pane="topRight" activeCell="G1" sqref="G1"/>
      <selection pane="bottomLeft" activeCell="A7" sqref="A7"/>
      <selection pane="bottomRight" activeCell="M27" sqref="M27"/>
    </sheetView>
  </sheetViews>
  <sheetFormatPr defaultRowHeight="15.75"/>
  <cols>
    <col min="1" max="1" width="5.7109375" style="309" customWidth="1"/>
    <col min="2" max="2" width="14.42578125" style="309" customWidth="1"/>
    <col min="3" max="4" width="9.140625" style="309"/>
    <col min="5" max="5" width="10.7109375" style="309" customWidth="1"/>
    <col min="6" max="6" width="11.28515625" style="309" customWidth="1"/>
    <col min="7" max="7" width="10.7109375" style="309" customWidth="1"/>
    <col min="8" max="8" width="15.140625" style="309" customWidth="1"/>
    <col min="9" max="9" width="10.140625" style="309" customWidth="1"/>
    <col min="10" max="11" width="11.5703125" style="309" customWidth="1"/>
    <col min="12" max="12" width="13.85546875" style="309" customWidth="1"/>
    <col min="13" max="13" width="11.5703125" style="309" customWidth="1"/>
    <col min="14" max="14" width="11.85546875" style="309" customWidth="1"/>
    <col min="15" max="16" width="9.140625" style="309"/>
    <col min="17" max="17" width="11.7109375" style="309" customWidth="1"/>
    <col min="18" max="21" width="9.140625" style="309"/>
    <col min="22" max="22" width="10" style="309" bestFit="1" customWidth="1"/>
    <col min="23" max="23" width="10.85546875" style="309" customWidth="1"/>
    <col min="24" max="28" width="9.140625" style="309"/>
    <col min="29" max="29" width="10.42578125" style="309" customWidth="1"/>
    <col min="30" max="33" width="9.140625" style="309"/>
    <col min="34" max="34" width="10.5703125" style="309" customWidth="1"/>
    <col min="35" max="35" width="11.42578125" style="309" customWidth="1"/>
    <col min="36" max="37" width="9.140625" style="309"/>
    <col min="38" max="38" width="9.140625" style="309" customWidth="1"/>
    <col min="39" max="39" width="12.140625" style="309" customWidth="1"/>
    <col min="40" max="40" width="12.28515625" style="309" customWidth="1"/>
    <col min="41" max="263" width="9.140625" style="309"/>
    <col min="264" max="264" width="12" style="309" customWidth="1"/>
    <col min="265" max="266" width="9.140625" style="309"/>
    <col min="267" max="267" width="15.140625" style="309" customWidth="1"/>
    <col min="268" max="268" width="9.140625" style="309"/>
    <col min="269" max="269" width="11.5703125" style="309" customWidth="1"/>
    <col min="270" max="272" width="9.140625" style="309"/>
    <col min="273" max="273" width="11.7109375" style="309" customWidth="1"/>
    <col min="274" max="278" width="9.140625" style="309"/>
    <col min="279" max="279" width="10.85546875" style="309" customWidth="1"/>
    <col min="280" max="284" width="9.140625" style="309"/>
    <col min="285" max="285" width="10.42578125" style="309" customWidth="1"/>
    <col min="286" max="290" width="9.140625" style="309"/>
    <col min="291" max="291" width="11.42578125" style="309" customWidth="1"/>
    <col min="292" max="519" width="9.140625" style="309"/>
    <col min="520" max="520" width="12" style="309" customWidth="1"/>
    <col min="521" max="522" width="9.140625" style="309"/>
    <col min="523" max="523" width="15.140625" style="309" customWidth="1"/>
    <col min="524" max="524" width="9.140625" style="309"/>
    <col min="525" max="525" width="11.5703125" style="309" customWidth="1"/>
    <col min="526" max="528" width="9.140625" style="309"/>
    <col min="529" max="529" width="11.7109375" style="309" customWidth="1"/>
    <col min="530" max="534" width="9.140625" style="309"/>
    <col min="535" max="535" width="10.85546875" style="309" customWidth="1"/>
    <col min="536" max="540" width="9.140625" style="309"/>
    <col min="541" max="541" width="10.42578125" style="309" customWidth="1"/>
    <col min="542" max="546" width="9.140625" style="309"/>
    <col min="547" max="547" width="11.42578125" style="309" customWidth="1"/>
    <col min="548" max="775" width="9.140625" style="309"/>
    <col min="776" max="776" width="12" style="309" customWidth="1"/>
    <col min="777" max="778" width="9.140625" style="309"/>
    <col min="779" max="779" width="15.140625" style="309" customWidth="1"/>
    <col min="780" max="780" width="9.140625" style="309"/>
    <col min="781" max="781" width="11.5703125" style="309" customWidth="1"/>
    <col min="782" max="784" width="9.140625" style="309"/>
    <col min="785" max="785" width="11.7109375" style="309" customWidth="1"/>
    <col min="786" max="790" width="9.140625" style="309"/>
    <col min="791" max="791" width="10.85546875" style="309" customWidth="1"/>
    <col min="792" max="796" width="9.140625" style="309"/>
    <col min="797" max="797" width="10.42578125" style="309" customWidth="1"/>
    <col min="798" max="802" width="9.140625" style="309"/>
    <col min="803" max="803" width="11.42578125" style="309" customWidth="1"/>
    <col min="804" max="1031" width="9.140625" style="309"/>
    <col min="1032" max="1032" width="12" style="309" customWidth="1"/>
    <col min="1033" max="1034" width="9.140625" style="309"/>
    <col min="1035" max="1035" width="15.140625" style="309" customWidth="1"/>
    <col min="1036" max="1036" width="9.140625" style="309"/>
    <col min="1037" max="1037" width="11.5703125" style="309" customWidth="1"/>
    <col min="1038" max="1040" width="9.140625" style="309"/>
    <col min="1041" max="1041" width="11.7109375" style="309" customWidth="1"/>
    <col min="1042" max="1046" width="9.140625" style="309"/>
    <col min="1047" max="1047" width="10.85546875" style="309" customWidth="1"/>
    <col min="1048" max="1052" width="9.140625" style="309"/>
    <col min="1053" max="1053" width="10.42578125" style="309" customWidth="1"/>
    <col min="1054" max="1058" width="9.140625" style="309"/>
    <col min="1059" max="1059" width="11.42578125" style="309" customWidth="1"/>
    <col min="1060" max="1287" width="9.140625" style="309"/>
    <col min="1288" max="1288" width="12" style="309" customWidth="1"/>
    <col min="1289" max="1290" width="9.140625" style="309"/>
    <col min="1291" max="1291" width="15.140625" style="309" customWidth="1"/>
    <col min="1292" max="1292" width="9.140625" style="309"/>
    <col min="1293" max="1293" width="11.5703125" style="309" customWidth="1"/>
    <col min="1294" max="1296" width="9.140625" style="309"/>
    <col min="1297" max="1297" width="11.7109375" style="309" customWidth="1"/>
    <col min="1298" max="1302" width="9.140625" style="309"/>
    <col min="1303" max="1303" width="10.85546875" style="309" customWidth="1"/>
    <col min="1304" max="1308" width="9.140625" style="309"/>
    <col min="1309" max="1309" width="10.42578125" style="309" customWidth="1"/>
    <col min="1310" max="1314" width="9.140625" style="309"/>
    <col min="1315" max="1315" width="11.42578125" style="309" customWidth="1"/>
    <col min="1316" max="1543" width="9.140625" style="309"/>
    <col min="1544" max="1544" width="12" style="309" customWidth="1"/>
    <col min="1545" max="1546" width="9.140625" style="309"/>
    <col min="1547" max="1547" width="15.140625" style="309" customWidth="1"/>
    <col min="1548" max="1548" width="9.140625" style="309"/>
    <col min="1549" max="1549" width="11.5703125" style="309" customWidth="1"/>
    <col min="1550" max="1552" width="9.140625" style="309"/>
    <col min="1553" max="1553" width="11.7109375" style="309" customWidth="1"/>
    <col min="1554" max="1558" width="9.140625" style="309"/>
    <col min="1559" max="1559" width="10.85546875" style="309" customWidth="1"/>
    <col min="1560" max="1564" width="9.140625" style="309"/>
    <col min="1565" max="1565" width="10.42578125" style="309" customWidth="1"/>
    <col min="1566" max="1570" width="9.140625" style="309"/>
    <col min="1571" max="1571" width="11.42578125" style="309" customWidth="1"/>
    <col min="1572" max="1799" width="9.140625" style="309"/>
    <col min="1800" max="1800" width="12" style="309" customWidth="1"/>
    <col min="1801" max="1802" width="9.140625" style="309"/>
    <col min="1803" max="1803" width="15.140625" style="309" customWidth="1"/>
    <col min="1804" max="1804" width="9.140625" style="309"/>
    <col min="1805" max="1805" width="11.5703125" style="309" customWidth="1"/>
    <col min="1806" max="1808" width="9.140625" style="309"/>
    <col min="1809" max="1809" width="11.7109375" style="309" customWidth="1"/>
    <col min="1810" max="1814" width="9.140625" style="309"/>
    <col min="1815" max="1815" width="10.85546875" style="309" customWidth="1"/>
    <col min="1816" max="1820" width="9.140625" style="309"/>
    <col min="1821" max="1821" width="10.42578125" style="309" customWidth="1"/>
    <col min="1822" max="1826" width="9.140625" style="309"/>
    <col min="1827" max="1827" width="11.42578125" style="309" customWidth="1"/>
    <col min="1828" max="2055" width="9.140625" style="309"/>
    <col min="2056" max="2056" width="12" style="309" customWidth="1"/>
    <col min="2057" max="2058" width="9.140625" style="309"/>
    <col min="2059" max="2059" width="15.140625" style="309" customWidth="1"/>
    <col min="2060" max="2060" width="9.140625" style="309"/>
    <col min="2061" max="2061" width="11.5703125" style="309" customWidth="1"/>
    <col min="2062" max="2064" width="9.140625" style="309"/>
    <col min="2065" max="2065" width="11.7109375" style="309" customWidth="1"/>
    <col min="2066" max="2070" width="9.140625" style="309"/>
    <col min="2071" max="2071" width="10.85546875" style="309" customWidth="1"/>
    <col min="2072" max="2076" width="9.140625" style="309"/>
    <col min="2077" max="2077" width="10.42578125" style="309" customWidth="1"/>
    <col min="2078" max="2082" width="9.140625" style="309"/>
    <col min="2083" max="2083" width="11.42578125" style="309" customWidth="1"/>
    <col min="2084" max="2311" width="9.140625" style="309"/>
    <col min="2312" max="2312" width="12" style="309" customWidth="1"/>
    <col min="2313" max="2314" width="9.140625" style="309"/>
    <col min="2315" max="2315" width="15.140625" style="309" customWidth="1"/>
    <col min="2316" max="2316" width="9.140625" style="309"/>
    <col min="2317" max="2317" width="11.5703125" style="309" customWidth="1"/>
    <col min="2318" max="2320" width="9.140625" style="309"/>
    <col min="2321" max="2321" width="11.7109375" style="309" customWidth="1"/>
    <col min="2322" max="2326" width="9.140625" style="309"/>
    <col min="2327" max="2327" width="10.85546875" style="309" customWidth="1"/>
    <col min="2328" max="2332" width="9.140625" style="309"/>
    <col min="2333" max="2333" width="10.42578125" style="309" customWidth="1"/>
    <col min="2334" max="2338" width="9.140625" style="309"/>
    <col min="2339" max="2339" width="11.42578125" style="309" customWidth="1"/>
    <col min="2340" max="2567" width="9.140625" style="309"/>
    <col min="2568" max="2568" width="12" style="309" customWidth="1"/>
    <col min="2569" max="2570" width="9.140625" style="309"/>
    <col min="2571" max="2571" width="15.140625" style="309" customWidth="1"/>
    <col min="2572" max="2572" width="9.140625" style="309"/>
    <col min="2573" max="2573" width="11.5703125" style="309" customWidth="1"/>
    <col min="2574" max="2576" width="9.140625" style="309"/>
    <col min="2577" max="2577" width="11.7109375" style="309" customWidth="1"/>
    <col min="2578" max="2582" width="9.140625" style="309"/>
    <col min="2583" max="2583" width="10.85546875" style="309" customWidth="1"/>
    <col min="2584" max="2588" width="9.140625" style="309"/>
    <col min="2589" max="2589" width="10.42578125" style="309" customWidth="1"/>
    <col min="2590" max="2594" width="9.140625" style="309"/>
    <col min="2595" max="2595" width="11.42578125" style="309" customWidth="1"/>
    <col min="2596" max="2823" width="9.140625" style="309"/>
    <col min="2824" max="2824" width="12" style="309" customWidth="1"/>
    <col min="2825" max="2826" width="9.140625" style="309"/>
    <col min="2827" max="2827" width="15.140625" style="309" customWidth="1"/>
    <col min="2828" max="2828" width="9.140625" style="309"/>
    <col min="2829" max="2829" width="11.5703125" style="309" customWidth="1"/>
    <col min="2830" max="2832" width="9.140625" style="309"/>
    <col min="2833" max="2833" width="11.7109375" style="309" customWidth="1"/>
    <col min="2834" max="2838" width="9.140625" style="309"/>
    <col min="2839" max="2839" width="10.85546875" style="309" customWidth="1"/>
    <col min="2840" max="2844" width="9.140625" style="309"/>
    <col min="2845" max="2845" width="10.42578125" style="309" customWidth="1"/>
    <col min="2846" max="2850" width="9.140625" style="309"/>
    <col min="2851" max="2851" width="11.42578125" style="309" customWidth="1"/>
    <col min="2852" max="3079" width="9.140625" style="309"/>
    <col min="3080" max="3080" width="12" style="309" customWidth="1"/>
    <col min="3081" max="3082" width="9.140625" style="309"/>
    <col min="3083" max="3083" width="15.140625" style="309" customWidth="1"/>
    <col min="3084" max="3084" width="9.140625" style="309"/>
    <col min="3085" max="3085" width="11.5703125" style="309" customWidth="1"/>
    <col min="3086" max="3088" width="9.140625" style="309"/>
    <col min="3089" max="3089" width="11.7109375" style="309" customWidth="1"/>
    <col min="3090" max="3094" width="9.140625" style="309"/>
    <col min="3095" max="3095" width="10.85546875" style="309" customWidth="1"/>
    <col min="3096" max="3100" width="9.140625" style="309"/>
    <col min="3101" max="3101" width="10.42578125" style="309" customWidth="1"/>
    <col min="3102" max="3106" width="9.140625" style="309"/>
    <col min="3107" max="3107" width="11.42578125" style="309" customWidth="1"/>
    <col min="3108" max="3335" width="9.140625" style="309"/>
    <col min="3336" max="3336" width="12" style="309" customWidth="1"/>
    <col min="3337" max="3338" width="9.140625" style="309"/>
    <col min="3339" max="3339" width="15.140625" style="309" customWidth="1"/>
    <col min="3340" max="3340" width="9.140625" style="309"/>
    <col min="3341" max="3341" width="11.5703125" style="309" customWidth="1"/>
    <col min="3342" max="3344" width="9.140625" style="309"/>
    <col min="3345" max="3345" width="11.7109375" style="309" customWidth="1"/>
    <col min="3346" max="3350" width="9.140625" style="309"/>
    <col min="3351" max="3351" width="10.85546875" style="309" customWidth="1"/>
    <col min="3352" max="3356" width="9.140625" style="309"/>
    <col min="3357" max="3357" width="10.42578125" style="309" customWidth="1"/>
    <col min="3358" max="3362" width="9.140625" style="309"/>
    <col min="3363" max="3363" width="11.42578125" style="309" customWidth="1"/>
    <col min="3364" max="3591" width="9.140625" style="309"/>
    <col min="3592" max="3592" width="12" style="309" customWidth="1"/>
    <col min="3593" max="3594" width="9.140625" style="309"/>
    <col min="3595" max="3595" width="15.140625" style="309" customWidth="1"/>
    <col min="3596" max="3596" width="9.140625" style="309"/>
    <col min="3597" max="3597" width="11.5703125" style="309" customWidth="1"/>
    <col min="3598" max="3600" width="9.140625" style="309"/>
    <col min="3601" max="3601" width="11.7109375" style="309" customWidth="1"/>
    <col min="3602" max="3606" width="9.140625" style="309"/>
    <col min="3607" max="3607" width="10.85546875" style="309" customWidth="1"/>
    <col min="3608" max="3612" width="9.140625" style="309"/>
    <col min="3613" max="3613" width="10.42578125" style="309" customWidth="1"/>
    <col min="3614" max="3618" width="9.140625" style="309"/>
    <col min="3619" max="3619" width="11.42578125" style="309" customWidth="1"/>
    <col min="3620" max="3847" width="9.140625" style="309"/>
    <col min="3848" max="3848" width="12" style="309" customWidth="1"/>
    <col min="3849" max="3850" width="9.140625" style="309"/>
    <col min="3851" max="3851" width="15.140625" style="309" customWidth="1"/>
    <col min="3852" max="3852" width="9.140625" style="309"/>
    <col min="3853" max="3853" width="11.5703125" style="309" customWidth="1"/>
    <col min="3854" max="3856" width="9.140625" style="309"/>
    <col min="3857" max="3857" width="11.7109375" style="309" customWidth="1"/>
    <col min="3858" max="3862" width="9.140625" style="309"/>
    <col min="3863" max="3863" width="10.85546875" style="309" customWidth="1"/>
    <col min="3864" max="3868" width="9.140625" style="309"/>
    <col min="3869" max="3869" width="10.42578125" style="309" customWidth="1"/>
    <col min="3870" max="3874" width="9.140625" style="309"/>
    <col min="3875" max="3875" width="11.42578125" style="309" customWidth="1"/>
    <col min="3876" max="4103" width="9.140625" style="309"/>
    <col min="4104" max="4104" width="12" style="309" customWidth="1"/>
    <col min="4105" max="4106" width="9.140625" style="309"/>
    <col min="4107" max="4107" width="15.140625" style="309" customWidth="1"/>
    <col min="4108" max="4108" width="9.140625" style="309"/>
    <col min="4109" max="4109" width="11.5703125" style="309" customWidth="1"/>
    <col min="4110" max="4112" width="9.140625" style="309"/>
    <col min="4113" max="4113" width="11.7109375" style="309" customWidth="1"/>
    <col min="4114" max="4118" width="9.140625" style="309"/>
    <col min="4119" max="4119" width="10.85546875" style="309" customWidth="1"/>
    <col min="4120" max="4124" width="9.140625" style="309"/>
    <col min="4125" max="4125" width="10.42578125" style="309" customWidth="1"/>
    <col min="4126" max="4130" width="9.140625" style="309"/>
    <col min="4131" max="4131" width="11.42578125" style="309" customWidth="1"/>
    <col min="4132" max="4359" width="9.140625" style="309"/>
    <col min="4360" max="4360" width="12" style="309" customWidth="1"/>
    <col min="4361" max="4362" width="9.140625" style="309"/>
    <col min="4363" max="4363" width="15.140625" style="309" customWidth="1"/>
    <col min="4364" max="4364" width="9.140625" style="309"/>
    <col min="4365" max="4365" width="11.5703125" style="309" customWidth="1"/>
    <col min="4366" max="4368" width="9.140625" style="309"/>
    <col min="4369" max="4369" width="11.7109375" style="309" customWidth="1"/>
    <col min="4370" max="4374" width="9.140625" style="309"/>
    <col min="4375" max="4375" width="10.85546875" style="309" customWidth="1"/>
    <col min="4376" max="4380" width="9.140625" style="309"/>
    <col min="4381" max="4381" width="10.42578125" style="309" customWidth="1"/>
    <col min="4382" max="4386" width="9.140625" style="309"/>
    <col min="4387" max="4387" width="11.42578125" style="309" customWidth="1"/>
    <col min="4388" max="4615" width="9.140625" style="309"/>
    <col min="4616" max="4616" width="12" style="309" customWidth="1"/>
    <col min="4617" max="4618" width="9.140625" style="309"/>
    <col min="4619" max="4619" width="15.140625" style="309" customWidth="1"/>
    <col min="4620" max="4620" width="9.140625" style="309"/>
    <col min="4621" max="4621" width="11.5703125" style="309" customWidth="1"/>
    <col min="4622" max="4624" width="9.140625" style="309"/>
    <col min="4625" max="4625" width="11.7109375" style="309" customWidth="1"/>
    <col min="4626" max="4630" width="9.140625" style="309"/>
    <col min="4631" max="4631" width="10.85546875" style="309" customWidth="1"/>
    <col min="4632" max="4636" width="9.140625" style="309"/>
    <col min="4637" max="4637" width="10.42578125" style="309" customWidth="1"/>
    <col min="4638" max="4642" width="9.140625" style="309"/>
    <col min="4643" max="4643" width="11.42578125" style="309" customWidth="1"/>
    <col min="4644" max="4871" width="9.140625" style="309"/>
    <col min="4872" max="4872" width="12" style="309" customWidth="1"/>
    <col min="4873" max="4874" width="9.140625" style="309"/>
    <col min="4875" max="4875" width="15.140625" style="309" customWidth="1"/>
    <col min="4876" max="4876" width="9.140625" style="309"/>
    <col min="4877" max="4877" width="11.5703125" style="309" customWidth="1"/>
    <col min="4878" max="4880" width="9.140625" style="309"/>
    <col min="4881" max="4881" width="11.7109375" style="309" customWidth="1"/>
    <col min="4882" max="4886" width="9.140625" style="309"/>
    <col min="4887" max="4887" width="10.85546875" style="309" customWidth="1"/>
    <col min="4888" max="4892" width="9.140625" style="309"/>
    <col min="4893" max="4893" width="10.42578125" style="309" customWidth="1"/>
    <col min="4894" max="4898" width="9.140625" style="309"/>
    <col min="4899" max="4899" width="11.42578125" style="309" customWidth="1"/>
    <col min="4900" max="5127" width="9.140625" style="309"/>
    <col min="5128" max="5128" width="12" style="309" customWidth="1"/>
    <col min="5129" max="5130" width="9.140625" style="309"/>
    <col min="5131" max="5131" width="15.140625" style="309" customWidth="1"/>
    <col min="5132" max="5132" width="9.140625" style="309"/>
    <col min="5133" max="5133" width="11.5703125" style="309" customWidth="1"/>
    <col min="5134" max="5136" width="9.140625" style="309"/>
    <col min="5137" max="5137" width="11.7109375" style="309" customWidth="1"/>
    <col min="5138" max="5142" width="9.140625" style="309"/>
    <col min="5143" max="5143" width="10.85546875" style="309" customWidth="1"/>
    <col min="5144" max="5148" width="9.140625" style="309"/>
    <col min="5149" max="5149" width="10.42578125" style="309" customWidth="1"/>
    <col min="5150" max="5154" width="9.140625" style="309"/>
    <col min="5155" max="5155" width="11.42578125" style="309" customWidth="1"/>
    <col min="5156" max="5383" width="9.140625" style="309"/>
    <col min="5384" max="5384" width="12" style="309" customWidth="1"/>
    <col min="5385" max="5386" width="9.140625" style="309"/>
    <col min="5387" max="5387" width="15.140625" style="309" customWidth="1"/>
    <col min="5388" max="5388" width="9.140625" style="309"/>
    <col min="5389" max="5389" width="11.5703125" style="309" customWidth="1"/>
    <col min="5390" max="5392" width="9.140625" style="309"/>
    <col min="5393" max="5393" width="11.7109375" style="309" customWidth="1"/>
    <col min="5394" max="5398" width="9.140625" style="309"/>
    <col min="5399" max="5399" width="10.85546875" style="309" customWidth="1"/>
    <col min="5400" max="5404" width="9.140625" style="309"/>
    <col min="5405" max="5405" width="10.42578125" style="309" customWidth="1"/>
    <col min="5406" max="5410" width="9.140625" style="309"/>
    <col min="5411" max="5411" width="11.42578125" style="309" customWidth="1"/>
    <col min="5412" max="5639" width="9.140625" style="309"/>
    <col min="5640" max="5640" width="12" style="309" customWidth="1"/>
    <col min="5641" max="5642" width="9.140625" style="309"/>
    <col min="5643" max="5643" width="15.140625" style="309" customWidth="1"/>
    <col min="5644" max="5644" width="9.140625" style="309"/>
    <col min="5645" max="5645" width="11.5703125" style="309" customWidth="1"/>
    <col min="5646" max="5648" width="9.140625" style="309"/>
    <col min="5649" max="5649" width="11.7109375" style="309" customWidth="1"/>
    <col min="5650" max="5654" width="9.140625" style="309"/>
    <col min="5655" max="5655" width="10.85546875" style="309" customWidth="1"/>
    <col min="5656" max="5660" width="9.140625" style="309"/>
    <col min="5661" max="5661" width="10.42578125" style="309" customWidth="1"/>
    <col min="5662" max="5666" width="9.140625" style="309"/>
    <col min="5667" max="5667" width="11.42578125" style="309" customWidth="1"/>
    <col min="5668" max="5895" width="9.140625" style="309"/>
    <col min="5896" max="5896" width="12" style="309" customWidth="1"/>
    <col min="5897" max="5898" width="9.140625" style="309"/>
    <col min="5899" max="5899" width="15.140625" style="309" customWidth="1"/>
    <col min="5900" max="5900" width="9.140625" style="309"/>
    <col min="5901" max="5901" width="11.5703125" style="309" customWidth="1"/>
    <col min="5902" max="5904" width="9.140625" style="309"/>
    <col min="5905" max="5905" width="11.7109375" style="309" customWidth="1"/>
    <col min="5906" max="5910" width="9.140625" style="309"/>
    <col min="5911" max="5911" width="10.85546875" style="309" customWidth="1"/>
    <col min="5912" max="5916" width="9.140625" style="309"/>
    <col min="5917" max="5917" width="10.42578125" style="309" customWidth="1"/>
    <col min="5918" max="5922" width="9.140625" style="309"/>
    <col min="5923" max="5923" width="11.42578125" style="309" customWidth="1"/>
    <col min="5924" max="6151" width="9.140625" style="309"/>
    <col min="6152" max="6152" width="12" style="309" customWidth="1"/>
    <col min="6153" max="6154" width="9.140625" style="309"/>
    <col min="6155" max="6155" width="15.140625" style="309" customWidth="1"/>
    <col min="6156" max="6156" width="9.140625" style="309"/>
    <col min="6157" max="6157" width="11.5703125" style="309" customWidth="1"/>
    <col min="6158" max="6160" width="9.140625" style="309"/>
    <col min="6161" max="6161" width="11.7109375" style="309" customWidth="1"/>
    <col min="6162" max="6166" width="9.140625" style="309"/>
    <col min="6167" max="6167" width="10.85546875" style="309" customWidth="1"/>
    <col min="6168" max="6172" width="9.140625" style="309"/>
    <col min="6173" max="6173" width="10.42578125" style="309" customWidth="1"/>
    <col min="6174" max="6178" width="9.140625" style="309"/>
    <col min="6179" max="6179" width="11.42578125" style="309" customWidth="1"/>
    <col min="6180" max="6407" width="9.140625" style="309"/>
    <col min="6408" max="6408" width="12" style="309" customWidth="1"/>
    <col min="6409" max="6410" width="9.140625" style="309"/>
    <col min="6411" max="6411" width="15.140625" style="309" customWidth="1"/>
    <col min="6412" max="6412" width="9.140625" style="309"/>
    <col min="6413" max="6413" width="11.5703125" style="309" customWidth="1"/>
    <col min="6414" max="6416" width="9.140625" style="309"/>
    <col min="6417" max="6417" width="11.7109375" style="309" customWidth="1"/>
    <col min="6418" max="6422" width="9.140625" style="309"/>
    <col min="6423" max="6423" width="10.85546875" style="309" customWidth="1"/>
    <col min="6424" max="6428" width="9.140625" style="309"/>
    <col min="6429" max="6429" width="10.42578125" style="309" customWidth="1"/>
    <col min="6430" max="6434" width="9.140625" style="309"/>
    <col min="6435" max="6435" width="11.42578125" style="309" customWidth="1"/>
    <col min="6436" max="6663" width="9.140625" style="309"/>
    <col min="6664" max="6664" width="12" style="309" customWidth="1"/>
    <col min="6665" max="6666" width="9.140625" style="309"/>
    <col min="6667" max="6667" width="15.140625" style="309" customWidth="1"/>
    <col min="6668" max="6668" width="9.140625" style="309"/>
    <col min="6669" max="6669" width="11.5703125" style="309" customWidth="1"/>
    <col min="6670" max="6672" width="9.140625" style="309"/>
    <col min="6673" max="6673" width="11.7109375" style="309" customWidth="1"/>
    <col min="6674" max="6678" width="9.140625" style="309"/>
    <col min="6679" max="6679" width="10.85546875" style="309" customWidth="1"/>
    <col min="6680" max="6684" width="9.140625" style="309"/>
    <col min="6685" max="6685" width="10.42578125" style="309" customWidth="1"/>
    <col min="6686" max="6690" width="9.140625" style="309"/>
    <col min="6691" max="6691" width="11.42578125" style="309" customWidth="1"/>
    <col min="6692" max="6919" width="9.140625" style="309"/>
    <col min="6920" max="6920" width="12" style="309" customWidth="1"/>
    <col min="6921" max="6922" width="9.140625" style="309"/>
    <col min="6923" max="6923" width="15.140625" style="309" customWidth="1"/>
    <col min="6924" max="6924" width="9.140625" style="309"/>
    <col min="6925" max="6925" width="11.5703125" style="309" customWidth="1"/>
    <col min="6926" max="6928" width="9.140625" style="309"/>
    <col min="6929" max="6929" width="11.7109375" style="309" customWidth="1"/>
    <col min="6930" max="6934" width="9.140625" style="309"/>
    <col min="6935" max="6935" width="10.85546875" style="309" customWidth="1"/>
    <col min="6936" max="6940" width="9.140625" style="309"/>
    <col min="6941" max="6941" width="10.42578125" style="309" customWidth="1"/>
    <col min="6942" max="6946" width="9.140625" style="309"/>
    <col min="6947" max="6947" width="11.42578125" style="309" customWidth="1"/>
    <col min="6948" max="7175" width="9.140625" style="309"/>
    <col min="7176" max="7176" width="12" style="309" customWidth="1"/>
    <col min="7177" max="7178" width="9.140625" style="309"/>
    <col min="7179" max="7179" width="15.140625" style="309" customWidth="1"/>
    <col min="7180" max="7180" width="9.140625" style="309"/>
    <col min="7181" max="7181" width="11.5703125" style="309" customWidth="1"/>
    <col min="7182" max="7184" width="9.140625" style="309"/>
    <col min="7185" max="7185" width="11.7109375" style="309" customWidth="1"/>
    <col min="7186" max="7190" width="9.140625" style="309"/>
    <col min="7191" max="7191" width="10.85546875" style="309" customWidth="1"/>
    <col min="7192" max="7196" width="9.140625" style="309"/>
    <col min="7197" max="7197" width="10.42578125" style="309" customWidth="1"/>
    <col min="7198" max="7202" width="9.140625" style="309"/>
    <col min="7203" max="7203" width="11.42578125" style="309" customWidth="1"/>
    <col min="7204" max="7431" width="9.140625" style="309"/>
    <col min="7432" max="7432" width="12" style="309" customWidth="1"/>
    <col min="7433" max="7434" width="9.140625" style="309"/>
    <col min="7435" max="7435" width="15.140625" style="309" customWidth="1"/>
    <col min="7436" max="7436" width="9.140625" style="309"/>
    <col min="7437" max="7437" width="11.5703125" style="309" customWidth="1"/>
    <col min="7438" max="7440" width="9.140625" style="309"/>
    <col min="7441" max="7441" width="11.7109375" style="309" customWidth="1"/>
    <col min="7442" max="7446" width="9.140625" style="309"/>
    <col min="7447" max="7447" width="10.85546875" style="309" customWidth="1"/>
    <col min="7448" max="7452" width="9.140625" style="309"/>
    <col min="7453" max="7453" width="10.42578125" style="309" customWidth="1"/>
    <col min="7454" max="7458" width="9.140625" style="309"/>
    <col min="7459" max="7459" width="11.42578125" style="309" customWidth="1"/>
    <col min="7460" max="7687" width="9.140625" style="309"/>
    <col min="7688" max="7688" width="12" style="309" customWidth="1"/>
    <col min="7689" max="7690" width="9.140625" style="309"/>
    <col min="7691" max="7691" width="15.140625" style="309" customWidth="1"/>
    <col min="7692" max="7692" width="9.140625" style="309"/>
    <col min="7693" max="7693" width="11.5703125" style="309" customWidth="1"/>
    <col min="7694" max="7696" width="9.140625" style="309"/>
    <col min="7697" max="7697" width="11.7109375" style="309" customWidth="1"/>
    <col min="7698" max="7702" width="9.140625" style="309"/>
    <col min="7703" max="7703" width="10.85546875" style="309" customWidth="1"/>
    <col min="7704" max="7708" width="9.140625" style="309"/>
    <col min="7709" max="7709" width="10.42578125" style="309" customWidth="1"/>
    <col min="7710" max="7714" width="9.140625" style="309"/>
    <col min="7715" max="7715" width="11.42578125" style="309" customWidth="1"/>
    <col min="7716" max="7943" width="9.140625" style="309"/>
    <col min="7944" max="7944" width="12" style="309" customWidth="1"/>
    <col min="7945" max="7946" width="9.140625" style="309"/>
    <col min="7947" max="7947" width="15.140625" style="309" customWidth="1"/>
    <col min="7948" max="7948" width="9.140625" style="309"/>
    <col min="7949" max="7949" width="11.5703125" style="309" customWidth="1"/>
    <col min="7950" max="7952" width="9.140625" style="309"/>
    <col min="7953" max="7953" width="11.7109375" style="309" customWidth="1"/>
    <col min="7954" max="7958" width="9.140625" style="309"/>
    <col min="7959" max="7959" width="10.85546875" style="309" customWidth="1"/>
    <col min="7960" max="7964" width="9.140625" style="309"/>
    <col min="7965" max="7965" width="10.42578125" style="309" customWidth="1"/>
    <col min="7966" max="7970" width="9.140625" style="309"/>
    <col min="7971" max="7971" width="11.42578125" style="309" customWidth="1"/>
    <col min="7972" max="8199" width="9.140625" style="309"/>
    <col min="8200" max="8200" width="12" style="309" customWidth="1"/>
    <col min="8201" max="8202" width="9.140625" style="309"/>
    <col min="8203" max="8203" width="15.140625" style="309" customWidth="1"/>
    <col min="8204" max="8204" width="9.140625" style="309"/>
    <col min="8205" max="8205" width="11.5703125" style="309" customWidth="1"/>
    <col min="8206" max="8208" width="9.140625" style="309"/>
    <col min="8209" max="8209" width="11.7109375" style="309" customWidth="1"/>
    <col min="8210" max="8214" width="9.140625" style="309"/>
    <col min="8215" max="8215" width="10.85546875" style="309" customWidth="1"/>
    <col min="8216" max="8220" width="9.140625" style="309"/>
    <col min="8221" max="8221" width="10.42578125" style="309" customWidth="1"/>
    <col min="8222" max="8226" width="9.140625" style="309"/>
    <col min="8227" max="8227" width="11.42578125" style="309" customWidth="1"/>
    <col min="8228" max="8455" width="9.140625" style="309"/>
    <col min="8456" max="8456" width="12" style="309" customWidth="1"/>
    <col min="8457" max="8458" width="9.140625" style="309"/>
    <col min="8459" max="8459" width="15.140625" style="309" customWidth="1"/>
    <col min="8460" max="8460" width="9.140625" style="309"/>
    <col min="8461" max="8461" width="11.5703125" style="309" customWidth="1"/>
    <col min="8462" max="8464" width="9.140625" style="309"/>
    <col min="8465" max="8465" width="11.7109375" style="309" customWidth="1"/>
    <col min="8466" max="8470" width="9.140625" style="309"/>
    <col min="8471" max="8471" width="10.85546875" style="309" customWidth="1"/>
    <col min="8472" max="8476" width="9.140625" style="309"/>
    <col min="8477" max="8477" width="10.42578125" style="309" customWidth="1"/>
    <col min="8478" max="8482" width="9.140625" style="309"/>
    <col min="8483" max="8483" width="11.42578125" style="309" customWidth="1"/>
    <col min="8484" max="8711" width="9.140625" style="309"/>
    <col min="8712" max="8712" width="12" style="309" customWidth="1"/>
    <col min="8713" max="8714" width="9.140625" style="309"/>
    <col min="8715" max="8715" width="15.140625" style="309" customWidth="1"/>
    <col min="8716" max="8716" width="9.140625" style="309"/>
    <col min="8717" max="8717" width="11.5703125" style="309" customWidth="1"/>
    <col min="8718" max="8720" width="9.140625" style="309"/>
    <col min="8721" max="8721" width="11.7109375" style="309" customWidth="1"/>
    <col min="8722" max="8726" width="9.140625" style="309"/>
    <col min="8727" max="8727" width="10.85546875" style="309" customWidth="1"/>
    <col min="8728" max="8732" width="9.140625" style="309"/>
    <col min="8733" max="8733" width="10.42578125" style="309" customWidth="1"/>
    <col min="8734" max="8738" width="9.140625" style="309"/>
    <col min="8739" max="8739" width="11.42578125" style="309" customWidth="1"/>
    <col min="8740" max="8967" width="9.140625" style="309"/>
    <col min="8968" max="8968" width="12" style="309" customWidth="1"/>
    <col min="8969" max="8970" width="9.140625" style="309"/>
    <col min="8971" max="8971" width="15.140625" style="309" customWidth="1"/>
    <col min="8972" max="8972" width="9.140625" style="309"/>
    <col min="8973" max="8973" width="11.5703125" style="309" customWidth="1"/>
    <col min="8974" max="8976" width="9.140625" style="309"/>
    <col min="8977" max="8977" width="11.7109375" style="309" customWidth="1"/>
    <col min="8978" max="8982" width="9.140625" style="309"/>
    <col min="8983" max="8983" width="10.85546875" style="309" customWidth="1"/>
    <col min="8984" max="8988" width="9.140625" style="309"/>
    <col min="8989" max="8989" width="10.42578125" style="309" customWidth="1"/>
    <col min="8990" max="8994" width="9.140625" style="309"/>
    <col min="8995" max="8995" width="11.42578125" style="309" customWidth="1"/>
    <col min="8996" max="9223" width="9.140625" style="309"/>
    <col min="9224" max="9224" width="12" style="309" customWidth="1"/>
    <col min="9225" max="9226" width="9.140625" style="309"/>
    <col min="9227" max="9227" width="15.140625" style="309" customWidth="1"/>
    <col min="9228" max="9228" width="9.140625" style="309"/>
    <col min="9229" max="9229" width="11.5703125" style="309" customWidth="1"/>
    <col min="9230" max="9232" width="9.140625" style="309"/>
    <col min="9233" max="9233" width="11.7109375" style="309" customWidth="1"/>
    <col min="9234" max="9238" width="9.140625" style="309"/>
    <col min="9239" max="9239" width="10.85546875" style="309" customWidth="1"/>
    <col min="9240" max="9244" width="9.140625" style="309"/>
    <col min="9245" max="9245" width="10.42578125" style="309" customWidth="1"/>
    <col min="9246" max="9250" width="9.140625" style="309"/>
    <col min="9251" max="9251" width="11.42578125" style="309" customWidth="1"/>
    <col min="9252" max="9479" width="9.140625" style="309"/>
    <col min="9480" max="9480" width="12" style="309" customWidth="1"/>
    <col min="9481" max="9482" width="9.140625" style="309"/>
    <col min="9483" max="9483" width="15.140625" style="309" customWidth="1"/>
    <col min="9484" max="9484" width="9.140625" style="309"/>
    <col min="9485" max="9485" width="11.5703125" style="309" customWidth="1"/>
    <col min="9486" max="9488" width="9.140625" style="309"/>
    <col min="9489" max="9489" width="11.7109375" style="309" customWidth="1"/>
    <col min="9490" max="9494" width="9.140625" style="309"/>
    <col min="9495" max="9495" width="10.85546875" style="309" customWidth="1"/>
    <col min="9496" max="9500" width="9.140625" style="309"/>
    <col min="9501" max="9501" width="10.42578125" style="309" customWidth="1"/>
    <col min="9502" max="9506" width="9.140625" style="309"/>
    <col min="9507" max="9507" width="11.42578125" style="309" customWidth="1"/>
    <col min="9508" max="9735" width="9.140625" style="309"/>
    <col min="9736" max="9736" width="12" style="309" customWidth="1"/>
    <col min="9737" max="9738" width="9.140625" style="309"/>
    <col min="9739" max="9739" width="15.140625" style="309" customWidth="1"/>
    <col min="9740" max="9740" width="9.140625" style="309"/>
    <col min="9741" max="9741" width="11.5703125" style="309" customWidth="1"/>
    <col min="9742" max="9744" width="9.140625" style="309"/>
    <col min="9745" max="9745" width="11.7109375" style="309" customWidth="1"/>
    <col min="9746" max="9750" width="9.140625" style="309"/>
    <col min="9751" max="9751" width="10.85546875" style="309" customWidth="1"/>
    <col min="9752" max="9756" width="9.140625" style="309"/>
    <col min="9757" max="9757" width="10.42578125" style="309" customWidth="1"/>
    <col min="9758" max="9762" width="9.140625" style="309"/>
    <col min="9763" max="9763" width="11.42578125" style="309" customWidth="1"/>
    <col min="9764" max="9991" width="9.140625" style="309"/>
    <col min="9992" max="9992" width="12" style="309" customWidth="1"/>
    <col min="9993" max="9994" width="9.140625" style="309"/>
    <col min="9995" max="9995" width="15.140625" style="309" customWidth="1"/>
    <col min="9996" max="9996" width="9.140625" style="309"/>
    <col min="9997" max="9997" width="11.5703125" style="309" customWidth="1"/>
    <col min="9998" max="10000" width="9.140625" style="309"/>
    <col min="10001" max="10001" width="11.7109375" style="309" customWidth="1"/>
    <col min="10002" max="10006" width="9.140625" style="309"/>
    <col min="10007" max="10007" width="10.85546875" style="309" customWidth="1"/>
    <col min="10008" max="10012" width="9.140625" style="309"/>
    <col min="10013" max="10013" width="10.42578125" style="309" customWidth="1"/>
    <col min="10014" max="10018" width="9.140625" style="309"/>
    <col min="10019" max="10019" width="11.42578125" style="309" customWidth="1"/>
    <col min="10020" max="10247" width="9.140625" style="309"/>
    <col min="10248" max="10248" width="12" style="309" customWidth="1"/>
    <col min="10249" max="10250" width="9.140625" style="309"/>
    <col min="10251" max="10251" width="15.140625" style="309" customWidth="1"/>
    <col min="10252" max="10252" width="9.140625" style="309"/>
    <col min="10253" max="10253" width="11.5703125" style="309" customWidth="1"/>
    <col min="10254" max="10256" width="9.140625" style="309"/>
    <col min="10257" max="10257" width="11.7109375" style="309" customWidth="1"/>
    <col min="10258" max="10262" width="9.140625" style="309"/>
    <col min="10263" max="10263" width="10.85546875" style="309" customWidth="1"/>
    <col min="10264" max="10268" width="9.140625" style="309"/>
    <col min="10269" max="10269" width="10.42578125" style="309" customWidth="1"/>
    <col min="10270" max="10274" width="9.140625" style="309"/>
    <col min="10275" max="10275" width="11.42578125" style="309" customWidth="1"/>
    <col min="10276" max="10503" width="9.140625" style="309"/>
    <col min="10504" max="10504" width="12" style="309" customWidth="1"/>
    <col min="10505" max="10506" width="9.140625" style="309"/>
    <col min="10507" max="10507" width="15.140625" style="309" customWidth="1"/>
    <col min="10508" max="10508" width="9.140625" style="309"/>
    <col min="10509" max="10509" width="11.5703125" style="309" customWidth="1"/>
    <col min="10510" max="10512" width="9.140625" style="309"/>
    <col min="10513" max="10513" width="11.7109375" style="309" customWidth="1"/>
    <col min="10514" max="10518" width="9.140625" style="309"/>
    <col min="10519" max="10519" width="10.85546875" style="309" customWidth="1"/>
    <col min="10520" max="10524" width="9.140625" style="309"/>
    <col min="10525" max="10525" width="10.42578125" style="309" customWidth="1"/>
    <col min="10526" max="10530" width="9.140625" style="309"/>
    <col min="10531" max="10531" width="11.42578125" style="309" customWidth="1"/>
    <col min="10532" max="10759" width="9.140625" style="309"/>
    <col min="10760" max="10760" width="12" style="309" customWidth="1"/>
    <col min="10761" max="10762" width="9.140625" style="309"/>
    <col min="10763" max="10763" width="15.140625" style="309" customWidth="1"/>
    <col min="10764" max="10764" width="9.140625" style="309"/>
    <col min="10765" max="10765" width="11.5703125" style="309" customWidth="1"/>
    <col min="10766" max="10768" width="9.140625" style="309"/>
    <col min="10769" max="10769" width="11.7109375" style="309" customWidth="1"/>
    <col min="10770" max="10774" width="9.140625" style="309"/>
    <col min="10775" max="10775" width="10.85546875" style="309" customWidth="1"/>
    <col min="10776" max="10780" width="9.140625" style="309"/>
    <col min="10781" max="10781" width="10.42578125" style="309" customWidth="1"/>
    <col min="10782" max="10786" width="9.140625" style="309"/>
    <col min="10787" max="10787" width="11.42578125" style="309" customWidth="1"/>
    <col min="10788" max="11015" width="9.140625" style="309"/>
    <col min="11016" max="11016" width="12" style="309" customWidth="1"/>
    <col min="11017" max="11018" width="9.140625" style="309"/>
    <col min="11019" max="11019" width="15.140625" style="309" customWidth="1"/>
    <col min="11020" max="11020" width="9.140625" style="309"/>
    <col min="11021" max="11021" width="11.5703125" style="309" customWidth="1"/>
    <col min="11022" max="11024" width="9.140625" style="309"/>
    <col min="11025" max="11025" width="11.7109375" style="309" customWidth="1"/>
    <col min="11026" max="11030" width="9.140625" style="309"/>
    <col min="11031" max="11031" width="10.85546875" style="309" customWidth="1"/>
    <col min="11032" max="11036" width="9.140625" style="309"/>
    <col min="11037" max="11037" width="10.42578125" style="309" customWidth="1"/>
    <col min="11038" max="11042" width="9.140625" style="309"/>
    <col min="11043" max="11043" width="11.42578125" style="309" customWidth="1"/>
    <col min="11044" max="11271" width="9.140625" style="309"/>
    <col min="11272" max="11272" width="12" style="309" customWidth="1"/>
    <col min="11273" max="11274" width="9.140625" style="309"/>
    <col min="11275" max="11275" width="15.140625" style="309" customWidth="1"/>
    <col min="11276" max="11276" width="9.140625" style="309"/>
    <col min="11277" max="11277" width="11.5703125" style="309" customWidth="1"/>
    <col min="11278" max="11280" width="9.140625" style="309"/>
    <col min="11281" max="11281" width="11.7109375" style="309" customWidth="1"/>
    <col min="11282" max="11286" width="9.140625" style="309"/>
    <col min="11287" max="11287" width="10.85546875" style="309" customWidth="1"/>
    <col min="11288" max="11292" width="9.140625" style="309"/>
    <col min="11293" max="11293" width="10.42578125" style="309" customWidth="1"/>
    <col min="11294" max="11298" width="9.140625" style="309"/>
    <col min="11299" max="11299" width="11.42578125" style="309" customWidth="1"/>
    <col min="11300" max="11527" width="9.140625" style="309"/>
    <col min="11528" max="11528" width="12" style="309" customWidth="1"/>
    <col min="11529" max="11530" width="9.140625" style="309"/>
    <col min="11531" max="11531" width="15.140625" style="309" customWidth="1"/>
    <col min="11532" max="11532" width="9.140625" style="309"/>
    <col min="11533" max="11533" width="11.5703125" style="309" customWidth="1"/>
    <col min="11534" max="11536" width="9.140625" style="309"/>
    <col min="11537" max="11537" width="11.7109375" style="309" customWidth="1"/>
    <col min="11538" max="11542" width="9.140625" style="309"/>
    <col min="11543" max="11543" width="10.85546875" style="309" customWidth="1"/>
    <col min="11544" max="11548" width="9.140625" style="309"/>
    <col min="11549" max="11549" width="10.42578125" style="309" customWidth="1"/>
    <col min="11550" max="11554" width="9.140625" style="309"/>
    <col min="11555" max="11555" width="11.42578125" style="309" customWidth="1"/>
    <col min="11556" max="11783" width="9.140625" style="309"/>
    <col min="11784" max="11784" width="12" style="309" customWidth="1"/>
    <col min="11785" max="11786" width="9.140625" style="309"/>
    <col min="11787" max="11787" width="15.140625" style="309" customWidth="1"/>
    <col min="11788" max="11788" width="9.140625" style="309"/>
    <col min="11789" max="11789" width="11.5703125" style="309" customWidth="1"/>
    <col min="11790" max="11792" width="9.140625" style="309"/>
    <col min="11793" max="11793" width="11.7109375" style="309" customWidth="1"/>
    <col min="11794" max="11798" width="9.140625" style="309"/>
    <col min="11799" max="11799" width="10.85546875" style="309" customWidth="1"/>
    <col min="11800" max="11804" width="9.140625" style="309"/>
    <col min="11805" max="11805" width="10.42578125" style="309" customWidth="1"/>
    <col min="11806" max="11810" width="9.140625" style="309"/>
    <col min="11811" max="11811" width="11.42578125" style="309" customWidth="1"/>
    <col min="11812" max="12039" width="9.140625" style="309"/>
    <col min="12040" max="12040" width="12" style="309" customWidth="1"/>
    <col min="12041" max="12042" width="9.140625" style="309"/>
    <col min="12043" max="12043" width="15.140625" style="309" customWidth="1"/>
    <col min="12044" max="12044" width="9.140625" style="309"/>
    <col min="12045" max="12045" width="11.5703125" style="309" customWidth="1"/>
    <col min="12046" max="12048" width="9.140625" style="309"/>
    <col min="12049" max="12049" width="11.7109375" style="309" customWidth="1"/>
    <col min="12050" max="12054" width="9.140625" style="309"/>
    <col min="12055" max="12055" width="10.85546875" style="309" customWidth="1"/>
    <col min="12056" max="12060" width="9.140625" style="309"/>
    <col min="12061" max="12061" width="10.42578125" style="309" customWidth="1"/>
    <col min="12062" max="12066" width="9.140625" style="309"/>
    <col min="12067" max="12067" width="11.42578125" style="309" customWidth="1"/>
    <col min="12068" max="12295" width="9.140625" style="309"/>
    <col min="12296" max="12296" width="12" style="309" customWidth="1"/>
    <col min="12297" max="12298" width="9.140625" style="309"/>
    <col min="12299" max="12299" width="15.140625" style="309" customWidth="1"/>
    <col min="12300" max="12300" width="9.140625" style="309"/>
    <col min="12301" max="12301" width="11.5703125" style="309" customWidth="1"/>
    <col min="12302" max="12304" width="9.140625" style="309"/>
    <col min="12305" max="12305" width="11.7109375" style="309" customWidth="1"/>
    <col min="12306" max="12310" width="9.140625" style="309"/>
    <col min="12311" max="12311" width="10.85546875" style="309" customWidth="1"/>
    <col min="12312" max="12316" width="9.140625" style="309"/>
    <col min="12317" max="12317" width="10.42578125" style="309" customWidth="1"/>
    <col min="12318" max="12322" width="9.140625" style="309"/>
    <col min="12323" max="12323" width="11.42578125" style="309" customWidth="1"/>
    <col min="12324" max="12551" width="9.140625" style="309"/>
    <col min="12552" max="12552" width="12" style="309" customWidth="1"/>
    <col min="12553" max="12554" width="9.140625" style="309"/>
    <col min="12555" max="12555" width="15.140625" style="309" customWidth="1"/>
    <col min="12556" max="12556" width="9.140625" style="309"/>
    <col min="12557" max="12557" width="11.5703125" style="309" customWidth="1"/>
    <col min="12558" max="12560" width="9.140625" style="309"/>
    <col min="12561" max="12561" width="11.7109375" style="309" customWidth="1"/>
    <col min="12562" max="12566" width="9.140625" style="309"/>
    <col min="12567" max="12567" width="10.85546875" style="309" customWidth="1"/>
    <col min="12568" max="12572" width="9.140625" style="309"/>
    <col min="12573" max="12573" width="10.42578125" style="309" customWidth="1"/>
    <col min="12574" max="12578" width="9.140625" style="309"/>
    <col min="12579" max="12579" width="11.42578125" style="309" customWidth="1"/>
    <col min="12580" max="12807" width="9.140625" style="309"/>
    <col min="12808" max="12808" width="12" style="309" customWidth="1"/>
    <col min="12809" max="12810" width="9.140625" style="309"/>
    <col min="12811" max="12811" width="15.140625" style="309" customWidth="1"/>
    <col min="12812" max="12812" width="9.140625" style="309"/>
    <col min="12813" max="12813" width="11.5703125" style="309" customWidth="1"/>
    <col min="12814" max="12816" width="9.140625" style="309"/>
    <col min="12817" max="12817" width="11.7109375" style="309" customWidth="1"/>
    <col min="12818" max="12822" width="9.140625" style="309"/>
    <col min="12823" max="12823" width="10.85546875" style="309" customWidth="1"/>
    <col min="12824" max="12828" width="9.140625" style="309"/>
    <col min="12829" max="12829" width="10.42578125" style="309" customWidth="1"/>
    <col min="12830" max="12834" width="9.140625" style="309"/>
    <col min="12835" max="12835" width="11.42578125" style="309" customWidth="1"/>
    <col min="12836" max="13063" width="9.140625" style="309"/>
    <col min="13064" max="13064" width="12" style="309" customWidth="1"/>
    <col min="13065" max="13066" width="9.140625" style="309"/>
    <col min="13067" max="13067" width="15.140625" style="309" customWidth="1"/>
    <col min="13068" max="13068" width="9.140625" style="309"/>
    <col min="13069" max="13069" width="11.5703125" style="309" customWidth="1"/>
    <col min="13070" max="13072" width="9.140625" style="309"/>
    <col min="13073" max="13073" width="11.7109375" style="309" customWidth="1"/>
    <col min="13074" max="13078" width="9.140625" style="309"/>
    <col min="13079" max="13079" width="10.85546875" style="309" customWidth="1"/>
    <col min="13080" max="13084" width="9.140625" style="309"/>
    <col min="13085" max="13085" width="10.42578125" style="309" customWidth="1"/>
    <col min="13086" max="13090" width="9.140625" style="309"/>
    <col min="13091" max="13091" width="11.42578125" style="309" customWidth="1"/>
    <col min="13092" max="13319" width="9.140625" style="309"/>
    <col min="13320" max="13320" width="12" style="309" customWidth="1"/>
    <col min="13321" max="13322" width="9.140625" style="309"/>
    <col min="13323" max="13323" width="15.140625" style="309" customWidth="1"/>
    <col min="13324" max="13324" width="9.140625" style="309"/>
    <col min="13325" max="13325" width="11.5703125" style="309" customWidth="1"/>
    <col min="13326" max="13328" width="9.140625" style="309"/>
    <col min="13329" max="13329" width="11.7109375" style="309" customWidth="1"/>
    <col min="13330" max="13334" width="9.140625" style="309"/>
    <col min="13335" max="13335" width="10.85546875" style="309" customWidth="1"/>
    <col min="13336" max="13340" width="9.140625" style="309"/>
    <col min="13341" max="13341" width="10.42578125" style="309" customWidth="1"/>
    <col min="13342" max="13346" width="9.140625" style="309"/>
    <col min="13347" max="13347" width="11.42578125" style="309" customWidth="1"/>
    <col min="13348" max="13575" width="9.140625" style="309"/>
    <col min="13576" max="13576" width="12" style="309" customWidth="1"/>
    <col min="13577" max="13578" width="9.140625" style="309"/>
    <col min="13579" max="13579" width="15.140625" style="309" customWidth="1"/>
    <col min="13580" max="13580" width="9.140625" style="309"/>
    <col min="13581" max="13581" width="11.5703125" style="309" customWidth="1"/>
    <col min="13582" max="13584" width="9.140625" style="309"/>
    <col min="13585" max="13585" width="11.7109375" style="309" customWidth="1"/>
    <col min="13586" max="13590" width="9.140625" style="309"/>
    <col min="13591" max="13591" width="10.85546875" style="309" customWidth="1"/>
    <col min="13592" max="13596" width="9.140625" style="309"/>
    <col min="13597" max="13597" width="10.42578125" style="309" customWidth="1"/>
    <col min="13598" max="13602" width="9.140625" style="309"/>
    <col min="13603" max="13603" width="11.42578125" style="309" customWidth="1"/>
    <col min="13604" max="13831" width="9.140625" style="309"/>
    <col min="13832" max="13832" width="12" style="309" customWidth="1"/>
    <col min="13833" max="13834" width="9.140625" style="309"/>
    <col min="13835" max="13835" width="15.140625" style="309" customWidth="1"/>
    <col min="13836" max="13836" width="9.140625" style="309"/>
    <col min="13837" max="13837" width="11.5703125" style="309" customWidth="1"/>
    <col min="13838" max="13840" width="9.140625" style="309"/>
    <col min="13841" max="13841" width="11.7109375" style="309" customWidth="1"/>
    <col min="13842" max="13846" width="9.140625" style="309"/>
    <col min="13847" max="13847" width="10.85546875" style="309" customWidth="1"/>
    <col min="13848" max="13852" width="9.140625" style="309"/>
    <col min="13853" max="13853" width="10.42578125" style="309" customWidth="1"/>
    <col min="13854" max="13858" width="9.140625" style="309"/>
    <col min="13859" max="13859" width="11.42578125" style="309" customWidth="1"/>
    <col min="13860" max="14087" width="9.140625" style="309"/>
    <col min="14088" max="14088" width="12" style="309" customWidth="1"/>
    <col min="14089" max="14090" width="9.140625" style="309"/>
    <col min="14091" max="14091" width="15.140625" style="309" customWidth="1"/>
    <col min="14092" max="14092" width="9.140625" style="309"/>
    <col min="14093" max="14093" width="11.5703125" style="309" customWidth="1"/>
    <col min="14094" max="14096" width="9.140625" style="309"/>
    <col min="14097" max="14097" width="11.7109375" style="309" customWidth="1"/>
    <col min="14098" max="14102" width="9.140625" style="309"/>
    <col min="14103" max="14103" width="10.85546875" style="309" customWidth="1"/>
    <col min="14104" max="14108" width="9.140625" style="309"/>
    <col min="14109" max="14109" width="10.42578125" style="309" customWidth="1"/>
    <col min="14110" max="14114" width="9.140625" style="309"/>
    <col min="14115" max="14115" width="11.42578125" style="309" customWidth="1"/>
    <col min="14116" max="14343" width="9.140625" style="309"/>
    <col min="14344" max="14344" width="12" style="309" customWidth="1"/>
    <col min="14345" max="14346" width="9.140625" style="309"/>
    <col min="14347" max="14347" width="15.140625" style="309" customWidth="1"/>
    <col min="14348" max="14348" width="9.140625" style="309"/>
    <col min="14349" max="14349" width="11.5703125" style="309" customWidth="1"/>
    <col min="14350" max="14352" width="9.140625" style="309"/>
    <col min="14353" max="14353" width="11.7109375" style="309" customWidth="1"/>
    <col min="14354" max="14358" width="9.140625" style="309"/>
    <col min="14359" max="14359" width="10.85546875" style="309" customWidth="1"/>
    <col min="14360" max="14364" width="9.140625" style="309"/>
    <col min="14365" max="14365" width="10.42578125" style="309" customWidth="1"/>
    <col min="14366" max="14370" width="9.140625" style="309"/>
    <col min="14371" max="14371" width="11.42578125" style="309" customWidth="1"/>
    <col min="14372" max="14599" width="9.140625" style="309"/>
    <col min="14600" max="14600" width="12" style="309" customWidth="1"/>
    <col min="14601" max="14602" width="9.140625" style="309"/>
    <col min="14603" max="14603" width="15.140625" style="309" customWidth="1"/>
    <col min="14604" max="14604" width="9.140625" style="309"/>
    <col min="14605" max="14605" width="11.5703125" style="309" customWidth="1"/>
    <col min="14606" max="14608" width="9.140625" style="309"/>
    <col min="14609" max="14609" width="11.7109375" style="309" customWidth="1"/>
    <col min="14610" max="14614" width="9.140625" style="309"/>
    <col min="14615" max="14615" width="10.85546875" style="309" customWidth="1"/>
    <col min="14616" max="14620" width="9.140625" style="309"/>
    <col min="14621" max="14621" width="10.42578125" style="309" customWidth="1"/>
    <col min="14622" max="14626" width="9.140625" style="309"/>
    <col min="14627" max="14627" width="11.42578125" style="309" customWidth="1"/>
    <col min="14628" max="14855" width="9.140625" style="309"/>
    <col min="14856" max="14856" width="12" style="309" customWidth="1"/>
    <col min="14857" max="14858" width="9.140625" style="309"/>
    <col min="14859" max="14859" width="15.140625" style="309" customWidth="1"/>
    <col min="14860" max="14860" width="9.140625" style="309"/>
    <col min="14861" max="14861" width="11.5703125" style="309" customWidth="1"/>
    <col min="14862" max="14864" width="9.140625" style="309"/>
    <col min="14865" max="14865" width="11.7109375" style="309" customWidth="1"/>
    <col min="14866" max="14870" width="9.140625" style="309"/>
    <col min="14871" max="14871" width="10.85546875" style="309" customWidth="1"/>
    <col min="14872" max="14876" width="9.140625" style="309"/>
    <col min="14877" max="14877" width="10.42578125" style="309" customWidth="1"/>
    <col min="14878" max="14882" width="9.140625" style="309"/>
    <col min="14883" max="14883" width="11.42578125" style="309" customWidth="1"/>
    <col min="14884" max="15111" width="9.140625" style="309"/>
    <col min="15112" max="15112" width="12" style="309" customWidth="1"/>
    <col min="15113" max="15114" width="9.140625" style="309"/>
    <col min="15115" max="15115" width="15.140625" style="309" customWidth="1"/>
    <col min="15116" max="15116" width="9.140625" style="309"/>
    <col min="15117" max="15117" width="11.5703125" style="309" customWidth="1"/>
    <col min="15118" max="15120" width="9.140625" style="309"/>
    <col min="15121" max="15121" width="11.7109375" style="309" customWidth="1"/>
    <col min="15122" max="15126" width="9.140625" style="309"/>
    <col min="15127" max="15127" width="10.85546875" style="309" customWidth="1"/>
    <col min="15128" max="15132" width="9.140625" style="309"/>
    <col min="15133" max="15133" width="10.42578125" style="309" customWidth="1"/>
    <col min="15134" max="15138" width="9.140625" style="309"/>
    <col min="15139" max="15139" width="11.42578125" style="309" customWidth="1"/>
    <col min="15140" max="15367" width="9.140625" style="309"/>
    <col min="15368" max="15368" width="12" style="309" customWidth="1"/>
    <col min="15369" max="15370" width="9.140625" style="309"/>
    <col min="15371" max="15371" width="15.140625" style="309" customWidth="1"/>
    <col min="15372" max="15372" width="9.140625" style="309"/>
    <col min="15373" max="15373" width="11.5703125" style="309" customWidth="1"/>
    <col min="15374" max="15376" width="9.140625" style="309"/>
    <col min="15377" max="15377" width="11.7109375" style="309" customWidth="1"/>
    <col min="15378" max="15382" width="9.140625" style="309"/>
    <col min="15383" max="15383" width="10.85546875" style="309" customWidth="1"/>
    <col min="15384" max="15388" width="9.140625" style="309"/>
    <col min="15389" max="15389" width="10.42578125" style="309" customWidth="1"/>
    <col min="15390" max="15394" width="9.140625" style="309"/>
    <col min="15395" max="15395" width="11.42578125" style="309" customWidth="1"/>
    <col min="15396" max="15623" width="9.140625" style="309"/>
    <col min="15624" max="15624" width="12" style="309" customWidth="1"/>
    <col min="15625" max="15626" width="9.140625" style="309"/>
    <col min="15627" max="15627" width="15.140625" style="309" customWidth="1"/>
    <col min="15628" max="15628" width="9.140625" style="309"/>
    <col min="15629" max="15629" width="11.5703125" style="309" customWidth="1"/>
    <col min="15630" max="15632" width="9.140625" style="309"/>
    <col min="15633" max="15633" width="11.7109375" style="309" customWidth="1"/>
    <col min="15634" max="15638" width="9.140625" style="309"/>
    <col min="15639" max="15639" width="10.85546875" style="309" customWidth="1"/>
    <col min="15640" max="15644" width="9.140625" style="309"/>
    <col min="15645" max="15645" width="10.42578125" style="309" customWidth="1"/>
    <col min="15646" max="15650" width="9.140625" style="309"/>
    <col min="15651" max="15651" width="11.42578125" style="309" customWidth="1"/>
    <col min="15652" max="15879" width="9.140625" style="309"/>
    <col min="15880" max="15880" width="12" style="309" customWidth="1"/>
    <col min="15881" max="15882" width="9.140625" style="309"/>
    <col min="15883" max="15883" width="15.140625" style="309" customWidth="1"/>
    <col min="15884" max="15884" width="9.140625" style="309"/>
    <col min="15885" max="15885" width="11.5703125" style="309" customWidth="1"/>
    <col min="15886" max="15888" width="9.140625" style="309"/>
    <col min="15889" max="15889" width="11.7109375" style="309" customWidth="1"/>
    <col min="15890" max="15894" width="9.140625" style="309"/>
    <col min="15895" max="15895" width="10.85546875" style="309" customWidth="1"/>
    <col min="15896" max="15900" width="9.140625" style="309"/>
    <col min="15901" max="15901" width="10.42578125" style="309" customWidth="1"/>
    <col min="15902" max="15906" width="9.140625" style="309"/>
    <col min="15907" max="15907" width="11.42578125" style="309" customWidth="1"/>
    <col min="15908" max="16135" width="9.140625" style="309"/>
    <col min="16136" max="16136" width="12" style="309" customWidth="1"/>
    <col min="16137" max="16138" width="9.140625" style="309"/>
    <col min="16139" max="16139" width="15.140625" style="309" customWidth="1"/>
    <col min="16140" max="16140" width="9.140625" style="309"/>
    <col min="16141" max="16141" width="11.5703125" style="309" customWidth="1"/>
    <col min="16142" max="16144" width="9.140625" style="309"/>
    <col min="16145" max="16145" width="11.7109375" style="309" customWidth="1"/>
    <col min="16146" max="16150" width="9.140625" style="309"/>
    <col min="16151" max="16151" width="10.85546875" style="309" customWidth="1"/>
    <col min="16152" max="16156" width="9.140625" style="309"/>
    <col min="16157" max="16157" width="10.42578125" style="309" customWidth="1"/>
    <col min="16158" max="16162" width="9.140625" style="309"/>
    <col min="16163" max="16163" width="11.42578125" style="309" customWidth="1"/>
    <col min="16164" max="16384" width="9.140625" style="309"/>
  </cols>
  <sheetData>
    <row r="2" spans="1:40" s="307" customFormat="1">
      <c r="A2" s="281"/>
      <c r="B2" s="875" t="s">
        <v>814</v>
      </c>
      <c r="C2" s="875"/>
      <c r="D2" s="875"/>
      <c r="E2" s="875"/>
      <c r="F2" s="875"/>
      <c r="G2" s="875"/>
      <c r="H2" s="875"/>
      <c r="I2" s="875"/>
      <c r="J2" s="875"/>
      <c r="K2" s="875"/>
      <c r="L2" s="875"/>
      <c r="M2" s="875"/>
      <c r="N2" s="875"/>
      <c r="O2" s="875"/>
      <c r="P2" s="875"/>
      <c r="Q2" s="875"/>
      <c r="R2" s="875"/>
      <c r="S2" s="875"/>
      <c r="T2" s="875"/>
      <c r="U2" s="875"/>
      <c r="V2" s="875"/>
      <c r="W2" s="875"/>
      <c r="X2" s="875"/>
      <c r="Y2" s="875"/>
      <c r="Z2" s="875"/>
      <c r="AA2" s="875"/>
      <c r="AB2" s="875"/>
      <c r="AC2" s="875"/>
      <c r="AD2" s="875"/>
      <c r="AE2" s="875"/>
      <c r="AF2" s="875"/>
      <c r="AG2" s="875"/>
      <c r="AH2" s="875"/>
      <c r="AI2" s="875"/>
      <c r="AJ2" s="875"/>
      <c r="AK2" s="875"/>
    </row>
    <row r="3" spans="1:40" s="307" customFormat="1">
      <c r="A3" s="875" t="s">
        <v>156</v>
      </c>
      <c r="B3" s="875"/>
      <c r="C3" s="875"/>
      <c r="D3" s="875"/>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J3" s="281"/>
      <c r="AK3" s="281" t="s">
        <v>1</v>
      </c>
      <c r="AL3" s="281"/>
    </row>
    <row r="4" spans="1:40" s="307" customFormat="1">
      <c r="A4" s="901" t="s">
        <v>480</v>
      </c>
      <c r="B4" s="901" t="s">
        <v>481</v>
      </c>
      <c r="C4" s="901" t="s">
        <v>2</v>
      </c>
      <c r="D4" s="901" t="s">
        <v>436</v>
      </c>
      <c r="E4" s="901" t="s">
        <v>482</v>
      </c>
      <c r="F4" s="913" t="s">
        <v>692</v>
      </c>
      <c r="G4" s="901" t="s">
        <v>483</v>
      </c>
      <c r="H4" s="901" t="s">
        <v>375</v>
      </c>
      <c r="I4" s="901" t="s">
        <v>484</v>
      </c>
      <c r="J4" s="901" t="s">
        <v>485</v>
      </c>
      <c r="K4" s="907" t="s">
        <v>486</v>
      </c>
      <c r="L4" s="908"/>
      <c r="M4" s="908"/>
      <c r="N4" s="909"/>
      <c r="O4" s="904" t="s">
        <v>693</v>
      </c>
      <c r="P4" s="904"/>
      <c r="Q4" s="904"/>
      <c r="R4" s="904"/>
      <c r="S4" s="904"/>
      <c r="T4" s="904"/>
      <c r="U4" s="904" t="s">
        <v>694</v>
      </c>
      <c r="V4" s="904"/>
      <c r="W4" s="904"/>
      <c r="X4" s="904"/>
      <c r="Y4" s="904"/>
      <c r="Z4" s="904"/>
      <c r="AA4" s="904" t="s">
        <v>815</v>
      </c>
      <c r="AB4" s="904"/>
      <c r="AC4" s="904"/>
      <c r="AD4" s="904"/>
      <c r="AE4" s="904"/>
      <c r="AF4" s="904"/>
      <c r="AG4" s="904" t="s">
        <v>813</v>
      </c>
      <c r="AH4" s="904"/>
      <c r="AI4" s="904"/>
      <c r="AJ4" s="904"/>
      <c r="AK4" s="904"/>
      <c r="AL4" s="904"/>
      <c r="AM4" s="910" t="s">
        <v>743</v>
      </c>
      <c r="AN4" s="910" t="s">
        <v>742</v>
      </c>
    </row>
    <row r="5" spans="1:40" s="307" customFormat="1" ht="27" customHeight="1">
      <c r="A5" s="902"/>
      <c r="B5" s="902"/>
      <c r="C5" s="902"/>
      <c r="D5" s="902"/>
      <c r="E5" s="902"/>
      <c r="F5" s="914"/>
      <c r="G5" s="902"/>
      <c r="H5" s="902"/>
      <c r="I5" s="902"/>
      <c r="J5" s="902"/>
      <c r="K5" s="904" t="s">
        <v>487</v>
      </c>
      <c r="L5" s="904" t="s">
        <v>488</v>
      </c>
      <c r="M5" s="904" t="s">
        <v>489</v>
      </c>
      <c r="N5" s="904" t="s">
        <v>490</v>
      </c>
      <c r="O5" s="905" t="s">
        <v>228</v>
      </c>
      <c r="P5" s="906"/>
      <c r="Q5" s="901" t="s">
        <v>325</v>
      </c>
      <c r="R5" s="901" t="s">
        <v>229</v>
      </c>
      <c r="S5" s="901" t="s">
        <v>103</v>
      </c>
      <c r="T5" s="901" t="s">
        <v>111</v>
      </c>
      <c r="U5" s="905" t="s">
        <v>228</v>
      </c>
      <c r="V5" s="906"/>
      <c r="W5" s="901" t="s">
        <v>325</v>
      </c>
      <c r="X5" s="901" t="s">
        <v>229</v>
      </c>
      <c r="Y5" s="901" t="s">
        <v>103</v>
      </c>
      <c r="Z5" s="901" t="s">
        <v>111</v>
      </c>
      <c r="AA5" s="905" t="s">
        <v>228</v>
      </c>
      <c r="AB5" s="906"/>
      <c r="AC5" s="901" t="s">
        <v>325</v>
      </c>
      <c r="AD5" s="901" t="s">
        <v>229</v>
      </c>
      <c r="AE5" s="901" t="s">
        <v>103</v>
      </c>
      <c r="AF5" s="901" t="s">
        <v>111</v>
      </c>
      <c r="AG5" s="905" t="s">
        <v>228</v>
      </c>
      <c r="AH5" s="906"/>
      <c r="AI5" s="901" t="s">
        <v>325</v>
      </c>
      <c r="AJ5" s="901" t="s">
        <v>229</v>
      </c>
      <c r="AK5" s="901" t="s">
        <v>103</v>
      </c>
      <c r="AL5" s="901" t="s">
        <v>111</v>
      </c>
      <c r="AM5" s="911"/>
      <c r="AN5" s="911"/>
    </row>
    <row r="6" spans="1:40" ht="30" customHeight="1">
      <c r="A6" s="903"/>
      <c r="B6" s="903"/>
      <c r="C6" s="903"/>
      <c r="D6" s="903"/>
      <c r="E6" s="903"/>
      <c r="F6" s="915"/>
      <c r="G6" s="903"/>
      <c r="H6" s="903"/>
      <c r="I6" s="903"/>
      <c r="J6" s="903"/>
      <c r="K6" s="904"/>
      <c r="L6" s="904"/>
      <c r="M6" s="904"/>
      <c r="N6" s="904"/>
      <c r="O6" s="308" t="s">
        <v>491</v>
      </c>
      <c r="P6" s="308" t="s">
        <v>492</v>
      </c>
      <c r="Q6" s="903"/>
      <c r="R6" s="903"/>
      <c r="S6" s="903"/>
      <c r="T6" s="903"/>
      <c r="U6" s="308" t="s">
        <v>491</v>
      </c>
      <c r="V6" s="308" t="s">
        <v>492</v>
      </c>
      <c r="W6" s="903"/>
      <c r="X6" s="903"/>
      <c r="Y6" s="903"/>
      <c r="Z6" s="903"/>
      <c r="AA6" s="308" t="s">
        <v>491</v>
      </c>
      <c r="AB6" s="308" t="s">
        <v>492</v>
      </c>
      <c r="AC6" s="903"/>
      <c r="AD6" s="903"/>
      <c r="AE6" s="903"/>
      <c r="AF6" s="903"/>
      <c r="AG6" s="308" t="s">
        <v>491</v>
      </c>
      <c r="AH6" s="308" t="s">
        <v>492</v>
      </c>
      <c r="AI6" s="903"/>
      <c r="AJ6" s="903"/>
      <c r="AK6" s="903"/>
      <c r="AL6" s="903"/>
      <c r="AM6" s="912"/>
      <c r="AN6" s="912"/>
    </row>
    <row r="7" spans="1:40">
      <c r="A7" s="283"/>
      <c r="B7" s="283"/>
      <c r="C7" s="283"/>
      <c r="D7" s="283"/>
      <c r="E7" s="283"/>
      <c r="F7" s="283"/>
      <c r="G7" s="283"/>
      <c r="H7" s="283"/>
      <c r="I7" s="283"/>
      <c r="J7" s="283"/>
      <c r="K7" s="283"/>
      <c r="L7" s="283"/>
      <c r="M7" s="283"/>
      <c r="N7" s="283">
        <f>K7-L7-M7</f>
        <v>0</v>
      </c>
      <c r="O7" s="283"/>
      <c r="P7" s="283"/>
      <c r="Q7" s="283"/>
      <c r="R7" s="283"/>
      <c r="S7" s="283"/>
      <c r="T7" s="283">
        <f>SUM(O7:S7)</f>
        <v>0</v>
      </c>
      <c r="U7" s="283"/>
      <c r="V7" s="283"/>
      <c r="W7" s="283"/>
      <c r="X7" s="283"/>
      <c r="Y7" s="310"/>
      <c r="Z7" s="283">
        <f>SUM(U7:Y7)</f>
        <v>0</v>
      </c>
      <c r="AA7" s="283"/>
      <c r="AB7" s="283"/>
      <c r="AC7" s="283"/>
      <c r="AD7" s="283"/>
      <c r="AE7" s="310"/>
      <c r="AF7" s="283">
        <f>SUM(AA7:AE7)</f>
        <v>0</v>
      </c>
      <c r="AG7" s="283">
        <f>O7+U7-AA7</f>
        <v>0</v>
      </c>
      <c r="AH7" s="283">
        <f>P7+V7-AB7</f>
        <v>0</v>
      </c>
      <c r="AI7" s="283">
        <f>Q7+W7-AC7</f>
        <v>0</v>
      </c>
      <c r="AJ7" s="283">
        <f>R7+X7-AD7</f>
        <v>0</v>
      </c>
      <c r="AK7" s="283">
        <f>S7+Y7-AE7</f>
        <v>0</v>
      </c>
      <c r="AL7" s="283">
        <f>SUM(AG7:AK7)</f>
        <v>0</v>
      </c>
      <c r="AM7" s="476" t="e">
        <f>V7/N7</f>
        <v>#DIV/0!</v>
      </c>
      <c r="AN7" s="476" t="e">
        <f>SUM((U7+V7)/N7)</f>
        <v>#DIV/0!</v>
      </c>
    </row>
    <row r="8" spans="1:40">
      <c r="A8" s="283"/>
      <c r="B8" s="283"/>
      <c r="C8" s="283"/>
      <c r="D8" s="283"/>
      <c r="E8" s="283"/>
      <c r="F8" s="283"/>
      <c r="G8" s="283"/>
      <c r="H8" s="283"/>
      <c r="I8" s="283"/>
      <c r="J8" s="283"/>
      <c r="K8" s="283"/>
      <c r="L8" s="283"/>
      <c r="M8" s="283"/>
      <c r="N8" s="466">
        <f t="shared" ref="N8:N35" si="0">K8-L8-M8</f>
        <v>0</v>
      </c>
      <c r="O8" s="283"/>
      <c r="P8" s="283"/>
      <c r="Q8" s="283"/>
      <c r="R8" s="283"/>
      <c r="S8" s="283"/>
      <c r="T8" s="283">
        <f t="shared" ref="T8:T35" si="1">SUM(O8:S8)</f>
        <v>0</v>
      </c>
      <c r="U8" s="283"/>
      <c r="V8" s="283"/>
      <c r="W8" s="283"/>
      <c r="X8" s="283"/>
      <c r="Y8" s="310"/>
      <c r="Z8" s="283">
        <f t="shared" ref="Z8:Z35" si="2">SUM(U8:Y8)</f>
        <v>0</v>
      </c>
      <c r="AA8" s="283"/>
      <c r="AB8" s="283"/>
      <c r="AC8" s="283"/>
      <c r="AD8" s="283"/>
      <c r="AE8" s="310"/>
      <c r="AF8" s="283">
        <f t="shared" ref="AF8:AF35" si="3">SUM(AA8:AE8)</f>
        <v>0</v>
      </c>
      <c r="AG8" s="283">
        <f t="shared" ref="AG8:AK35" si="4">O8+U8-AA8</f>
        <v>0</v>
      </c>
      <c r="AH8" s="283">
        <f t="shared" si="4"/>
        <v>0</v>
      </c>
      <c r="AI8" s="283">
        <f t="shared" si="4"/>
        <v>0</v>
      </c>
      <c r="AJ8" s="283">
        <f t="shared" si="4"/>
        <v>0</v>
      </c>
      <c r="AK8" s="283">
        <f t="shared" si="4"/>
        <v>0</v>
      </c>
      <c r="AL8" s="283">
        <f t="shared" ref="AL8:AL35" si="5">SUM(AG8:AK8)</f>
        <v>0</v>
      </c>
      <c r="AM8" s="476" t="e">
        <f t="shared" ref="AM8:AM35" si="6">V8/N8</f>
        <v>#DIV/0!</v>
      </c>
      <c r="AN8" s="476" t="e">
        <f t="shared" ref="AN8:AN35" si="7">SUM((U8+V8)/N8)</f>
        <v>#DIV/0!</v>
      </c>
    </row>
    <row r="9" spans="1:40">
      <c r="A9" s="283"/>
      <c r="B9" s="283"/>
      <c r="C9" s="283"/>
      <c r="D9" s="283"/>
      <c r="E9" s="283"/>
      <c r="F9" s="283"/>
      <c r="G9" s="283"/>
      <c r="H9" s="283"/>
      <c r="I9" s="283"/>
      <c r="J9" s="283"/>
      <c r="K9" s="283"/>
      <c r="L9" s="283"/>
      <c r="M9" s="283"/>
      <c r="N9" s="466">
        <f t="shared" si="0"/>
        <v>0</v>
      </c>
      <c r="O9" s="283"/>
      <c r="P9" s="283"/>
      <c r="Q9" s="283"/>
      <c r="R9" s="283"/>
      <c r="S9" s="283"/>
      <c r="T9" s="283">
        <f t="shared" si="1"/>
        <v>0</v>
      </c>
      <c r="U9" s="283"/>
      <c r="V9" s="283"/>
      <c r="W9" s="283"/>
      <c r="X9" s="283"/>
      <c r="Y9" s="310"/>
      <c r="Z9" s="283">
        <f t="shared" si="2"/>
        <v>0</v>
      </c>
      <c r="AA9" s="283"/>
      <c r="AB9" s="283"/>
      <c r="AC9" s="283"/>
      <c r="AD9" s="283"/>
      <c r="AE9" s="310"/>
      <c r="AF9" s="283">
        <f t="shared" si="3"/>
        <v>0</v>
      </c>
      <c r="AG9" s="283">
        <f t="shared" si="4"/>
        <v>0</v>
      </c>
      <c r="AH9" s="283">
        <f t="shared" si="4"/>
        <v>0</v>
      </c>
      <c r="AI9" s="283">
        <f t="shared" si="4"/>
        <v>0</v>
      </c>
      <c r="AJ9" s="283">
        <f t="shared" si="4"/>
        <v>0</v>
      </c>
      <c r="AK9" s="283">
        <f t="shared" si="4"/>
        <v>0</v>
      </c>
      <c r="AL9" s="283">
        <f t="shared" si="5"/>
        <v>0</v>
      </c>
      <c r="AM9" s="476" t="e">
        <f t="shared" si="6"/>
        <v>#DIV/0!</v>
      </c>
      <c r="AN9" s="476" t="e">
        <f t="shared" si="7"/>
        <v>#DIV/0!</v>
      </c>
    </row>
    <row r="10" spans="1:40">
      <c r="A10" s="283"/>
      <c r="B10" s="283"/>
      <c r="C10" s="283"/>
      <c r="D10" s="283"/>
      <c r="E10" s="283"/>
      <c r="F10" s="283"/>
      <c r="G10" s="283"/>
      <c r="H10" s="283"/>
      <c r="I10" s="283"/>
      <c r="J10" s="283"/>
      <c r="K10" s="283"/>
      <c r="L10" s="283"/>
      <c r="M10" s="283"/>
      <c r="N10" s="466">
        <f t="shared" si="0"/>
        <v>0</v>
      </c>
      <c r="O10" s="283"/>
      <c r="P10" s="283"/>
      <c r="Q10" s="283"/>
      <c r="R10" s="283"/>
      <c r="S10" s="283"/>
      <c r="T10" s="283">
        <f t="shared" si="1"/>
        <v>0</v>
      </c>
      <c r="U10" s="283"/>
      <c r="V10" s="283"/>
      <c r="W10" s="283"/>
      <c r="X10" s="283"/>
      <c r="Y10" s="310"/>
      <c r="Z10" s="283">
        <f t="shared" si="2"/>
        <v>0</v>
      </c>
      <c r="AA10" s="283"/>
      <c r="AB10" s="283"/>
      <c r="AC10" s="283"/>
      <c r="AD10" s="283"/>
      <c r="AE10" s="310"/>
      <c r="AF10" s="283">
        <f t="shared" si="3"/>
        <v>0</v>
      </c>
      <c r="AG10" s="283">
        <f t="shared" si="4"/>
        <v>0</v>
      </c>
      <c r="AH10" s="283">
        <f t="shared" si="4"/>
        <v>0</v>
      </c>
      <c r="AI10" s="283">
        <f t="shared" si="4"/>
        <v>0</v>
      </c>
      <c r="AJ10" s="283">
        <f t="shared" si="4"/>
        <v>0</v>
      </c>
      <c r="AK10" s="283">
        <f t="shared" si="4"/>
        <v>0</v>
      </c>
      <c r="AL10" s="283">
        <f t="shared" si="5"/>
        <v>0</v>
      </c>
      <c r="AM10" s="476" t="e">
        <f t="shared" si="6"/>
        <v>#DIV/0!</v>
      </c>
      <c r="AN10" s="476" t="e">
        <f t="shared" si="7"/>
        <v>#DIV/0!</v>
      </c>
    </row>
    <row r="11" spans="1:40">
      <c r="A11" s="283"/>
      <c r="B11" s="283"/>
      <c r="C11" s="283"/>
      <c r="D11" s="283"/>
      <c r="E11" s="283"/>
      <c r="F11" s="283"/>
      <c r="G11" s="283"/>
      <c r="H11" s="283"/>
      <c r="I11" s="283"/>
      <c r="J11" s="283"/>
      <c r="K11" s="283"/>
      <c r="L11" s="283"/>
      <c r="M11" s="283"/>
      <c r="N11" s="466">
        <f t="shared" si="0"/>
        <v>0</v>
      </c>
      <c r="O11" s="283"/>
      <c r="P11" s="283"/>
      <c r="Q11" s="283"/>
      <c r="R11" s="283"/>
      <c r="S11" s="283"/>
      <c r="T11" s="283">
        <f t="shared" si="1"/>
        <v>0</v>
      </c>
      <c r="U11" s="283"/>
      <c r="V11" s="283"/>
      <c r="W11" s="283"/>
      <c r="X11" s="283"/>
      <c r="Y11" s="310"/>
      <c r="Z11" s="283">
        <f t="shared" si="2"/>
        <v>0</v>
      </c>
      <c r="AA11" s="283"/>
      <c r="AB11" s="283"/>
      <c r="AC11" s="283"/>
      <c r="AD11" s="283"/>
      <c r="AE11" s="310"/>
      <c r="AF11" s="283">
        <f t="shared" si="3"/>
        <v>0</v>
      </c>
      <c r="AG11" s="283">
        <f t="shared" si="4"/>
        <v>0</v>
      </c>
      <c r="AH11" s="283">
        <f t="shared" si="4"/>
        <v>0</v>
      </c>
      <c r="AI11" s="283">
        <f t="shared" si="4"/>
        <v>0</v>
      </c>
      <c r="AJ11" s="283">
        <f t="shared" si="4"/>
        <v>0</v>
      </c>
      <c r="AK11" s="283">
        <f t="shared" si="4"/>
        <v>0</v>
      </c>
      <c r="AL11" s="283">
        <f t="shared" si="5"/>
        <v>0</v>
      </c>
      <c r="AM11" s="476" t="e">
        <f t="shared" si="6"/>
        <v>#DIV/0!</v>
      </c>
      <c r="AN11" s="476" t="e">
        <f t="shared" si="7"/>
        <v>#DIV/0!</v>
      </c>
    </row>
    <row r="12" spans="1:40">
      <c r="A12" s="283"/>
      <c r="B12" s="283"/>
      <c r="C12" s="283"/>
      <c r="D12" s="283"/>
      <c r="E12" s="283"/>
      <c r="F12" s="283"/>
      <c r="G12" s="283"/>
      <c r="H12" s="283"/>
      <c r="I12" s="283"/>
      <c r="J12" s="283"/>
      <c r="K12" s="283"/>
      <c r="L12" s="283"/>
      <c r="M12" s="283"/>
      <c r="N12" s="466">
        <f t="shared" si="0"/>
        <v>0</v>
      </c>
      <c r="O12" s="283"/>
      <c r="P12" s="283"/>
      <c r="Q12" s="283"/>
      <c r="R12" s="283"/>
      <c r="S12" s="283"/>
      <c r="T12" s="283">
        <f t="shared" si="1"/>
        <v>0</v>
      </c>
      <c r="U12" s="283"/>
      <c r="V12" s="283"/>
      <c r="W12" s="283"/>
      <c r="X12" s="283"/>
      <c r="Y12" s="310"/>
      <c r="Z12" s="283">
        <f t="shared" si="2"/>
        <v>0</v>
      </c>
      <c r="AA12" s="283"/>
      <c r="AB12" s="283"/>
      <c r="AC12" s="283"/>
      <c r="AD12" s="283"/>
      <c r="AE12" s="310"/>
      <c r="AF12" s="283">
        <f t="shared" si="3"/>
        <v>0</v>
      </c>
      <c r="AG12" s="283">
        <f t="shared" si="4"/>
        <v>0</v>
      </c>
      <c r="AH12" s="283">
        <f t="shared" si="4"/>
        <v>0</v>
      </c>
      <c r="AI12" s="283">
        <f t="shared" si="4"/>
        <v>0</v>
      </c>
      <c r="AJ12" s="283">
        <f t="shared" si="4"/>
        <v>0</v>
      </c>
      <c r="AK12" s="283">
        <f t="shared" si="4"/>
        <v>0</v>
      </c>
      <c r="AL12" s="283">
        <f t="shared" si="5"/>
        <v>0</v>
      </c>
      <c r="AM12" s="476" t="e">
        <f t="shared" si="6"/>
        <v>#DIV/0!</v>
      </c>
      <c r="AN12" s="476" t="e">
        <f t="shared" si="7"/>
        <v>#DIV/0!</v>
      </c>
    </row>
    <row r="13" spans="1:40">
      <c r="A13" s="283"/>
      <c r="B13" s="283"/>
      <c r="C13" s="283"/>
      <c r="D13" s="283"/>
      <c r="E13" s="283"/>
      <c r="F13" s="283"/>
      <c r="G13" s="283"/>
      <c r="H13" s="283"/>
      <c r="I13" s="283"/>
      <c r="J13" s="283"/>
      <c r="K13" s="283"/>
      <c r="L13" s="283"/>
      <c r="M13" s="283"/>
      <c r="N13" s="466">
        <f t="shared" si="0"/>
        <v>0</v>
      </c>
      <c r="O13" s="283"/>
      <c r="P13" s="283"/>
      <c r="Q13" s="283"/>
      <c r="R13" s="283"/>
      <c r="S13" s="283"/>
      <c r="T13" s="283">
        <f t="shared" si="1"/>
        <v>0</v>
      </c>
      <c r="U13" s="283"/>
      <c r="V13" s="283"/>
      <c r="W13" s="283"/>
      <c r="X13" s="283"/>
      <c r="Y13" s="310"/>
      <c r="Z13" s="283">
        <f t="shared" si="2"/>
        <v>0</v>
      </c>
      <c r="AA13" s="283"/>
      <c r="AB13" s="283"/>
      <c r="AC13" s="283"/>
      <c r="AD13" s="283"/>
      <c r="AE13" s="310"/>
      <c r="AF13" s="283">
        <f t="shared" si="3"/>
        <v>0</v>
      </c>
      <c r="AG13" s="283">
        <f t="shared" si="4"/>
        <v>0</v>
      </c>
      <c r="AH13" s="283">
        <f t="shared" si="4"/>
        <v>0</v>
      </c>
      <c r="AI13" s="283">
        <f t="shared" si="4"/>
        <v>0</v>
      </c>
      <c r="AJ13" s="283">
        <f t="shared" si="4"/>
        <v>0</v>
      </c>
      <c r="AK13" s="283">
        <f t="shared" si="4"/>
        <v>0</v>
      </c>
      <c r="AL13" s="283">
        <f t="shared" si="5"/>
        <v>0</v>
      </c>
      <c r="AM13" s="476" t="e">
        <f t="shared" si="6"/>
        <v>#DIV/0!</v>
      </c>
      <c r="AN13" s="476" t="e">
        <f t="shared" si="7"/>
        <v>#DIV/0!</v>
      </c>
    </row>
    <row r="14" spans="1:40">
      <c r="A14" s="283"/>
      <c r="B14" s="283"/>
      <c r="C14" s="283"/>
      <c r="D14" s="283"/>
      <c r="E14" s="283"/>
      <c r="F14" s="283"/>
      <c r="G14" s="283"/>
      <c r="H14" s="283"/>
      <c r="I14" s="283"/>
      <c r="J14" s="283"/>
      <c r="K14" s="283"/>
      <c r="L14" s="283"/>
      <c r="M14" s="283"/>
      <c r="N14" s="466">
        <f t="shared" si="0"/>
        <v>0</v>
      </c>
      <c r="O14" s="283"/>
      <c r="P14" s="283"/>
      <c r="Q14" s="283"/>
      <c r="R14" s="283"/>
      <c r="S14" s="283"/>
      <c r="T14" s="283">
        <f t="shared" si="1"/>
        <v>0</v>
      </c>
      <c r="U14" s="283"/>
      <c r="V14" s="283"/>
      <c r="W14" s="283"/>
      <c r="X14" s="283"/>
      <c r="Y14" s="310"/>
      <c r="Z14" s="283">
        <f t="shared" si="2"/>
        <v>0</v>
      </c>
      <c r="AA14" s="283"/>
      <c r="AB14" s="283"/>
      <c r="AC14" s="283"/>
      <c r="AD14" s="283"/>
      <c r="AE14" s="310"/>
      <c r="AF14" s="283">
        <f t="shared" si="3"/>
        <v>0</v>
      </c>
      <c r="AG14" s="283">
        <f t="shared" si="4"/>
        <v>0</v>
      </c>
      <c r="AH14" s="283">
        <f t="shared" si="4"/>
        <v>0</v>
      </c>
      <c r="AI14" s="283">
        <f t="shared" si="4"/>
        <v>0</v>
      </c>
      <c r="AJ14" s="283">
        <f t="shared" si="4"/>
        <v>0</v>
      </c>
      <c r="AK14" s="283">
        <f t="shared" si="4"/>
        <v>0</v>
      </c>
      <c r="AL14" s="283">
        <f t="shared" si="5"/>
        <v>0</v>
      </c>
      <c r="AM14" s="476" t="e">
        <f t="shared" si="6"/>
        <v>#DIV/0!</v>
      </c>
      <c r="AN14" s="476" t="e">
        <f t="shared" si="7"/>
        <v>#DIV/0!</v>
      </c>
    </row>
    <row r="15" spans="1:40">
      <c r="A15" s="283"/>
      <c r="B15" s="283"/>
      <c r="C15" s="283"/>
      <c r="D15" s="283"/>
      <c r="E15" s="283"/>
      <c r="F15" s="283"/>
      <c r="G15" s="283"/>
      <c r="H15" s="283"/>
      <c r="I15" s="283"/>
      <c r="J15" s="283"/>
      <c r="K15" s="283"/>
      <c r="L15" s="283"/>
      <c r="M15" s="283"/>
      <c r="N15" s="466">
        <f t="shared" si="0"/>
        <v>0</v>
      </c>
      <c r="O15" s="283"/>
      <c r="P15" s="283"/>
      <c r="Q15" s="283"/>
      <c r="R15" s="283"/>
      <c r="S15" s="283"/>
      <c r="T15" s="283">
        <f t="shared" si="1"/>
        <v>0</v>
      </c>
      <c r="U15" s="283"/>
      <c r="V15" s="283"/>
      <c r="W15" s="283"/>
      <c r="X15" s="283"/>
      <c r="Y15" s="310"/>
      <c r="Z15" s="283">
        <f t="shared" si="2"/>
        <v>0</v>
      </c>
      <c r="AA15" s="283"/>
      <c r="AB15" s="283"/>
      <c r="AC15" s="283"/>
      <c r="AD15" s="283"/>
      <c r="AE15" s="310"/>
      <c r="AF15" s="283">
        <f t="shared" si="3"/>
        <v>0</v>
      </c>
      <c r="AG15" s="283">
        <f t="shared" si="4"/>
        <v>0</v>
      </c>
      <c r="AH15" s="283">
        <f t="shared" si="4"/>
        <v>0</v>
      </c>
      <c r="AI15" s="283">
        <f t="shared" si="4"/>
        <v>0</v>
      </c>
      <c r="AJ15" s="283">
        <f t="shared" si="4"/>
        <v>0</v>
      </c>
      <c r="AK15" s="283">
        <f t="shared" si="4"/>
        <v>0</v>
      </c>
      <c r="AL15" s="283">
        <f t="shared" si="5"/>
        <v>0</v>
      </c>
      <c r="AM15" s="476" t="e">
        <f t="shared" si="6"/>
        <v>#DIV/0!</v>
      </c>
      <c r="AN15" s="476" t="e">
        <f t="shared" si="7"/>
        <v>#DIV/0!</v>
      </c>
    </row>
    <row r="16" spans="1:40">
      <c r="A16" s="283"/>
      <c r="B16" s="283"/>
      <c r="C16" s="283"/>
      <c r="D16" s="283"/>
      <c r="E16" s="283"/>
      <c r="F16" s="283"/>
      <c r="G16" s="283"/>
      <c r="H16" s="283"/>
      <c r="I16" s="283"/>
      <c r="J16" s="283"/>
      <c r="K16" s="283"/>
      <c r="L16" s="283"/>
      <c r="M16" s="283"/>
      <c r="N16" s="466">
        <f t="shared" si="0"/>
        <v>0</v>
      </c>
      <c r="O16" s="283"/>
      <c r="P16" s="283"/>
      <c r="Q16" s="283"/>
      <c r="R16" s="283"/>
      <c r="S16" s="283"/>
      <c r="T16" s="283">
        <f t="shared" si="1"/>
        <v>0</v>
      </c>
      <c r="U16" s="283"/>
      <c r="V16" s="283"/>
      <c r="W16" s="283"/>
      <c r="X16" s="283"/>
      <c r="Y16" s="310"/>
      <c r="Z16" s="283">
        <f t="shared" si="2"/>
        <v>0</v>
      </c>
      <c r="AA16" s="283"/>
      <c r="AB16" s="283"/>
      <c r="AC16" s="283"/>
      <c r="AD16" s="283"/>
      <c r="AE16" s="310"/>
      <c r="AF16" s="283">
        <f t="shared" si="3"/>
        <v>0</v>
      </c>
      <c r="AG16" s="283">
        <f t="shared" si="4"/>
        <v>0</v>
      </c>
      <c r="AH16" s="283">
        <f t="shared" si="4"/>
        <v>0</v>
      </c>
      <c r="AI16" s="283">
        <f t="shared" si="4"/>
        <v>0</v>
      </c>
      <c r="AJ16" s="283">
        <f t="shared" si="4"/>
        <v>0</v>
      </c>
      <c r="AK16" s="283">
        <f t="shared" si="4"/>
        <v>0</v>
      </c>
      <c r="AL16" s="283">
        <f t="shared" si="5"/>
        <v>0</v>
      </c>
      <c r="AM16" s="476" t="e">
        <f t="shared" si="6"/>
        <v>#DIV/0!</v>
      </c>
      <c r="AN16" s="476" t="e">
        <f t="shared" si="7"/>
        <v>#DIV/0!</v>
      </c>
    </row>
    <row r="17" spans="1:40">
      <c r="A17" s="283"/>
      <c r="B17" s="283"/>
      <c r="C17" s="283"/>
      <c r="D17" s="283"/>
      <c r="E17" s="283"/>
      <c r="F17" s="283"/>
      <c r="G17" s="283"/>
      <c r="H17" s="283"/>
      <c r="I17" s="283"/>
      <c r="J17" s="283"/>
      <c r="K17" s="283"/>
      <c r="L17" s="283"/>
      <c r="M17" s="283"/>
      <c r="N17" s="466">
        <f t="shared" si="0"/>
        <v>0</v>
      </c>
      <c r="O17" s="283"/>
      <c r="P17" s="283"/>
      <c r="Q17" s="283"/>
      <c r="R17" s="283"/>
      <c r="S17" s="283"/>
      <c r="T17" s="283">
        <f t="shared" si="1"/>
        <v>0</v>
      </c>
      <c r="U17" s="283"/>
      <c r="V17" s="283"/>
      <c r="W17" s="283"/>
      <c r="X17" s="283"/>
      <c r="Y17" s="310"/>
      <c r="Z17" s="283">
        <f t="shared" si="2"/>
        <v>0</v>
      </c>
      <c r="AA17" s="283"/>
      <c r="AB17" s="283"/>
      <c r="AC17" s="283"/>
      <c r="AD17" s="283"/>
      <c r="AE17" s="310"/>
      <c r="AF17" s="283">
        <f t="shared" si="3"/>
        <v>0</v>
      </c>
      <c r="AG17" s="283">
        <f t="shared" si="4"/>
        <v>0</v>
      </c>
      <c r="AH17" s="283">
        <f t="shared" si="4"/>
        <v>0</v>
      </c>
      <c r="AI17" s="283">
        <f t="shared" si="4"/>
        <v>0</v>
      </c>
      <c r="AJ17" s="283">
        <f t="shared" si="4"/>
        <v>0</v>
      </c>
      <c r="AK17" s="283">
        <f t="shared" si="4"/>
        <v>0</v>
      </c>
      <c r="AL17" s="283">
        <f t="shared" si="5"/>
        <v>0</v>
      </c>
      <c r="AM17" s="476" t="e">
        <f t="shared" si="6"/>
        <v>#DIV/0!</v>
      </c>
      <c r="AN17" s="476" t="e">
        <f t="shared" si="7"/>
        <v>#DIV/0!</v>
      </c>
    </row>
    <row r="18" spans="1:40">
      <c r="A18" s="283"/>
      <c r="B18" s="283"/>
      <c r="C18" s="283"/>
      <c r="D18" s="283"/>
      <c r="E18" s="283"/>
      <c r="F18" s="283"/>
      <c r="G18" s="283"/>
      <c r="H18" s="283"/>
      <c r="I18" s="283"/>
      <c r="J18" s="283"/>
      <c r="K18" s="283"/>
      <c r="L18" s="283"/>
      <c r="M18" s="283"/>
      <c r="N18" s="466">
        <f t="shared" si="0"/>
        <v>0</v>
      </c>
      <c r="O18" s="283"/>
      <c r="P18" s="283"/>
      <c r="Q18" s="283"/>
      <c r="R18" s="283"/>
      <c r="S18" s="283"/>
      <c r="T18" s="283">
        <f t="shared" si="1"/>
        <v>0</v>
      </c>
      <c r="U18" s="283"/>
      <c r="V18" s="283"/>
      <c r="W18" s="283"/>
      <c r="X18" s="283"/>
      <c r="Y18" s="310"/>
      <c r="Z18" s="283">
        <f t="shared" si="2"/>
        <v>0</v>
      </c>
      <c r="AA18" s="283"/>
      <c r="AB18" s="283"/>
      <c r="AC18" s="283"/>
      <c r="AD18" s="283"/>
      <c r="AE18" s="310"/>
      <c r="AF18" s="283">
        <f t="shared" si="3"/>
        <v>0</v>
      </c>
      <c r="AG18" s="283">
        <f t="shared" si="4"/>
        <v>0</v>
      </c>
      <c r="AH18" s="283">
        <f t="shared" si="4"/>
        <v>0</v>
      </c>
      <c r="AI18" s="283">
        <f t="shared" si="4"/>
        <v>0</v>
      </c>
      <c r="AJ18" s="283">
        <f t="shared" si="4"/>
        <v>0</v>
      </c>
      <c r="AK18" s="283">
        <f t="shared" si="4"/>
        <v>0</v>
      </c>
      <c r="AL18" s="283">
        <f t="shared" si="5"/>
        <v>0</v>
      </c>
      <c r="AM18" s="476" t="e">
        <f t="shared" si="6"/>
        <v>#DIV/0!</v>
      </c>
      <c r="AN18" s="476" t="e">
        <f t="shared" si="7"/>
        <v>#DIV/0!</v>
      </c>
    </row>
    <row r="19" spans="1:40">
      <c r="A19" s="283"/>
      <c r="B19" s="283"/>
      <c r="C19" s="283"/>
      <c r="D19" s="283"/>
      <c r="E19" s="283"/>
      <c r="F19" s="283"/>
      <c r="G19" s="283"/>
      <c r="H19" s="283"/>
      <c r="I19" s="283"/>
      <c r="J19" s="283"/>
      <c r="K19" s="283"/>
      <c r="L19" s="283"/>
      <c r="M19" s="283"/>
      <c r="N19" s="466">
        <f t="shared" si="0"/>
        <v>0</v>
      </c>
      <c r="O19" s="283"/>
      <c r="P19" s="283"/>
      <c r="Q19" s="283"/>
      <c r="R19" s="283"/>
      <c r="S19" s="283"/>
      <c r="T19" s="283">
        <f t="shared" si="1"/>
        <v>0</v>
      </c>
      <c r="U19" s="283"/>
      <c r="V19" s="283"/>
      <c r="W19" s="283"/>
      <c r="X19" s="283"/>
      <c r="Y19" s="310"/>
      <c r="Z19" s="283">
        <f t="shared" si="2"/>
        <v>0</v>
      </c>
      <c r="AA19" s="283"/>
      <c r="AB19" s="283"/>
      <c r="AC19" s="283"/>
      <c r="AD19" s="283"/>
      <c r="AE19" s="310"/>
      <c r="AF19" s="283">
        <f t="shared" si="3"/>
        <v>0</v>
      </c>
      <c r="AG19" s="283">
        <f t="shared" si="4"/>
        <v>0</v>
      </c>
      <c r="AH19" s="283">
        <f t="shared" si="4"/>
        <v>0</v>
      </c>
      <c r="AI19" s="283">
        <f t="shared" si="4"/>
        <v>0</v>
      </c>
      <c r="AJ19" s="283">
        <f t="shared" si="4"/>
        <v>0</v>
      </c>
      <c r="AK19" s="283">
        <f t="shared" si="4"/>
        <v>0</v>
      </c>
      <c r="AL19" s="283">
        <f t="shared" si="5"/>
        <v>0</v>
      </c>
      <c r="AM19" s="476" t="e">
        <f t="shared" si="6"/>
        <v>#DIV/0!</v>
      </c>
      <c r="AN19" s="476" t="e">
        <f t="shared" si="7"/>
        <v>#DIV/0!</v>
      </c>
    </row>
    <row r="20" spans="1:40">
      <c r="A20" s="283"/>
      <c r="B20" s="283"/>
      <c r="C20" s="283"/>
      <c r="D20" s="283"/>
      <c r="E20" s="283"/>
      <c r="F20" s="283"/>
      <c r="G20" s="283"/>
      <c r="H20" s="283"/>
      <c r="I20" s="283"/>
      <c r="J20" s="283"/>
      <c r="K20" s="283"/>
      <c r="L20" s="283"/>
      <c r="M20" s="283"/>
      <c r="N20" s="466">
        <f t="shared" si="0"/>
        <v>0</v>
      </c>
      <c r="O20" s="283"/>
      <c r="P20" s="283"/>
      <c r="Q20" s="283"/>
      <c r="R20" s="283"/>
      <c r="S20" s="283"/>
      <c r="T20" s="283">
        <f t="shared" si="1"/>
        <v>0</v>
      </c>
      <c r="U20" s="283"/>
      <c r="V20" s="283"/>
      <c r="W20" s="283"/>
      <c r="X20" s="283"/>
      <c r="Y20" s="310"/>
      <c r="Z20" s="283">
        <f t="shared" si="2"/>
        <v>0</v>
      </c>
      <c r="AA20" s="283"/>
      <c r="AB20" s="283"/>
      <c r="AC20" s="283"/>
      <c r="AD20" s="283"/>
      <c r="AE20" s="310"/>
      <c r="AF20" s="283">
        <f t="shared" si="3"/>
        <v>0</v>
      </c>
      <c r="AG20" s="283">
        <f t="shared" si="4"/>
        <v>0</v>
      </c>
      <c r="AH20" s="283">
        <f t="shared" si="4"/>
        <v>0</v>
      </c>
      <c r="AI20" s="283">
        <f t="shared" si="4"/>
        <v>0</v>
      </c>
      <c r="AJ20" s="283">
        <f t="shared" si="4"/>
        <v>0</v>
      </c>
      <c r="AK20" s="283">
        <f t="shared" si="4"/>
        <v>0</v>
      </c>
      <c r="AL20" s="283">
        <f t="shared" si="5"/>
        <v>0</v>
      </c>
      <c r="AM20" s="476" t="e">
        <f t="shared" si="6"/>
        <v>#DIV/0!</v>
      </c>
      <c r="AN20" s="476" t="e">
        <f t="shared" si="7"/>
        <v>#DIV/0!</v>
      </c>
    </row>
    <row r="21" spans="1:40">
      <c r="A21" s="283"/>
      <c r="B21" s="283"/>
      <c r="C21" s="283"/>
      <c r="D21" s="283"/>
      <c r="E21" s="283"/>
      <c r="F21" s="283"/>
      <c r="G21" s="283"/>
      <c r="H21" s="283"/>
      <c r="I21" s="283"/>
      <c r="J21" s="283"/>
      <c r="K21" s="283"/>
      <c r="L21" s="283"/>
      <c r="M21" s="283"/>
      <c r="N21" s="466">
        <f t="shared" si="0"/>
        <v>0</v>
      </c>
      <c r="O21" s="283"/>
      <c r="P21" s="283"/>
      <c r="Q21" s="283"/>
      <c r="R21" s="283"/>
      <c r="S21" s="283"/>
      <c r="T21" s="283">
        <f t="shared" si="1"/>
        <v>0</v>
      </c>
      <c r="U21" s="283"/>
      <c r="V21" s="283"/>
      <c r="W21" s="283"/>
      <c r="X21" s="283"/>
      <c r="Y21" s="310"/>
      <c r="Z21" s="283">
        <f t="shared" si="2"/>
        <v>0</v>
      </c>
      <c r="AA21" s="283"/>
      <c r="AB21" s="283"/>
      <c r="AC21" s="283"/>
      <c r="AD21" s="283"/>
      <c r="AE21" s="310"/>
      <c r="AF21" s="283">
        <f t="shared" si="3"/>
        <v>0</v>
      </c>
      <c r="AG21" s="283">
        <f t="shared" si="4"/>
        <v>0</v>
      </c>
      <c r="AH21" s="283">
        <f t="shared" si="4"/>
        <v>0</v>
      </c>
      <c r="AI21" s="283">
        <f t="shared" si="4"/>
        <v>0</v>
      </c>
      <c r="AJ21" s="283">
        <f t="shared" si="4"/>
        <v>0</v>
      </c>
      <c r="AK21" s="283">
        <f t="shared" si="4"/>
        <v>0</v>
      </c>
      <c r="AL21" s="283">
        <f t="shared" si="5"/>
        <v>0</v>
      </c>
      <c r="AM21" s="476" t="e">
        <f t="shared" si="6"/>
        <v>#DIV/0!</v>
      </c>
      <c r="AN21" s="476" t="e">
        <f t="shared" si="7"/>
        <v>#DIV/0!</v>
      </c>
    </row>
    <row r="22" spans="1:40">
      <c r="A22" s="283"/>
      <c r="B22" s="283"/>
      <c r="C22" s="283"/>
      <c r="D22" s="283"/>
      <c r="E22" s="283"/>
      <c r="F22" s="283"/>
      <c r="G22" s="283"/>
      <c r="H22" s="283"/>
      <c r="I22" s="283"/>
      <c r="J22" s="283"/>
      <c r="K22" s="283"/>
      <c r="L22" s="283"/>
      <c r="M22" s="283"/>
      <c r="N22" s="466">
        <f t="shared" si="0"/>
        <v>0</v>
      </c>
      <c r="O22" s="283"/>
      <c r="P22" s="283"/>
      <c r="Q22" s="283"/>
      <c r="R22" s="283"/>
      <c r="S22" s="283"/>
      <c r="T22" s="283">
        <f t="shared" si="1"/>
        <v>0</v>
      </c>
      <c r="U22" s="283"/>
      <c r="V22" s="283"/>
      <c r="W22" s="283"/>
      <c r="X22" s="283"/>
      <c r="Y22" s="310"/>
      <c r="Z22" s="283">
        <f t="shared" si="2"/>
        <v>0</v>
      </c>
      <c r="AA22" s="283"/>
      <c r="AB22" s="283"/>
      <c r="AC22" s="283"/>
      <c r="AD22" s="283"/>
      <c r="AE22" s="310"/>
      <c r="AF22" s="283">
        <f t="shared" si="3"/>
        <v>0</v>
      </c>
      <c r="AG22" s="283">
        <f t="shared" si="4"/>
        <v>0</v>
      </c>
      <c r="AH22" s="283">
        <f t="shared" si="4"/>
        <v>0</v>
      </c>
      <c r="AI22" s="283">
        <f t="shared" si="4"/>
        <v>0</v>
      </c>
      <c r="AJ22" s="283">
        <f t="shared" si="4"/>
        <v>0</v>
      </c>
      <c r="AK22" s="283">
        <f t="shared" si="4"/>
        <v>0</v>
      </c>
      <c r="AL22" s="283">
        <f t="shared" si="5"/>
        <v>0</v>
      </c>
      <c r="AM22" s="476" t="e">
        <f t="shared" si="6"/>
        <v>#DIV/0!</v>
      </c>
      <c r="AN22" s="476" t="e">
        <f t="shared" si="7"/>
        <v>#DIV/0!</v>
      </c>
    </row>
    <row r="23" spans="1:40">
      <c r="A23" s="283"/>
      <c r="B23" s="283"/>
      <c r="C23" s="283"/>
      <c r="D23" s="283"/>
      <c r="E23" s="283"/>
      <c r="F23" s="283"/>
      <c r="G23" s="283"/>
      <c r="H23" s="283"/>
      <c r="I23" s="283"/>
      <c r="J23" s="283"/>
      <c r="K23" s="283"/>
      <c r="L23" s="283"/>
      <c r="M23" s="283"/>
      <c r="N23" s="466">
        <f t="shared" si="0"/>
        <v>0</v>
      </c>
      <c r="O23" s="283"/>
      <c r="P23" s="283"/>
      <c r="Q23" s="283"/>
      <c r="R23" s="283"/>
      <c r="S23" s="283"/>
      <c r="T23" s="283">
        <f t="shared" si="1"/>
        <v>0</v>
      </c>
      <c r="U23" s="283"/>
      <c r="V23" s="283"/>
      <c r="W23" s="283"/>
      <c r="X23" s="283"/>
      <c r="Y23" s="310"/>
      <c r="Z23" s="283">
        <f t="shared" si="2"/>
        <v>0</v>
      </c>
      <c r="AA23" s="283"/>
      <c r="AB23" s="283"/>
      <c r="AC23" s="283"/>
      <c r="AD23" s="283"/>
      <c r="AE23" s="310"/>
      <c r="AF23" s="283">
        <f t="shared" si="3"/>
        <v>0</v>
      </c>
      <c r="AG23" s="283">
        <f t="shared" si="4"/>
        <v>0</v>
      </c>
      <c r="AH23" s="283">
        <f t="shared" si="4"/>
        <v>0</v>
      </c>
      <c r="AI23" s="283">
        <f t="shared" si="4"/>
        <v>0</v>
      </c>
      <c r="AJ23" s="283">
        <f t="shared" si="4"/>
        <v>0</v>
      </c>
      <c r="AK23" s="283">
        <f t="shared" si="4"/>
        <v>0</v>
      </c>
      <c r="AL23" s="283">
        <f t="shared" si="5"/>
        <v>0</v>
      </c>
      <c r="AM23" s="476" t="e">
        <f t="shared" si="6"/>
        <v>#DIV/0!</v>
      </c>
      <c r="AN23" s="476" t="e">
        <f t="shared" si="7"/>
        <v>#DIV/0!</v>
      </c>
    </row>
    <row r="24" spans="1:40">
      <c r="A24" s="283"/>
      <c r="B24" s="283"/>
      <c r="C24" s="283"/>
      <c r="D24" s="283"/>
      <c r="E24" s="283"/>
      <c r="F24" s="283"/>
      <c r="G24" s="283"/>
      <c r="H24" s="283"/>
      <c r="I24" s="283"/>
      <c r="J24" s="283"/>
      <c r="K24" s="283"/>
      <c r="L24" s="283"/>
      <c r="M24" s="283"/>
      <c r="N24" s="466">
        <f t="shared" si="0"/>
        <v>0</v>
      </c>
      <c r="O24" s="283"/>
      <c r="P24" s="283"/>
      <c r="Q24" s="283"/>
      <c r="R24" s="283"/>
      <c r="S24" s="283"/>
      <c r="T24" s="283">
        <f t="shared" si="1"/>
        <v>0</v>
      </c>
      <c r="U24" s="283"/>
      <c r="V24" s="283"/>
      <c r="W24" s="283"/>
      <c r="X24" s="283"/>
      <c r="Y24" s="310"/>
      <c r="Z24" s="283">
        <f t="shared" si="2"/>
        <v>0</v>
      </c>
      <c r="AA24" s="283"/>
      <c r="AB24" s="283"/>
      <c r="AC24" s="283"/>
      <c r="AD24" s="283"/>
      <c r="AE24" s="310"/>
      <c r="AF24" s="283">
        <f t="shared" si="3"/>
        <v>0</v>
      </c>
      <c r="AG24" s="283">
        <f t="shared" si="4"/>
        <v>0</v>
      </c>
      <c r="AH24" s="283">
        <f t="shared" si="4"/>
        <v>0</v>
      </c>
      <c r="AI24" s="283">
        <f t="shared" si="4"/>
        <v>0</v>
      </c>
      <c r="AJ24" s="283">
        <f t="shared" si="4"/>
        <v>0</v>
      </c>
      <c r="AK24" s="283">
        <f t="shared" si="4"/>
        <v>0</v>
      </c>
      <c r="AL24" s="283">
        <f t="shared" si="5"/>
        <v>0</v>
      </c>
      <c r="AM24" s="476" t="e">
        <f t="shared" si="6"/>
        <v>#DIV/0!</v>
      </c>
      <c r="AN24" s="476" t="e">
        <f t="shared" si="7"/>
        <v>#DIV/0!</v>
      </c>
    </row>
    <row r="25" spans="1:40">
      <c r="A25" s="283"/>
      <c r="B25" s="283"/>
      <c r="C25" s="283"/>
      <c r="D25" s="283"/>
      <c r="E25" s="283"/>
      <c r="F25" s="283"/>
      <c r="G25" s="283"/>
      <c r="H25" s="283"/>
      <c r="I25" s="283"/>
      <c r="J25" s="283"/>
      <c r="K25" s="283"/>
      <c r="L25" s="283"/>
      <c r="M25" s="283"/>
      <c r="N25" s="466">
        <f t="shared" si="0"/>
        <v>0</v>
      </c>
      <c r="O25" s="283"/>
      <c r="P25" s="283"/>
      <c r="Q25" s="283"/>
      <c r="R25" s="283"/>
      <c r="S25" s="283"/>
      <c r="T25" s="283">
        <f t="shared" si="1"/>
        <v>0</v>
      </c>
      <c r="U25" s="283"/>
      <c r="V25" s="283"/>
      <c r="W25" s="283"/>
      <c r="X25" s="283"/>
      <c r="Y25" s="310"/>
      <c r="Z25" s="283">
        <f t="shared" si="2"/>
        <v>0</v>
      </c>
      <c r="AA25" s="283"/>
      <c r="AB25" s="283"/>
      <c r="AC25" s="283"/>
      <c r="AD25" s="283"/>
      <c r="AE25" s="310"/>
      <c r="AF25" s="283">
        <f t="shared" si="3"/>
        <v>0</v>
      </c>
      <c r="AG25" s="283">
        <f t="shared" si="4"/>
        <v>0</v>
      </c>
      <c r="AH25" s="283">
        <f t="shared" si="4"/>
        <v>0</v>
      </c>
      <c r="AI25" s="283">
        <f t="shared" si="4"/>
        <v>0</v>
      </c>
      <c r="AJ25" s="283">
        <f t="shared" si="4"/>
        <v>0</v>
      </c>
      <c r="AK25" s="283">
        <f t="shared" si="4"/>
        <v>0</v>
      </c>
      <c r="AL25" s="283">
        <f t="shared" si="5"/>
        <v>0</v>
      </c>
      <c r="AM25" s="476" t="e">
        <f t="shared" si="6"/>
        <v>#DIV/0!</v>
      </c>
      <c r="AN25" s="476" t="e">
        <f t="shared" si="7"/>
        <v>#DIV/0!</v>
      </c>
    </row>
    <row r="26" spans="1:40">
      <c r="A26" s="283"/>
      <c r="B26" s="283"/>
      <c r="C26" s="283"/>
      <c r="D26" s="283"/>
      <c r="E26" s="283"/>
      <c r="F26" s="283"/>
      <c r="G26" s="283"/>
      <c r="H26" s="283"/>
      <c r="I26" s="283"/>
      <c r="J26" s="283"/>
      <c r="K26" s="283"/>
      <c r="L26" s="283"/>
      <c r="M26" s="283"/>
      <c r="N26" s="466">
        <f t="shared" si="0"/>
        <v>0</v>
      </c>
      <c r="O26" s="283"/>
      <c r="P26" s="283"/>
      <c r="Q26" s="283"/>
      <c r="R26" s="283"/>
      <c r="S26" s="283"/>
      <c r="T26" s="283">
        <f t="shared" si="1"/>
        <v>0</v>
      </c>
      <c r="U26" s="283"/>
      <c r="V26" s="283"/>
      <c r="W26" s="283"/>
      <c r="X26" s="283"/>
      <c r="Y26" s="310"/>
      <c r="Z26" s="283">
        <f t="shared" si="2"/>
        <v>0</v>
      </c>
      <c r="AA26" s="283"/>
      <c r="AB26" s="283"/>
      <c r="AC26" s="283"/>
      <c r="AD26" s="283"/>
      <c r="AE26" s="310"/>
      <c r="AF26" s="283">
        <f t="shared" si="3"/>
        <v>0</v>
      </c>
      <c r="AG26" s="283">
        <f t="shared" si="4"/>
        <v>0</v>
      </c>
      <c r="AH26" s="283">
        <f t="shared" si="4"/>
        <v>0</v>
      </c>
      <c r="AI26" s="283">
        <f t="shared" si="4"/>
        <v>0</v>
      </c>
      <c r="AJ26" s="283">
        <f t="shared" si="4"/>
        <v>0</v>
      </c>
      <c r="AK26" s="283">
        <f t="shared" si="4"/>
        <v>0</v>
      </c>
      <c r="AL26" s="283">
        <f t="shared" si="5"/>
        <v>0</v>
      </c>
      <c r="AM26" s="476" t="e">
        <f t="shared" si="6"/>
        <v>#DIV/0!</v>
      </c>
      <c r="AN26" s="476" t="e">
        <f t="shared" si="7"/>
        <v>#DIV/0!</v>
      </c>
    </row>
    <row r="27" spans="1:40">
      <c r="A27" s="283"/>
      <c r="B27" s="283"/>
      <c r="C27" s="283"/>
      <c r="D27" s="283"/>
      <c r="E27" s="283"/>
      <c r="F27" s="283"/>
      <c r="G27" s="283"/>
      <c r="H27" s="283"/>
      <c r="I27" s="283"/>
      <c r="J27" s="283"/>
      <c r="K27" s="283"/>
      <c r="L27" s="283"/>
      <c r="M27" s="283"/>
      <c r="N27" s="466">
        <f t="shared" si="0"/>
        <v>0</v>
      </c>
      <c r="O27" s="283"/>
      <c r="P27" s="283"/>
      <c r="Q27" s="283"/>
      <c r="R27" s="283"/>
      <c r="S27" s="283"/>
      <c r="T27" s="283">
        <f t="shared" si="1"/>
        <v>0</v>
      </c>
      <c r="U27" s="283"/>
      <c r="V27" s="283"/>
      <c r="W27" s="283"/>
      <c r="X27" s="283"/>
      <c r="Y27" s="310"/>
      <c r="Z27" s="283">
        <f t="shared" si="2"/>
        <v>0</v>
      </c>
      <c r="AA27" s="283"/>
      <c r="AB27" s="283"/>
      <c r="AC27" s="283"/>
      <c r="AD27" s="283"/>
      <c r="AE27" s="310"/>
      <c r="AF27" s="283">
        <f t="shared" si="3"/>
        <v>0</v>
      </c>
      <c r="AG27" s="283">
        <f t="shared" si="4"/>
        <v>0</v>
      </c>
      <c r="AH27" s="283">
        <f t="shared" si="4"/>
        <v>0</v>
      </c>
      <c r="AI27" s="283">
        <f t="shared" si="4"/>
        <v>0</v>
      </c>
      <c r="AJ27" s="283">
        <f t="shared" si="4"/>
        <v>0</v>
      </c>
      <c r="AK27" s="283">
        <f t="shared" si="4"/>
        <v>0</v>
      </c>
      <c r="AL27" s="283">
        <f t="shared" si="5"/>
        <v>0</v>
      </c>
      <c r="AM27" s="476" t="e">
        <f t="shared" si="6"/>
        <v>#DIV/0!</v>
      </c>
      <c r="AN27" s="476" t="e">
        <f t="shared" si="7"/>
        <v>#DIV/0!</v>
      </c>
    </row>
    <row r="28" spans="1:40">
      <c r="A28" s="283"/>
      <c r="B28" s="283"/>
      <c r="C28" s="283"/>
      <c r="D28" s="283"/>
      <c r="E28" s="283"/>
      <c r="F28" s="283"/>
      <c r="G28" s="283"/>
      <c r="H28" s="283"/>
      <c r="I28" s="283"/>
      <c r="J28" s="283"/>
      <c r="K28" s="283"/>
      <c r="L28" s="283"/>
      <c r="M28" s="283"/>
      <c r="N28" s="466">
        <f t="shared" si="0"/>
        <v>0</v>
      </c>
      <c r="O28" s="283"/>
      <c r="P28" s="283"/>
      <c r="Q28" s="283"/>
      <c r="R28" s="283"/>
      <c r="S28" s="283"/>
      <c r="T28" s="283">
        <f t="shared" si="1"/>
        <v>0</v>
      </c>
      <c r="U28" s="283"/>
      <c r="V28" s="283"/>
      <c r="W28" s="283"/>
      <c r="X28" s="283"/>
      <c r="Y28" s="310"/>
      <c r="Z28" s="283">
        <f t="shared" si="2"/>
        <v>0</v>
      </c>
      <c r="AA28" s="283"/>
      <c r="AB28" s="283"/>
      <c r="AC28" s="283"/>
      <c r="AD28" s="283"/>
      <c r="AE28" s="310"/>
      <c r="AF28" s="283">
        <f t="shared" si="3"/>
        <v>0</v>
      </c>
      <c r="AG28" s="283">
        <f t="shared" si="4"/>
        <v>0</v>
      </c>
      <c r="AH28" s="283">
        <f t="shared" si="4"/>
        <v>0</v>
      </c>
      <c r="AI28" s="283">
        <f t="shared" si="4"/>
        <v>0</v>
      </c>
      <c r="AJ28" s="283">
        <f t="shared" si="4"/>
        <v>0</v>
      </c>
      <c r="AK28" s="283">
        <f t="shared" si="4"/>
        <v>0</v>
      </c>
      <c r="AL28" s="283">
        <f t="shared" si="5"/>
        <v>0</v>
      </c>
      <c r="AM28" s="476" t="e">
        <f t="shared" si="6"/>
        <v>#DIV/0!</v>
      </c>
      <c r="AN28" s="476" t="e">
        <f t="shared" si="7"/>
        <v>#DIV/0!</v>
      </c>
    </row>
    <row r="29" spans="1:40">
      <c r="A29" s="283"/>
      <c r="B29" s="283"/>
      <c r="C29" s="283"/>
      <c r="D29" s="283"/>
      <c r="E29" s="283"/>
      <c r="F29" s="283"/>
      <c r="G29" s="283"/>
      <c r="H29" s="283"/>
      <c r="I29" s="283"/>
      <c r="J29" s="283"/>
      <c r="K29" s="283"/>
      <c r="L29" s="283"/>
      <c r="M29" s="283"/>
      <c r="N29" s="466">
        <f t="shared" si="0"/>
        <v>0</v>
      </c>
      <c r="O29" s="283"/>
      <c r="P29" s="283"/>
      <c r="Q29" s="283"/>
      <c r="R29" s="283"/>
      <c r="S29" s="283"/>
      <c r="T29" s="283">
        <f t="shared" si="1"/>
        <v>0</v>
      </c>
      <c r="U29" s="283"/>
      <c r="V29" s="283"/>
      <c r="W29" s="283"/>
      <c r="X29" s="283"/>
      <c r="Y29" s="310"/>
      <c r="Z29" s="283">
        <f t="shared" si="2"/>
        <v>0</v>
      </c>
      <c r="AA29" s="283"/>
      <c r="AB29" s="283"/>
      <c r="AC29" s="283"/>
      <c r="AD29" s="283"/>
      <c r="AE29" s="310"/>
      <c r="AF29" s="283">
        <f t="shared" si="3"/>
        <v>0</v>
      </c>
      <c r="AG29" s="283">
        <f t="shared" si="4"/>
        <v>0</v>
      </c>
      <c r="AH29" s="283">
        <f t="shared" si="4"/>
        <v>0</v>
      </c>
      <c r="AI29" s="283">
        <f t="shared" si="4"/>
        <v>0</v>
      </c>
      <c r="AJ29" s="283">
        <f t="shared" si="4"/>
        <v>0</v>
      </c>
      <c r="AK29" s="283">
        <f t="shared" si="4"/>
        <v>0</v>
      </c>
      <c r="AL29" s="283">
        <f t="shared" si="5"/>
        <v>0</v>
      </c>
      <c r="AM29" s="476" t="e">
        <f t="shared" si="6"/>
        <v>#DIV/0!</v>
      </c>
      <c r="AN29" s="476" t="e">
        <f t="shared" si="7"/>
        <v>#DIV/0!</v>
      </c>
    </row>
    <row r="30" spans="1:40">
      <c r="A30" s="283"/>
      <c r="B30" s="283"/>
      <c r="C30" s="283"/>
      <c r="D30" s="283"/>
      <c r="E30" s="283"/>
      <c r="F30" s="283"/>
      <c r="G30" s="283"/>
      <c r="H30" s="283"/>
      <c r="I30" s="283"/>
      <c r="J30" s="283"/>
      <c r="K30" s="283"/>
      <c r="L30" s="283"/>
      <c r="M30" s="283"/>
      <c r="N30" s="466">
        <f t="shared" si="0"/>
        <v>0</v>
      </c>
      <c r="O30" s="283"/>
      <c r="P30" s="283"/>
      <c r="Q30" s="283"/>
      <c r="R30" s="283"/>
      <c r="S30" s="283"/>
      <c r="T30" s="283">
        <f t="shared" si="1"/>
        <v>0</v>
      </c>
      <c r="U30" s="283"/>
      <c r="V30" s="283"/>
      <c r="W30" s="283"/>
      <c r="X30" s="283"/>
      <c r="Y30" s="310"/>
      <c r="Z30" s="283">
        <f t="shared" si="2"/>
        <v>0</v>
      </c>
      <c r="AA30" s="283"/>
      <c r="AB30" s="283"/>
      <c r="AC30" s="283"/>
      <c r="AD30" s="283"/>
      <c r="AE30" s="310"/>
      <c r="AF30" s="283">
        <f t="shared" si="3"/>
        <v>0</v>
      </c>
      <c r="AG30" s="283">
        <f t="shared" si="4"/>
        <v>0</v>
      </c>
      <c r="AH30" s="283">
        <f t="shared" si="4"/>
        <v>0</v>
      </c>
      <c r="AI30" s="283">
        <f t="shared" si="4"/>
        <v>0</v>
      </c>
      <c r="AJ30" s="283">
        <f t="shared" si="4"/>
        <v>0</v>
      </c>
      <c r="AK30" s="283">
        <f t="shared" si="4"/>
        <v>0</v>
      </c>
      <c r="AL30" s="283">
        <f t="shared" si="5"/>
        <v>0</v>
      </c>
      <c r="AM30" s="476" t="e">
        <f t="shared" si="6"/>
        <v>#DIV/0!</v>
      </c>
      <c r="AN30" s="476" t="e">
        <f t="shared" si="7"/>
        <v>#DIV/0!</v>
      </c>
    </row>
    <row r="31" spans="1:40">
      <c r="A31" s="283"/>
      <c r="B31" s="283"/>
      <c r="C31" s="283"/>
      <c r="D31" s="283"/>
      <c r="E31" s="283"/>
      <c r="F31" s="283"/>
      <c r="G31" s="283"/>
      <c r="H31" s="283"/>
      <c r="I31" s="283"/>
      <c r="J31" s="283"/>
      <c r="K31" s="283"/>
      <c r="L31" s="283"/>
      <c r="M31" s="283"/>
      <c r="N31" s="466">
        <f t="shared" si="0"/>
        <v>0</v>
      </c>
      <c r="O31" s="283"/>
      <c r="P31" s="283"/>
      <c r="Q31" s="283"/>
      <c r="R31" s="283"/>
      <c r="S31" s="283"/>
      <c r="T31" s="283">
        <f t="shared" si="1"/>
        <v>0</v>
      </c>
      <c r="U31" s="283"/>
      <c r="V31" s="283"/>
      <c r="W31" s="283"/>
      <c r="X31" s="283"/>
      <c r="Y31" s="310"/>
      <c r="Z31" s="283">
        <f t="shared" si="2"/>
        <v>0</v>
      </c>
      <c r="AA31" s="283"/>
      <c r="AB31" s="283"/>
      <c r="AC31" s="283"/>
      <c r="AD31" s="283"/>
      <c r="AE31" s="310"/>
      <c r="AF31" s="283">
        <f t="shared" si="3"/>
        <v>0</v>
      </c>
      <c r="AG31" s="283">
        <f t="shared" si="4"/>
        <v>0</v>
      </c>
      <c r="AH31" s="283">
        <f t="shared" si="4"/>
        <v>0</v>
      </c>
      <c r="AI31" s="283">
        <f t="shared" si="4"/>
        <v>0</v>
      </c>
      <c r="AJ31" s="283">
        <f t="shared" si="4"/>
        <v>0</v>
      </c>
      <c r="AK31" s="283">
        <f t="shared" si="4"/>
        <v>0</v>
      </c>
      <c r="AL31" s="283">
        <f t="shared" si="5"/>
        <v>0</v>
      </c>
      <c r="AM31" s="476" t="e">
        <f t="shared" si="6"/>
        <v>#DIV/0!</v>
      </c>
      <c r="AN31" s="476" t="e">
        <f t="shared" si="7"/>
        <v>#DIV/0!</v>
      </c>
    </row>
    <row r="32" spans="1:40">
      <c r="A32" s="283"/>
      <c r="B32" s="283"/>
      <c r="C32" s="283"/>
      <c r="D32" s="283"/>
      <c r="E32" s="283"/>
      <c r="F32" s="283"/>
      <c r="G32" s="283"/>
      <c r="H32" s="283"/>
      <c r="I32" s="283"/>
      <c r="J32" s="283"/>
      <c r="K32" s="283"/>
      <c r="L32" s="283"/>
      <c r="M32" s="283"/>
      <c r="N32" s="466">
        <f t="shared" si="0"/>
        <v>0</v>
      </c>
      <c r="O32" s="283"/>
      <c r="P32" s="283"/>
      <c r="Q32" s="283"/>
      <c r="R32" s="283"/>
      <c r="S32" s="283"/>
      <c r="T32" s="283">
        <f t="shared" si="1"/>
        <v>0</v>
      </c>
      <c r="U32" s="283"/>
      <c r="V32" s="283"/>
      <c r="W32" s="283"/>
      <c r="X32" s="283"/>
      <c r="Y32" s="310"/>
      <c r="Z32" s="283">
        <f t="shared" si="2"/>
        <v>0</v>
      </c>
      <c r="AA32" s="283"/>
      <c r="AB32" s="283"/>
      <c r="AC32" s="283"/>
      <c r="AD32" s="283"/>
      <c r="AE32" s="310"/>
      <c r="AF32" s="283">
        <f t="shared" si="3"/>
        <v>0</v>
      </c>
      <c r="AG32" s="283">
        <f t="shared" si="4"/>
        <v>0</v>
      </c>
      <c r="AH32" s="283">
        <f t="shared" si="4"/>
        <v>0</v>
      </c>
      <c r="AI32" s="283">
        <f t="shared" si="4"/>
        <v>0</v>
      </c>
      <c r="AJ32" s="283">
        <f t="shared" si="4"/>
        <v>0</v>
      </c>
      <c r="AK32" s="283">
        <f t="shared" si="4"/>
        <v>0</v>
      </c>
      <c r="AL32" s="283">
        <f t="shared" si="5"/>
        <v>0</v>
      </c>
      <c r="AM32" s="476" t="e">
        <f t="shared" si="6"/>
        <v>#DIV/0!</v>
      </c>
      <c r="AN32" s="476" t="e">
        <f t="shared" si="7"/>
        <v>#DIV/0!</v>
      </c>
    </row>
    <row r="33" spans="1:40">
      <c r="A33" s="283"/>
      <c r="B33" s="283"/>
      <c r="C33" s="283"/>
      <c r="D33" s="283"/>
      <c r="E33" s="283"/>
      <c r="F33" s="283"/>
      <c r="G33" s="283"/>
      <c r="H33" s="283"/>
      <c r="I33" s="283"/>
      <c r="J33" s="283"/>
      <c r="K33" s="283"/>
      <c r="L33" s="283"/>
      <c r="M33" s="283"/>
      <c r="N33" s="466">
        <f t="shared" si="0"/>
        <v>0</v>
      </c>
      <c r="O33" s="283"/>
      <c r="P33" s="283"/>
      <c r="Q33" s="283"/>
      <c r="R33" s="283"/>
      <c r="S33" s="283"/>
      <c r="T33" s="283">
        <f t="shared" si="1"/>
        <v>0</v>
      </c>
      <c r="U33" s="283"/>
      <c r="V33" s="283"/>
      <c r="W33" s="283"/>
      <c r="X33" s="283"/>
      <c r="Y33" s="310"/>
      <c r="Z33" s="283">
        <f t="shared" si="2"/>
        <v>0</v>
      </c>
      <c r="AA33" s="283"/>
      <c r="AB33" s="283"/>
      <c r="AC33" s="283"/>
      <c r="AD33" s="283"/>
      <c r="AE33" s="310"/>
      <c r="AF33" s="283">
        <f t="shared" si="3"/>
        <v>0</v>
      </c>
      <c r="AG33" s="283">
        <f t="shared" si="4"/>
        <v>0</v>
      </c>
      <c r="AH33" s="283">
        <f t="shared" si="4"/>
        <v>0</v>
      </c>
      <c r="AI33" s="283">
        <f t="shared" si="4"/>
        <v>0</v>
      </c>
      <c r="AJ33" s="283">
        <f t="shared" si="4"/>
        <v>0</v>
      </c>
      <c r="AK33" s="283">
        <f t="shared" si="4"/>
        <v>0</v>
      </c>
      <c r="AL33" s="283">
        <f t="shared" si="5"/>
        <v>0</v>
      </c>
      <c r="AM33" s="476" t="e">
        <f t="shared" si="6"/>
        <v>#DIV/0!</v>
      </c>
      <c r="AN33" s="476" t="e">
        <f t="shared" si="7"/>
        <v>#DIV/0!</v>
      </c>
    </row>
    <row r="34" spans="1:40">
      <c r="A34" s="283"/>
      <c r="B34" s="283"/>
      <c r="C34" s="283"/>
      <c r="D34" s="283"/>
      <c r="E34" s="283"/>
      <c r="F34" s="283"/>
      <c r="G34" s="283"/>
      <c r="H34" s="283"/>
      <c r="I34" s="283"/>
      <c r="J34" s="283"/>
      <c r="K34" s="283"/>
      <c r="L34" s="283"/>
      <c r="M34" s="283"/>
      <c r="N34" s="466">
        <f t="shared" si="0"/>
        <v>0</v>
      </c>
      <c r="O34" s="283"/>
      <c r="P34" s="283"/>
      <c r="Q34" s="283"/>
      <c r="R34" s="283"/>
      <c r="S34" s="283"/>
      <c r="T34" s="283">
        <f t="shared" si="1"/>
        <v>0</v>
      </c>
      <c r="U34" s="283"/>
      <c r="V34" s="283"/>
      <c r="W34" s="283"/>
      <c r="X34" s="283"/>
      <c r="Y34" s="310"/>
      <c r="Z34" s="283">
        <f t="shared" si="2"/>
        <v>0</v>
      </c>
      <c r="AA34" s="283"/>
      <c r="AB34" s="283"/>
      <c r="AC34" s="283"/>
      <c r="AD34" s="283"/>
      <c r="AE34" s="310"/>
      <c r="AF34" s="283">
        <f t="shared" si="3"/>
        <v>0</v>
      </c>
      <c r="AG34" s="283">
        <f t="shared" si="4"/>
        <v>0</v>
      </c>
      <c r="AH34" s="283">
        <f t="shared" si="4"/>
        <v>0</v>
      </c>
      <c r="AI34" s="283">
        <f t="shared" si="4"/>
        <v>0</v>
      </c>
      <c r="AJ34" s="283">
        <f t="shared" si="4"/>
        <v>0</v>
      </c>
      <c r="AK34" s="283">
        <f t="shared" si="4"/>
        <v>0</v>
      </c>
      <c r="AL34" s="283">
        <f t="shared" si="5"/>
        <v>0</v>
      </c>
      <c r="AM34" s="476" t="e">
        <f t="shared" si="6"/>
        <v>#DIV/0!</v>
      </c>
      <c r="AN34" s="476" t="e">
        <f t="shared" si="7"/>
        <v>#DIV/0!</v>
      </c>
    </row>
    <row r="35" spans="1:40">
      <c r="A35" s="283"/>
      <c r="B35" s="283"/>
      <c r="C35" s="283"/>
      <c r="D35" s="283"/>
      <c r="E35" s="283"/>
      <c r="F35" s="283"/>
      <c r="G35" s="283"/>
      <c r="H35" s="283"/>
      <c r="I35" s="283"/>
      <c r="J35" s="283"/>
      <c r="K35" s="283"/>
      <c r="L35" s="283"/>
      <c r="M35" s="283"/>
      <c r="N35" s="466">
        <f t="shared" si="0"/>
        <v>0</v>
      </c>
      <c r="O35" s="283"/>
      <c r="P35" s="283"/>
      <c r="Q35" s="283"/>
      <c r="R35" s="283"/>
      <c r="S35" s="283"/>
      <c r="T35" s="283">
        <f t="shared" si="1"/>
        <v>0</v>
      </c>
      <c r="U35" s="283"/>
      <c r="V35" s="283"/>
      <c r="W35" s="283"/>
      <c r="X35" s="283"/>
      <c r="Y35" s="310"/>
      <c r="Z35" s="283">
        <f t="shared" si="2"/>
        <v>0</v>
      </c>
      <c r="AA35" s="283"/>
      <c r="AB35" s="283"/>
      <c r="AC35" s="283"/>
      <c r="AD35" s="283"/>
      <c r="AE35" s="310"/>
      <c r="AF35" s="283">
        <f t="shared" si="3"/>
        <v>0</v>
      </c>
      <c r="AG35" s="283">
        <f t="shared" si="4"/>
        <v>0</v>
      </c>
      <c r="AH35" s="283">
        <f t="shared" si="4"/>
        <v>0</v>
      </c>
      <c r="AI35" s="283">
        <f t="shared" si="4"/>
        <v>0</v>
      </c>
      <c r="AJ35" s="283">
        <f t="shared" si="4"/>
        <v>0</v>
      </c>
      <c r="AK35" s="283">
        <f t="shared" si="4"/>
        <v>0</v>
      </c>
      <c r="AL35" s="283">
        <f t="shared" si="5"/>
        <v>0</v>
      </c>
      <c r="AM35" s="476" t="e">
        <f t="shared" si="6"/>
        <v>#DIV/0!</v>
      </c>
      <c r="AN35" s="476" t="e">
        <f t="shared" si="7"/>
        <v>#DIV/0!</v>
      </c>
    </row>
    <row r="36" spans="1:40" s="307" customFormat="1">
      <c r="A36" s="877" t="s">
        <v>493</v>
      </c>
      <c r="B36" s="877"/>
      <c r="C36" s="877"/>
      <c r="D36" s="877"/>
      <c r="E36" s="282"/>
      <c r="F36" s="282"/>
      <c r="G36" s="282"/>
      <c r="H36" s="282"/>
      <c r="I36" s="282"/>
      <c r="J36" s="282"/>
      <c r="K36" s="282"/>
      <c r="L36" s="282"/>
      <c r="M36" s="282"/>
      <c r="N36" s="282">
        <f>SUM(N7:N35)</f>
        <v>0</v>
      </c>
      <c r="O36" s="282">
        <f t="shared" ref="O36:AL36" si="8">SUM(O7:O35)</f>
        <v>0</v>
      </c>
      <c r="P36" s="282">
        <f t="shared" si="8"/>
        <v>0</v>
      </c>
      <c r="Q36" s="282">
        <f t="shared" si="8"/>
        <v>0</v>
      </c>
      <c r="R36" s="282">
        <f t="shared" si="8"/>
        <v>0</v>
      </c>
      <c r="S36" s="282">
        <f t="shared" si="8"/>
        <v>0</v>
      </c>
      <c r="T36" s="282">
        <f t="shared" si="8"/>
        <v>0</v>
      </c>
      <c r="U36" s="282">
        <f t="shared" si="8"/>
        <v>0</v>
      </c>
      <c r="V36" s="282">
        <f t="shared" si="8"/>
        <v>0</v>
      </c>
      <c r="W36" s="282">
        <f t="shared" si="8"/>
        <v>0</v>
      </c>
      <c r="X36" s="282">
        <f t="shared" si="8"/>
        <v>0</v>
      </c>
      <c r="Y36" s="282">
        <f t="shared" si="8"/>
        <v>0</v>
      </c>
      <c r="Z36" s="282">
        <f t="shared" si="8"/>
        <v>0</v>
      </c>
      <c r="AA36" s="282">
        <f t="shared" si="8"/>
        <v>0</v>
      </c>
      <c r="AB36" s="282">
        <f t="shared" si="8"/>
        <v>0</v>
      </c>
      <c r="AC36" s="282">
        <f t="shared" si="8"/>
        <v>0</v>
      </c>
      <c r="AD36" s="282">
        <f t="shared" si="8"/>
        <v>0</v>
      </c>
      <c r="AE36" s="282">
        <f t="shared" si="8"/>
        <v>0</v>
      </c>
      <c r="AF36" s="282">
        <f t="shared" si="8"/>
        <v>0</v>
      </c>
      <c r="AG36" s="282">
        <f t="shared" si="8"/>
        <v>0</v>
      </c>
      <c r="AH36" s="282">
        <f t="shared" si="8"/>
        <v>0</v>
      </c>
      <c r="AI36" s="282">
        <f t="shared" si="8"/>
        <v>0</v>
      </c>
      <c r="AJ36" s="282">
        <f t="shared" si="8"/>
        <v>0</v>
      </c>
      <c r="AK36" s="282">
        <f t="shared" si="8"/>
        <v>0</v>
      </c>
      <c r="AL36" s="282">
        <f t="shared" si="8"/>
        <v>0</v>
      </c>
      <c r="AM36" s="477" t="e">
        <f t="shared" ref="AM36" si="9">V36/N36</f>
        <v>#DIV/0!</v>
      </c>
      <c r="AN36" s="477" t="e">
        <f t="shared" ref="AN36" si="10">SUM((U36+V36)/N36)</f>
        <v>#DIV/0!</v>
      </c>
    </row>
    <row r="37" spans="1:40">
      <c r="A37" s="284"/>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row>
  </sheetData>
  <mergeCells count="44">
    <mergeCell ref="AM4:AM6"/>
    <mergeCell ref="AN4:AN6"/>
    <mergeCell ref="AK5:AK6"/>
    <mergeCell ref="AL5:AL6"/>
    <mergeCell ref="A36:D36"/>
    <mergeCell ref="F4:F6"/>
    <mergeCell ref="AD5:AD6"/>
    <mergeCell ref="AE5:AE6"/>
    <mergeCell ref="AF5:AF6"/>
    <mergeCell ref="AG5:AH5"/>
    <mergeCell ref="AI5:AI6"/>
    <mergeCell ref="AJ5:AJ6"/>
    <mergeCell ref="W5:W6"/>
    <mergeCell ref="X5:X6"/>
    <mergeCell ref="Y5:Y6"/>
    <mergeCell ref="Z5:Z6"/>
    <mergeCell ref="AA5:AB5"/>
    <mergeCell ref="AC5:AC6"/>
    <mergeCell ref="U5:V5"/>
    <mergeCell ref="J4:J6"/>
    <mergeCell ref="K4:N4"/>
    <mergeCell ref="O4:T4"/>
    <mergeCell ref="U4:Z4"/>
    <mergeCell ref="O5:P5"/>
    <mergeCell ref="Q5:Q6"/>
    <mergeCell ref="R5:R6"/>
    <mergeCell ref="S5:S6"/>
    <mergeCell ref="T5:T6"/>
    <mergeCell ref="B2:AK2"/>
    <mergeCell ref="A3:D3"/>
    <mergeCell ref="A4:A6"/>
    <mergeCell ref="B4:B6"/>
    <mergeCell ref="C4:C6"/>
    <mergeCell ref="D4:D6"/>
    <mergeCell ref="E4:E6"/>
    <mergeCell ref="G4:G6"/>
    <mergeCell ref="H4:H6"/>
    <mergeCell ref="I4:I6"/>
    <mergeCell ref="AA4:AF4"/>
    <mergeCell ref="AG4:AL4"/>
    <mergeCell ref="K5:K6"/>
    <mergeCell ref="L5:L6"/>
    <mergeCell ref="M5:M6"/>
    <mergeCell ref="N5:N6"/>
  </mergeCells>
  <printOptions horizontalCentered="1"/>
  <pageMargins left="0.19685039370078741" right="0.19685039370078741" top="0.19685039370078741" bottom="0.19685039370078741" header="0.31496062992125984" footer="0.31496062992125984"/>
  <pageSetup paperSize="5" scale="75" orientation="landscape"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25"/>
  <sheetViews>
    <sheetView zoomScaleNormal="100" workbookViewId="0">
      <pane xSplit="1" ySplit="7" topLeftCell="B8" activePane="bottomRight" state="frozen"/>
      <selection pane="topRight" activeCell="B1" sqref="B1"/>
      <selection pane="bottomLeft" activeCell="A8" sqref="A8"/>
      <selection pane="bottomRight" activeCell="L15" sqref="L15"/>
    </sheetView>
  </sheetViews>
  <sheetFormatPr defaultRowHeight="15.75"/>
  <cols>
    <col min="1" max="1" width="10" style="281" customWidth="1"/>
    <col min="2" max="2" width="25.42578125" style="281" customWidth="1"/>
    <col min="3" max="3" width="16.5703125" style="281" customWidth="1"/>
    <col min="4" max="4" width="22.140625" style="281" customWidth="1"/>
    <col min="5" max="5" width="18.7109375" style="281" customWidth="1"/>
    <col min="6" max="6" width="18.42578125" style="281" customWidth="1"/>
    <col min="7" max="256" width="9.140625" style="281"/>
    <col min="257" max="257" width="10" style="281" customWidth="1"/>
    <col min="258" max="258" width="17.42578125" style="281" customWidth="1"/>
    <col min="259" max="259" width="16.5703125" style="281" customWidth="1"/>
    <col min="260" max="260" width="22.140625" style="281" customWidth="1"/>
    <col min="261" max="261" width="18.7109375" style="281" customWidth="1"/>
    <col min="262" max="262" width="17.140625" style="281" customWidth="1"/>
    <col min="263" max="512" width="9.140625" style="281"/>
    <col min="513" max="513" width="10" style="281" customWidth="1"/>
    <col min="514" max="514" width="17.42578125" style="281" customWidth="1"/>
    <col min="515" max="515" width="16.5703125" style="281" customWidth="1"/>
    <col min="516" max="516" width="22.140625" style="281" customWidth="1"/>
    <col min="517" max="517" width="18.7109375" style="281" customWidth="1"/>
    <col min="518" max="518" width="17.140625" style="281" customWidth="1"/>
    <col min="519" max="768" width="9.140625" style="281"/>
    <col min="769" max="769" width="10" style="281" customWidth="1"/>
    <col min="770" max="770" width="17.42578125" style="281" customWidth="1"/>
    <col min="771" max="771" width="16.5703125" style="281" customWidth="1"/>
    <col min="772" max="772" width="22.140625" style="281" customWidth="1"/>
    <col min="773" max="773" width="18.7109375" style="281" customWidth="1"/>
    <col min="774" max="774" width="17.140625" style="281" customWidth="1"/>
    <col min="775" max="1024" width="9.140625" style="281"/>
    <col min="1025" max="1025" width="10" style="281" customWidth="1"/>
    <col min="1026" max="1026" width="17.42578125" style="281" customWidth="1"/>
    <col min="1027" max="1027" width="16.5703125" style="281" customWidth="1"/>
    <col min="1028" max="1028" width="22.140625" style="281" customWidth="1"/>
    <col min="1029" max="1029" width="18.7109375" style="281" customWidth="1"/>
    <col min="1030" max="1030" width="17.140625" style="281" customWidth="1"/>
    <col min="1031" max="1280" width="9.140625" style="281"/>
    <col min="1281" max="1281" width="10" style="281" customWidth="1"/>
    <col min="1282" max="1282" width="17.42578125" style="281" customWidth="1"/>
    <col min="1283" max="1283" width="16.5703125" style="281" customWidth="1"/>
    <col min="1284" max="1284" width="22.140625" style="281" customWidth="1"/>
    <col min="1285" max="1285" width="18.7109375" style="281" customWidth="1"/>
    <col min="1286" max="1286" width="17.140625" style="281" customWidth="1"/>
    <col min="1287" max="1536" width="9.140625" style="281"/>
    <col min="1537" max="1537" width="10" style="281" customWidth="1"/>
    <col min="1538" max="1538" width="17.42578125" style="281" customWidth="1"/>
    <col min="1539" max="1539" width="16.5703125" style="281" customWidth="1"/>
    <col min="1540" max="1540" width="22.140625" style="281" customWidth="1"/>
    <col min="1541" max="1541" width="18.7109375" style="281" customWidth="1"/>
    <col min="1542" max="1542" width="17.140625" style="281" customWidth="1"/>
    <col min="1543" max="1792" width="9.140625" style="281"/>
    <col min="1793" max="1793" width="10" style="281" customWidth="1"/>
    <col min="1794" max="1794" width="17.42578125" style="281" customWidth="1"/>
    <col min="1795" max="1795" width="16.5703125" style="281" customWidth="1"/>
    <col min="1796" max="1796" width="22.140625" style="281" customWidth="1"/>
    <col min="1797" max="1797" width="18.7109375" style="281" customWidth="1"/>
    <col min="1798" max="1798" width="17.140625" style="281" customWidth="1"/>
    <col min="1799" max="2048" width="9.140625" style="281"/>
    <col min="2049" max="2049" width="10" style="281" customWidth="1"/>
    <col min="2050" max="2050" width="17.42578125" style="281" customWidth="1"/>
    <col min="2051" max="2051" width="16.5703125" style="281" customWidth="1"/>
    <col min="2052" max="2052" width="22.140625" style="281" customWidth="1"/>
    <col min="2053" max="2053" width="18.7109375" style="281" customWidth="1"/>
    <col min="2054" max="2054" width="17.140625" style="281" customWidth="1"/>
    <col min="2055" max="2304" width="9.140625" style="281"/>
    <col min="2305" max="2305" width="10" style="281" customWidth="1"/>
    <col min="2306" max="2306" width="17.42578125" style="281" customWidth="1"/>
    <col min="2307" max="2307" width="16.5703125" style="281" customWidth="1"/>
    <col min="2308" max="2308" width="22.140625" style="281" customWidth="1"/>
    <col min="2309" max="2309" width="18.7109375" style="281" customWidth="1"/>
    <col min="2310" max="2310" width="17.140625" style="281" customWidth="1"/>
    <col min="2311" max="2560" width="9.140625" style="281"/>
    <col min="2561" max="2561" width="10" style="281" customWidth="1"/>
    <col min="2562" max="2562" width="17.42578125" style="281" customWidth="1"/>
    <col min="2563" max="2563" width="16.5703125" style="281" customWidth="1"/>
    <col min="2564" max="2564" width="22.140625" style="281" customWidth="1"/>
    <col min="2565" max="2565" width="18.7109375" style="281" customWidth="1"/>
    <col min="2566" max="2566" width="17.140625" style="281" customWidth="1"/>
    <col min="2567" max="2816" width="9.140625" style="281"/>
    <col min="2817" max="2817" width="10" style="281" customWidth="1"/>
    <col min="2818" max="2818" width="17.42578125" style="281" customWidth="1"/>
    <col min="2819" max="2819" width="16.5703125" style="281" customWidth="1"/>
    <col min="2820" max="2820" width="22.140625" style="281" customWidth="1"/>
    <col min="2821" max="2821" width="18.7109375" style="281" customWidth="1"/>
    <col min="2822" max="2822" width="17.140625" style="281" customWidth="1"/>
    <col min="2823" max="3072" width="9.140625" style="281"/>
    <col min="3073" max="3073" width="10" style="281" customWidth="1"/>
    <col min="3074" max="3074" width="17.42578125" style="281" customWidth="1"/>
    <col min="3075" max="3075" width="16.5703125" style="281" customWidth="1"/>
    <col min="3076" max="3076" width="22.140625" style="281" customWidth="1"/>
    <col min="3077" max="3077" width="18.7109375" style="281" customWidth="1"/>
    <col min="3078" max="3078" width="17.140625" style="281" customWidth="1"/>
    <col min="3079" max="3328" width="9.140625" style="281"/>
    <col min="3329" max="3329" width="10" style="281" customWidth="1"/>
    <col min="3330" max="3330" width="17.42578125" style="281" customWidth="1"/>
    <col min="3331" max="3331" width="16.5703125" style="281" customWidth="1"/>
    <col min="3332" max="3332" width="22.140625" style="281" customWidth="1"/>
    <col min="3333" max="3333" width="18.7109375" style="281" customWidth="1"/>
    <col min="3334" max="3334" width="17.140625" style="281" customWidth="1"/>
    <col min="3335" max="3584" width="9.140625" style="281"/>
    <col min="3585" max="3585" width="10" style="281" customWidth="1"/>
    <col min="3586" max="3586" width="17.42578125" style="281" customWidth="1"/>
    <col min="3587" max="3587" width="16.5703125" style="281" customWidth="1"/>
    <col min="3588" max="3588" width="22.140625" style="281" customWidth="1"/>
    <col min="3589" max="3589" width="18.7109375" style="281" customWidth="1"/>
    <col min="3590" max="3590" width="17.140625" style="281" customWidth="1"/>
    <col min="3591" max="3840" width="9.140625" style="281"/>
    <col min="3841" max="3841" width="10" style="281" customWidth="1"/>
    <col min="3842" max="3842" width="17.42578125" style="281" customWidth="1"/>
    <col min="3843" max="3843" width="16.5703125" style="281" customWidth="1"/>
    <col min="3844" max="3844" width="22.140625" style="281" customWidth="1"/>
    <col min="3845" max="3845" width="18.7109375" style="281" customWidth="1"/>
    <col min="3846" max="3846" width="17.140625" style="281" customWidth="1"/>
    <col min="3847" max="4096" width="9.140625" style="281"/>
    <col min="4097" max="4097" width="10" style="281" customWidth="1"/>
    <col min="4098" max="4098" width="17.42578125" style="281" customWidth="1"/>
    <col min="4099" max="4099" width="16.5703125" style="281" customWidth="1"/>
    <col min="4100" max="4100" width="22.140625" style="281" customWidth="1"/>
    <col min="4101" max="4101" width="18.7109375" style="281" customWidth="1"/>
    <col min="4102" max="4102" width="17.140625" style="281" customWidth="1"/>
    <col min="4103" max="4352" width="9.140625" style="281"/>
    <col min="4353" max="4353" width="10" style="281" customWidth="1"/>
    <col min="4354" max="4354" width="17.42578125" style="281" customWidth="1"/>
    <col min="4355" max="4355" width="16.5703125" style="281" customWidth="1"/>
    <col min="4356" max="4356" width="22.140625" style="281" customWidth="1"/>
    <col min="4357" max="4357" width="18.7109375" style="281" customWidth="1"/>
    <col min="4358" max="4358" width="17.140625" style="281" customWidth="1"/>
    <col min="4359" max="4608" width="9.140625" style="281"/>
    <col min="4609" max="4609" width="10" style="281" customWidth="1"/>
    <col min="4610" max="4610" width="17.42578125" style="281" customWidth="1"/>
    <col min="4611" max="4611" width="16.5703125" style="281" customWidth="1"/>
    <col min="4612" max="4612" width="22.140625" style="281" customWidth="1"/>
    <col min="4613" max="4613" width="18.7109375" style="281" customWidth="1"/>
    <col min="4614" max="4614" width="17.140625" style="281" customWidth="1"/>
    <col min="4615" max="4864" width="9.140625" style="281"/>
    <col min="4865" max="4865" width="10" style="281" customWidth="1"/>
    <col min="4866" max="4866" width="17.42578125" style="281" customWidth="1"/>
    <col min="4867" max="4867" width="16.5703125" style="281" customWidth="1"/>
    <col min="4868" max="4868" width="22.140625" style="281" customWidth="1"/>
    <col min="4869" max="4869" width="18.7109375" style="281" customWidth="1"/>
    <col min="4870" max="4870" width="17.140625" style="281" customWidth="1"/>
    <col min="4871" max="5120" width="9.140625" style="281"/>
    <col min="5121" max="5121" width="10" style="281" customWidth="1"/>
    <col min="5122" max="5122" width="17.42578125" style="281" customWidth="1"/>
    <col min="5123" max="5123" width="16.5703125" style="281" customWidth="1"/>
    <col min="5124" max="5124" width="22.140625" style="281" customWidth="1"/>
    <col min="5125" max="5125" width="18.7109375" style="281" customWidth="1"/>
    <col min="5126" max="5126" width="17.140625" style="281" customWidth="1"/>
    <col min="5127" max="5376" width="9.140625" style="281"/>
    <col min="5377" max="5377" width="10" style="281" customWidth="1"/>
    <col min="5378" max="5378" width="17.42578125" style="281" customWidth="1"/>
    <col min="5379" max="5379" width="16.5703125" style="281" customWidth="1"/>
    <col min="5380" max="5380" width="22.140625" style="281" customWidth="1"/>
    <col min="5381" max="5381" width="18.7109375" style="281" customWidth="1"/>
    <col min="5382" max="5382" width="17.140625" style="281" customWidth="1"/>
    <col min="5383" max="5632" width="9.140625" style="281"/>
    <col min="5633" max="5633" width="10" style="281" customWidth="1"/>
    <col min="5634" max="5634" width="17.42578125" style="281" customWidth="1"/>
    <col min="5635" max="5635" width="16.5703125" style="281" customWidth="1"/>
    <col min="5636" max="5636" width="22.140625" style="281" customWidth="1"/>
    <col min="5637" max="5637" width="18.7109375" style="281" customWidth="1"/>
    <col min="5638" max="5638" width="17.140625" style="281" customWidth="1"/>
    <col min="5639" max="5888" width="9.140625" style="281"/>
    <col min="5889" max="5889" width="10" style="281" customWidth="1"/>
    <col min="5890" max="5890" width="17.42578125" style="281" customWidth="1"/>
    <col min="5891" max="5891" width="16.5703125" style="281" customWidth="1"/>
    <col min="5892" max="5892" width="22.140625" style="281" customWidth="1"/>
    <col min="5893" max="5893" width="18.7109375" style="281" customWidth="1"/>
    <col min="5894" max="5894" width="17.140625" style="281" customWidth="1"/>
    <col min="5895" max="6144" width="9.140625" style="281"/>
    <col min="6145" max="6145" width="10" style="281" customWidth="1"/>
    <col min="6146" max="6146" width="17.42578125" style="281" customWidth="1"/>
    <col min="6147" max="6147" width="16.5703125" style="281" customWidth="1"/>
    <col min="6148" max="6148" width="22.140625" style="281" customWidth="1"/>
    <col min="6149" max="6149" width="18.7109375" style="281" customWidth="1"/>
    <col min="6150" max="6150" width="17.140625" style="281" customWidth="1"/>
    <col min="6151" max="6400" width="9.140625" style="281"/>
    <col min="6401" max="6401" width="10" style="281" customWidth="1"/>
    <col min="6402" max="6402" width="17.42578125" style="281" customWidth="1"/>
    <col min="6403" max="6403" width="16.5703125" style="281" customWidth="1"/>
    <col min="6404" max="6404" width="22.140625" style="281" customWidth="1"/>
    <col min="6405" max="6405" width="18.7109375" style="281" customWidth="1"/>
    <col min="6406" max="6406" width="17.140625" style="281" customWidth="1"/>
    <col min="6407" max="6656" width="9.140625" style="281"/>
    <col min="6657" max="6657" width="10" style="281" customWidth="1"/>
    <col min="6658" max="6658" width="17.42578125" style="281" customWidth="1"/>
    <col min="6659" max="6659" width="16.5703125" style="281" customWidth="1"/>
    <col min="6660" max="6660" width="22.140625" style="281" customWidth="1"/>
    <col min="6661" max="6661" width="18.7109375" style="281" customWidth="1"/>
    <col min="6662" max="6662" width="17.140625" style="281" customWidth="1"/>
    <col min="6663" max="6912" width="9.140625" style="281"/>
    <col min="6913" max="6913" width="10" style="281" customWidth="1"/>
    <col min="6914" max="6914" width="17.42578125" style="281" customWidth="1"/>
    <col min="6915" max="6915" width="16.5703125" style="281" customWidth="1"/>
    <col min="6916" max="6916" width="22.140625" style="281" customWidth="1"/>
    <col min="6917" max="6917" width="18.7109375" style="281" customWidth="1"/>
    <col min="6918" max="6918" width="17.140625" style="281" customWidth="1"/>
    <col min="6919" max="7168" width="9.140625" style="281"/>
    <col min="7169" max="7169" width="10" style="281" customWidth="1"/>
    <col min="7170" max="7170" width="17.42578125" style="281" customWidth="1"/>
    <col min="7171" max="7171" width="16.5703125" style="281" customWidth="1"/>
    <col min="7172" max="7172" width="22.140625" style="281" customWidth="1"/>
    <col min="7173" max="7173" width="18.7109375" style="281" customWidth="1"/>
    <col min="7174" max="7174" width="17.140625" style="281" customWidth="1"/>
    <col min="7175" max="7424" width="9.140625" style="281"/>
    <col min="7425" max="7425" width="10" style="281" customWidth="1"/>
    <col min="7426" max="7426" width="17.42578125" style="281" customWidth="1"/>
    <col min="7427" max="7427" width="16.5703125" style="281" customWidth="1"/>
    <col min="7428" max="7428" width="22.140625" style="281" customWidth="1"/>
    <col min="7429" max="7429" width="18.7109375" style="281" customWidth="1"/>
    <col min="7430" max="7430" width="17.140625" style="281" customWidth="1"/>
    <col min="7431" max="7680" width="9.140625" style="281"/>
    <col min="7681" max="7681" width="10" style="281" customWidth="1"/>
    <col min="7682" max="7682" width="17.42578125" style="281" customWidth="1"/>
    <col min="7683" max="7683" width="16.5703125" style="281" customWidth="1"/>
    <col min="7684" max="7684" width="22.140625" style="281" customWidth="1"/>
    <col min="7685" max="7685" width="18.7109375" style="281" customWidth="1"/>
    <col min="7686" max="7686" width="17.140625" style="281" customWidth="1"/>
    <col min="7687" max="7936" width="9.140625" style="281"/>
    <col min="7937" max="7937" width="10" style="281" customWidth="1"/>
    <col min="7938" max="7938" width="17.42578125" style="281" customWidth="1"/>
    <col min="7939" max="7939" width="16.5703125" style="281" customWidth="1"/>
    <col min="7940" max="7940" width="22.140625" style="281" customWidth="1"/>
    <col min="7941" max="7941" width="18.7109375" style="281" customWidth="1"/>
    <col min="7942" max="7942" width="17.140625" style="281" customWidth="1"/>
    <col min="7943" max="8192" width="9.140625" style="281"/>
    <col min="8193" max="8193" width="10" style="281" customWidth="1"/>
    <col min="8194" max="8194" width="17.42578125" style="281" customWidth="1"/>
    <col min="8195" max="8195" width="16.5703125" style="281" customWidth="1"/>
    <col min="8196" max="8196" width="22.140625" style="281" customWidth="1"/>
    <col min="8197" max="8197" width="18.7109375" style="281" customWidth="1"/>
    <col min="8198" max="8198" width="17.140625" style="281" customWidth="1"/>
    <col min="8199" max="8448" width="9.140625" style="281"/>
    <col min="8449" max="8449" width="10" style="281" customWidth="1"/>
    <col min="8450" max="8450" width="17.42578125" style="281" customWidth="1"/>
    <col min="8451" max="8451" width="16.5703125" style="281" customWidth="1"/>
    <col min="8452" max="8452" width="22.140625" style="281" customWidth="1"/>
    <col min="8453" max="8453" width="18.7109375" style="281" customWidth="1"/>
    <col min="8454" max="8454" width="17.140625" style="281" customWidth="1"/>
    <col min="8455" max="8704" width="9.140625" style="281"/>
    <col min="8705" max="8705" width="10" style="281" customWidth="1"/>
    <col min="8706" max="8706" width="17.42578125" style="281" customWidth="1"/>
    <col min="8707" max="8707" width="16.5703125" style="281" customWidth="1"/>
    <col min="8708" max="8708" width="22.140625" style="281" customWidth="1"/>
    <col min="8709" max="8709" width="18.7109375" style="281" customWidth="1"/>
    <col min="8710" max="8710" width="17.140625" style="281" customWidth="1"/>
    <col min="8711" max="8960" width="9.140625" style="281"/>
    <col min="8961" max="8961" width="10" style="281" customWidth="1"/>
    <col min="8962" max="8962" width="17.42578125" style="281" customWidth="1"/>
    <col min="8963" max="8963" width="16.5703125" style="281" customWidth="1"/>
    <col min="8964" max="8964" width="22.140625" style="281" customWidth="1"/>
    <col min="8965" max="8965" width="18.7109375" style="281" customWidth="1"/>
    <col min="8966" max="8966" width="17.140625" style="281" customWidth="1"/>
    <col min="8967" max="9216" width="9.140625" style="281"/>
    <col min="9217" max="9217" width="10" style="281" customWidth="1"/>
    <col min="9218" max="9218" width="17.42578125" style="281" customWidth="1"/>
    <col min="9219" max="9219" width="16.5703125" style="281" customWidth="1"/>
    <col min="9220" max="9220" width="22.140625" style="281" customWidth="1"/>
    <col min="9221" max="9221" width="18.7109375" style="281" customWidth="1"/>
    <col min="9222" max="9222" width="17.140625" style="281" customWidth="1"/>
    <col min="9223" max="9472" width="9.140625" style="281"/>
    <col min="9473" max="9473" width="10" style="281" customWidth="1"/>
    <col min="9474" max="9474" width="17.42578125" style="281" customWidth="1"/>
    <col min="9475" max="9475" width="16.5703125" style="281" customWidth="1"/>
    <col min="9476" max="9476" width="22.140625" style="281" customWidth="1"/>
    <col min="9477" max="9477" width="18.7109375" style="281" customWidth="1"/>
    <col min="9478" max="9478" width="17.140625" style="281" customWidth="1"/>
    <col min="9479" max="9728" width="9.140625" style="281"/>
    <col min="9729" max="9729" width="10" style="281" customWidth="1"/>
    <col min="9730" max="9730" width="17.42578125" style="281" customWidth="1"/>
    <col min="9731" max="9731" width="16.5703125" style="281" customWidth="1"/>
    <col min="9732" max="9732" width="22.140625" style="281" customWidth="1"/>
    <col min="9733" max="9733" width="18.7109375" style="281" customWidth="1"/>
    <col min="9734" max="9734" width="17.140625" style="281" customWidth="1"/>
    <col min="9735" max="9984" width="9.140625" style="281"/>
    <col min="9985" max="9985" width="10" style="281" customWidth="1"/>
    <col min="9986" max="9986" width="17.42578125" style="281" customWidth="1"/>
    <col min="9987" max="9987" width="16.5703125" style="281" customWidth="1"/>
    <col min="9988" max="9988" width="22.140625" style="281" customWidth="1"/>
    <col min="9989" max="9989" width="18.7109375" style="281" customWidth="1"/>
    <col min="9990" max="9990" width="17.140625" style="281" customWidth="1"/>
    <col min="9991" max="10240" width="9.140625" style="281"/>
    <col min="10241" max="10241" width="10" style="281" customWidth="1"/>
    <col min="10242" max="10242" width="17.42578125" style="281" customWidth="1"/>
    <col min="10243" max="10243" width="16.5703125" style="281" customWidth="1"/>
    <col min="10244" max="10244" width="22.140625" style="281" customWidth="1"/>
    <col min="10245" max="10245" width="18.7109375" style="281" customWidth="1"/>
    <col min="10246" max="10246" width="17.140625" style="281" customWidth="1"/>
    <col min="10247" max="10496" width="9.140625" style="281"/>
    <col min="10497" max="10497" width="10" style="281" customWidth="1"/>
    <col min="10498" max="10498" width="17.42578125" style="281" customWidth="1"/>
    <col min="10499" max="10499" width="16.5703125" style="281" customWidth="1"/>
    <col min="10500" max="10500" width="22.140625" style="281" customWidth="1"/>
    <col min="10501" max="10501" width="18.7109375" style="281" customWidth="1"/>
    <col min="10502" max="10502" width="17.140625" style="281" customWidth="1"/>
    <col min="10503" max="10752" width="9.140625" style="281"/>
    <col min="10753" max="10753" width="10" style="281" customWidth="1"/>
    <col min="10754" max="10754" width="17.42578125" style="281" customWidth="1"/>
    <col min="10755" max="10755" width="16.5703125" style="281" customWidth="1"/>
    <col min="10756" max="10756" width="22.140625" style="281" customWidth="1"/>
    <col min="10757" max="10757" width="18.7109375" style="281" customWidth="1"/>
    <col min="10758" max="10758" width="17.140625" style="281" customWidth="1"/>
    <col min="10759" max="11008" width="9.140625" style="281"/>
    <col min="11009" max="11009" width="10" style="281" customWidth="1"/>
    <col min="11010" max="11010" width="17.42578125" style="281" customWidth="1"/>
    <col min="11011" max="11011" width="16.5703125" style="281" customWidth="1"/>
    <col min="11012" max="11012" width="22.140625" style="281" customWidth="1"/>
    <col min="11013" max="11013" width="18.7109375" style="281" customWidth="1"/>
    <col min="11014" max="11014" width="17.140625" style="281" customWidth="1"/>
    <col min="11015" max="11264" width="9.140625" style="281"/>
    <col min="11265" max="11265" width="10" style="281" customWidth="1"/>
    <col min="11266" max="11266" width="17.42578125" style="281" customWidth="1"/>
    <col min="11267" max="11267" width="16.5703125" style="281" customWidth="1"/>
    <col min="11268" max="11268" width="22.140625" style="281" customWidth="1"/>
    <col min="11269" max="11269" width="18.7109375" style="281" customWidth="1"/>
    <col min="11270" max="11270" width="17.140625" style="281" customWidth="1"/>
    <col min="11271" max="11520" width="9.140625" style="281"/>
    <col min="11521" max="11521" width="10" style="281" customWidth="1"/>
    <col min="11522" max="11522" width="17.42578125" style="281" customWidth="1"/>
    <col min="11523" max="11523" width="16.5703125" style="281" customWidth="1"/>
    <col min="11524" max="11524" width="22.140625" style="281" customWidth="1"/>
    <col min="11525" max="11525" width="18.7109375" style="281" customWidth="1"/>
    <col min="11526" max="11526" width="17.140625" style="281" customWidth="1"/>
    <col min="11527" max="11776" width="9.140625" style="281"/>
    <col min="11777" max="11777" width="10" style="281" customWidth="1"/>
    <col min="11778" max="11778" width="17.42578125" style="281" customWidth="1"/>
    <col min="11779" max="11779" width="16.5703125" style="281" customWidth="1"/>
    <col min="11780" max="11780" width="22.140625" style="281" customWidth="1"/>
    <col min="11781" max="11781" width="18.7109375" style="281" customWidth="1"/>
    <col min="11782" max="11782" width="17.140625" style="281" customWidth="1"/>
    <col min="11783" max="12032" width="9.140625" style="281"/>
    <col min="12033" max="12033" width="10" style="281" customWidth="1"/>
    <col min="12034" max="12034" width="17.42578125" style="281" customWidth="1"/>
    <col min="12035" max="12035" width="16.5703125" style="281" customWidth="1"/>
    <col min="12036" max="12036" width="22.140625" style="281" customWidth="1"/>
    <col min="12037" max="12037" width="18.7109375" style="281" customWidth="1"/>
    <col min="12038" max="12038" width="17.140625" style="281" customWidth="1"/>
    <col min="12039" max="12288" width="9.140625" style="281"/>
    <col min="12289" max="12289" width="10" style="281" customWidth="1"/>
    <col min="12290" max="12290" width="17.42578125" style="281" customWidth="1"/>
    <col min="12291" max="12291" width="16.5703125" style="281" customWidth="1"/>
    <col min="12292" max="12292" width="22.140625" style="281" customWidth="1"/>
    <col min="12293" max="12293" width="18.7109375" style="281" customWidth="1"/>
    <col min="12294" max="12294" width="17.140625" style="281" customWidth="1"/>
    <col min="12295" max="12544" width="9.140625" style="281"/>
    <col min="12545" max="12545" width="10" style="281" customWidth="1"/>
    <col min="12546" max="12546" width="17.42578125" style="281" customWidth="1"/>
    <col min="12547" max="12547" width="16.5703125" style="281" customWidth="1"/>
    <col min="12548" max="12548" width="22.140625" style="281" customWidth="1"/>
    <col min="12549" max="12549" width="18.7109375" style="281" customWidth="1"/>
    <col min="12550" max="12550" width="17.140625" style="281" customWidth="1"/>
    <col min="12551" max="12800" width="9.140625" style="281"/>
    <col min="12801" max="12801" width="10" style="281" customWidth="1"/>
    <col min="12802" max="12802" width="17.42578125" style="281" customWidth="1"/>
    <col min="12803" max="12803" width="16.5703125" style="281" customWidth="1"/>
    <col min="12804" max="12804" width="22.140625" style="281" customWidth="1"/>
    <col min="12805" max="12805" width="18.7109375" style="281" customWidth="1"/>
    <col min="12806" max="12806" width="17.140625" style="281" customWidth="1"/>
    <col min="12807" max="13056" width="9.140625" style="281"/>
    <col min="13057" max="13057" width="10" style="281" customWidth="1"/>
    <col min="13058" max="13058" width="17.42578125" style="281" customWidth="1"/>
    <col min="13059" max="13059" width="16.5703125" style="281" customWidth="1"/>
    <col min="13060" max="13060" width="22.140625" style="281" customWidth="1"/>
    <col min="13061" max="13061" width="18.7109375" style="281" customWidth="1"/>
    <col min="13062" max="13062" width="17.140625" style="281" customWidth="1"/>
    <col min="13063" max="13312" width="9.140625" style="281"/>
    <col min="13313" max="13313" width="10" style="281" customWidth="1"/>
    <col min="13314" max="13314" width="17.42578125" style="281" customWidth="1"/>
    <col min="13315" max="13315" width="16.5703125" style="281" customWidth="1"/>
    <col min="13316" max="13316" width="22.140625" style="281" customWidth="1"/>
    <col min="13317" max="13317" width="18.7109375" style="281" customWidth="1"/>
    <col min="13318" max="13318" width="17.140625" style="281" customWidth="1"/>
    <col min="13319" max="13568" width="9.140625" style="281"/>
    <col min="13569" max="13569" width="10" style="281" customWidth="1"/>
    <col min="13570" max="13570" width="17.42578125" style="281" customWidth="1"/>
    <col min="13571" max="13571" width="16.5703125" style="281" customWidth="1"/>
    <col min="13572" max="13572" width="22.140625" style="281" customWidth="1"/>
    <col min="13573" max="13573" width="18.7109375" style="281" customWidth="1"/>
    <col min="13574" max="13574" width="17.140625" style="281" customWidth="1"/>
    <col min="13575" max="13824" width="9.140625" style="281"/>
    <col min="13825" max="13825" width="10" style="281" customWidth="1"/>
    <col min="13826" max="13826" width="17.42578125" style="281" customWidth="1"/>
    <col min="13827" max="13827" width="16.5703125" style="281" customWidth="1"/>
    <col min="13828" max="13828" width="22.140625" style="281" customWidth="1"/>
    <col min="13829" max="13829" width="18.7109375" style="281" customWidth="1"/>
    <col min="13830" max="13830" width="17.140625" style="281" customWidth="1"/>
    <col min="13831" max="14080" width="9.140625" style="281"/>
    <col min="14081" max="14081" width="10" style="281" customWidth="1"/>
    <col min="14082" max="14082" width="17.42578125" style="281" customWidth="1"/>
    <col min="14083" max="14083" width="16.5703125" style="281" customWidth="1"/>
    <col min="14084" max="14084" width="22.140625" style="281" customWidth="1"/>
    <col min="14085" max="14085" width="18.7109375" style="281" customWidth="1"/>
    <col min="14086" max="14086" width="17.140625" style="281" customWidth="1"/>
    <col min="14087" max="14336" width="9.140625" style="281"/>
    <col min="14337" max="14337" width="10" style="281" customWidth="1"/>
    <col min="14338" max="14338" width="17.42578125" style="281" customWidth="1"/>
    <col min="14339" max="14339" width="16.5703125" style="281" customWidth="1"/>
    <col min="14340" max="14340" width="22.140625" style="281" customWidth="1"/>
    <col min="14341" max="14341" width="18.7109375" style="281" customWidth="1"/>
    <col min="14342" max="14342" width="17.140625" style="281" customWidth="1"/>
    <col min="14343" max="14592" width="9.140625" style="281"/>
    <col min="14593" max="14593" width="10" style="281" customWidth="1"/>
    <col min="14594" max="14594" width="17.42578125" style="281" customWidth="1"/>
    <col min="14595" max="14595" width="16.5703125" style="281" customWidth="1"/>
    <col min="14596" max="14596" width="22.140625" style="281" customWidth="1"/>
    <col min="14597" max="14597" width="18.7109375" style="281" customWidth="1"/>
    <col min="14598" max="14598" width="17.140625" style="281" customWidth="1"/>
    <col min="14599" max="14848" width="9.140625" style="281"/>
    <col min="14849" max="14849" width="10" style="281" customWidth="1"/>
    <col min="14850" max="14850" width="17.42578125" style="281" customWidth="1"/>
    <col min="14851" max="14851" width="16.5703125" style="281" customWidth="1"/>
    <col min="14852" max="14852" width="22.140625" style="281" customWidth="1"/>
    <col min="14853" max="14853" width="18.7109375" style="281" customWidth="1"/>
    <col min="14854" max="14854" width="17.140625" style="281" customWidth="1"/>
    <col min="14855" max="15104" width="9.140625" style="281"/>
    <col min="15105" max="15105" width="10" style="281" customWidth="1"/>
    <col min="15106" max="15106" width="17.42578125" style="281" customWidth="1"/>
    <col min="15107" max="15107" width="16.5703125" style="281" customWidth="1"/>
    <col min="15108" max="15108" width="22.140625" style="281" customWidth="1"/>
    <col min="15109" max="15109" width="18.7109375" style="281" customWidth="1"/>
    <col min="15110" max="15110" width="17.140625" style="281" customWidth="1"/>
    <col min="15111" max="15360" width="9.140625" style="281"/>
    <col min="15361" max="15361" width="10" style="281" customWidth="1"/>
    <col min="15362" max="15362" width="17.42578125" style="281" customWidth="1"/>
    <col min="15363" max="15363" width="16.5703125" style="281" customWidth="1"/>
    <col min="15364" max="15364" width="22.140625" style="281" customWidth="1"/>
    <col min="15365" max="15365" width="18.7109375" style="281" customWidth="1"/>
    <col min="15366" max="15366" width="17.140625" style="281" customWidth="1"/>
    <col min="15367" max="15616" width="9.140625" style="281"/>
    <col min="15617" max="15617" width="10" style="281" customWidth="1"/>
    <col min="15618" max="15618" width="17.42578125" style="281" customWidth="1"/>
    <col min="15619" max="15619" width="16.5703125" style="281" customWidth="1"/>
    <col min="15620" max="15620" width="22.140625" style="281" customWidth="1"/>
    <col min="15621" max="15621" width="18.7109375" style="281" customWidth="1"/>
    <col min="15622" max="15622" width="17.140625" style="281" customWidth="1"/>
    <col min="15623" max="15872" width="9.140625" style="281"/>
    <col min="15873" max="15873" width="10" style="281" customWidth="1"/>
    <col min="15874" max="15874" width="17.42578125" style="281" customWidth="1"/>
    <col min="15875" max="15875" width="16.5703125" style="281" customWidth="1"/>
    <col min="15876" max="15876" width="22.140625" style="281" customWidth="1"/>
    <col min="15877" max="15877" width="18.7109375" style="281" customWidth="1"/>
    <col min="15878" max="15878" width="17.140625" style="281" customWidth="1"/>
    <col min="15879" max="16128" width="9.140625" style="281"/>
    <col min="16129" max="16129" width="10" style="281" customWidth="1"/>
    <col min="16130" max="16130" width="17.42578125" style="281" customWidth="1"/>
    <col min="16131" max="16131" width="16.5703125" style="281" customWidth="1"/>
    <col min="16132" max="16132" width="22.140625" style="281" customWidth="1"/>
    <col min="16133" max="16133" width="18.7109375" style="281" customWidth="1"/>
    <col min="16134" max="16134" width="17.140625" style="281" customWidth="1"/>
    <col min="16135" max="16384" width="9.140625" style="281"/>
  </cols>
  <sheetData>
    <row r="2" spans="1:6" ht="25.5" customHeight="1">
      <c r="A2" s="875" t="s">
        <v>494</v>
      </c>
      <c r="B2" s="875"/>
      <c r="C2" s="875"/>
      <c r="D2" s="875"/>
      <c r="E2" s="875"/>
      <c r="F2" s="875"/>
    </row>
    <row r="3" spans="1:6">
      <c r="A3" s="875" t="s">
        <v>816</v>
      </c>
      <c r="B3" s="875"/>
      <c r="C3" s="875"/>
      <c r="D3" s="875"/>
      <c r="E3" s="875"/>
      <c r="F3" s="875"/>
    </row>
    <row r="4" spans="1:6">
      <c r="A4" s="875"/>
      <c r="B4" s="875"/>
      <c r="C4" s="875"/>
      <c r="D4" s="875"/>
      <c r="E4" s="875"/>
      <c r="F4" s="875"/>
    </row>
    <row r="5" spans="1:6">
      <c r="A5" s="300" t="s">
        <v>156</v>
      </c>
      <c r="F5" s="263" t="s">
        <v>1</v>
      </c>
    </row>
    <row r="6" spans="1:6" ht="113.25" customHeight="1">
      <c r="A6" s="311" t="s">
        <v>115</v>
      </c>
      <c r="B6" s="311" t="s">
        <v>495</v>
      </c>
      <c r="C6" s="311" t="s">
        <v>496</v>
      </c>
      <c r="D6" s="311" t="s">
        <v>720</v>
      </c>
      <c r="E6" s="311" t="s">
        <v>721</v>
      </c>
      <c r="F6" s="311" t="s">
        <v>722</v>
      </c>
    </row>
    <row r="7" spans="1:6" s="111" customFormat="1">
      <c r="A7" s="277"/>
      <c r="B7" s="277">
        <v>1</v>
      </c>
      <c r="C7" s="277">
        <v>2</v>
      </c>
      <c r="D7" s="277">
        <v>3</v>
      </c>
      <c r="E7" s="277">
        <v>4</v>
      </c>
      <c r="F7" s="277">
        <v>5</v>
      </c>
    </row>
    <row r="8" spans="1:6">
      <c r="A8" s="116">
        <v>1</v>
      </c>
      <c r="B8" s="116" t="s">
        <v>955</v>
      </c>
      <c r="C8" s="116">
        <v>23</v>
      </c>
      <c r="D8" s="116">
        <v>17760</v>
      </c>
      <c r="E8" s="116">
        <v>8156</v>
      </c>
      <c r="F8" s="116">
        <f>D8</f>
        <v>17760</v>
      </c>
    </row>
    <row r="9" spans="1:6">
      <c r="A9" s="282"/>
      <c r="B9" s="282"/>
      <c r="C9" s="282"/>
      <c r="D9" s="282"/>
      <c r="E9" s="282"/>
      <c r="F9" s="282"/>
    </row>
    <row r="10" spans="1:6">
      <c r="A10" s="282"/>
      <c r="B10" s="282"/>
      <c r="C10" s="282"/>
      <c r="D10" s="282"/>
      <c r="E10" s="282"/>
      <c r="F10" s="282"/>
    </row>
    <row r="11" spans="1:6">
      <c r="A11" s="282"/>
      <c r="B11" s="282"/>
      <c r="C11" s="282"/>
      <c r="D11" s="282"/>
      <c r="E11" s="282"/>
      <c r="F11" s="282"/>
    </row>
    <row r="12" spans="1:6">
      <c r="A12" s="282"/>
      <c r="B12" s="282"/>
      <c r="C12" s="282"/>
      <c r="D12" s="282"/>
      <c r="E12" s="282"/>
      <c r="F12" s="282"/>
    </row>
    <row r="13" spans="1:6">
      <c r="A13" s="282"/>
      <c r="B13" s="282"/>
      <c r="C13" s="282"/>
      <c r="D13" s="282"/>
      <c r="E13" s="282"/>
      <c r="F13" s="282"/>
    </row>
    <row r="14" spans="1:6">
      <c r="A14" s="282"/>
      <c r="B14" s="282"/>
      <c r="C14" s="282"/>
      <c r="D14" s="282"/>
      <c r="E14" s="282"/>
      <c r="F14" s="282"/>
    </row>
    <row r="15" spans="1:6">
      <c r="A15" s="282"/>
      <c r="B15" s="282"/>
      <c r="C15" s="282"/>
      <c r="D15" s="282"/>
      <c r="E15" s="282"/>
      <c r="F15" s="282"/>
    </row>
    <row r="16" spans="1:6">
      <c r="A16" s="282"/>
      <c r="B16" s="282"/>
      <c r="C16" s="282"/>
      <c r="D16" s="282"/>
      <c r="E16" s="282"/>
      <c r="F16" s="282"/>
    </row>
    <row r="17" spans="1:6">
      <c r="A17" s="282"/>
      <c r="B17" s="282"/>
      <c r="C17" s="282"/>
      <c r="D17" s="282"/>
      <c r="E17" s="282"/>
      <c r="F17" s="282"/>
    </row>
    <row r="18" spans="1:6">
      <c r="A18" s="282"/>
      <c r="B18" s="282"/>
      <c r="C18" s="282"/>
      <c r="D18" s="282"/>
      <c r="E18" s="282"/>
      <c r="F18" s="282"/>
    </row>
    <row r="19" spans="1:6">
      <c r="A19" s="282"/>
      <c r="B19" s="282"/>
      <c r="C19" s="282"/>
      <c r="D19" s="282"/>
      <c r="E19" s="282"/>
      <c r="F19" s="282"/>
    </row>
    <row r="20" spans="1:6">
      <c r="A20" s="282"/>
      <c r="B20" s="282"/>
      <c r="C20" s="282"/>
      <c r="D20" s="282"/>
      <c r="E20" s="282"/>
      <c r="F20" s="282"/>
    </row>
    <row r="21" spans="1:6">
      <c r="A21" s="282"/>
      <c r="B21" s="282"/>
      <c r="C21" s="282"/>
      <c r="D21" s="282"/>
      <c r="E21" s="282"/>
      <c r="F21" s="282"/>
    </row>
    <row r="22" spans="1:6">
      <c r="A22" s="282"/>
      <c r="B22" s="282"/>
      <c r="C22" s="282"/>
      <c r="D22" s="282"/>
      <c r="E22" s="282"/>
      <c r="F22" s="282"/>
    </row>
    <row r="23" spans="1:6">
      <c r="A23" s="282"/>
      <c r="B23" s="282"/>
      <c r="C23" s="282"/>
      <c r="D23" s="282"/>
      <c r="E23" s="282"/>
      <c r="F23" s="282"/>
    </row>
    <row r="24" spans="1:6">
      <c r="A24" s="282"/>
      <c r="B24" s="282"/>
      <c r="C24" s="282"/>
      <c r="D24" s="282"/>
      <c r="E24" s="282"/>
      <c r="F24" s="282"/>
    </row>
    <row r="25" spans="1:6" s="285" customFormat="1" ht="29.25" customHeight="1">
      <c r="A25" s="916" t="s">
        <v>111</v>
      </c>
      <c r="B25" s="916"/>
      <c r="C25" s="146">
        <f>SUM(C24:C24)</f>
        <v>0</v>
      </c>
      <c r="D25" s="146">
        <f>SUM(D24:D24)</f>
        <v>0</v>
      </c>
      <c r="E25" s="146">
        <f>SUM(E24:E24)</f>
        <v>0</v>
      </c>
      <c r="F25" s="146">
        <f>SUM(F24:F24)</f>
        <v>0</v>
      </c>
    </row>
  </sheetData>
  <mergeCells count="5">
    <mergeCell ref="A2:F2"/>
    <mergeCell ref="A3:F3"/>
    <mergeCell ref="A4:B4"/>
    <mergeCell ref="C4:F4"/>
    <mergeCell ref="A25:B25"/>
  </mergeCells>
  <printOptions horizontalCentered="1"/>
  <pageMargins left="0.39370078740157483" right="0.39370078740157483" top="0.19685039370078741" bottom="0.19685039370078741" header="0.31496062992125984" footer="0.31496062992125984"/>
  <pageSetup paperSize="5" scale="1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33"/>
  <sheetViews>
    <sheetView view="pageBreakPreview" zoomScale="60" zoomScaleNormal="100" workbookViewId="0">
      <pane xSplit="6" ySplit="5" topLeftCell="J101" activePane="bottomRight" state="frozen"/>
      <selection pane="topRight" activeCell="F1" sqref="F1"/>
      <selection pane="bottomLeft" activeCell="A6" sqref="A6"/>
      <selection pane="bottomRight" activeCell="J7" sqref="J7"/>
    </sheetView>
  </sheetViews>
  <sheetFormatPr defaultRowHeight="15.75"/>
  <cols>
    <col min="1" max="1" width="9.140625" style="314"/>
    <col min="2" max="2" width="8.42578125" style="278" customWidth="1"/>
    <col min="3" max="14" width="22.140625" style="278" customWidth="1"/>
    <col min="15" max="15" width="23.5703125" style="278" customWidth="1"/>
    <col min="16" max="16" width="15.7109375" style="278" customWidth="1"/>
    <col min="17" max="257" width="9.140625" style="278"/>
    <col min="258" max="258" width="6.28515625" style="278" customWidth="1"/>
    <col min="259" max="259" width="16.7109375" style="278" customWidth="1"/>
    <col min="260" max="260" width="10.28515625" style="278" customWidth="1"/>
    <col min="261" max="261" width="18.42578125" style="278" customWidth="1"/>
    <col min="262" max="262" width="9.140625" style="278"/>
    <col min="263" max="270" width="19.7109375" style="278" customWidth="1"/>
    <col min="271" max="271" width="9.140625" style="278"/>
    <col min="272" max="272" width="11.140625" style="278" customWidth="1"/>
    <col min="273" max="513" width="9.140625" style="278"/>
    <col min="514" max="514" width="6.28515625" style="278" customWidth="1"/>
    <col min="515" max="515" width="16.7109375" style="278" customWidth="1"/>
    <col min="516" max="516" width="10.28515625" style="278" customWidth="1"/>
    <col min="517" max="517" width="18.42578125" style="278" customWidth="1"/>
    <col min="518" max="518" width="9.140625" style="278"/>
    <col min="519" max="526" width="19.7109375" style="278" customWidth="1"/>
    <col min="527" max="527" width="9.140625" style="278"/>
    <col min="528" max="528" width="11.140625" style="278" customWidth="1"/>
    <col min="529" max="769" width="9.140625" style="278"/>
    <col min="770" max="770" width="6.28515625" style="278" customWidth="1"/>
    <col min="771" max="771" width="16.7109375" style="278" customWidth="1"/>
    <col min="772" max="772" width="10.28515625" style="278" customWidth="1"/>
    <col min="773" max="773" width="18.42578125" style="278" customWidth="1"/>
    <col min="774" max="774" width="9.140625" style="278"/>
    <col min="775" max="782" width="19.7109375" style="278" customWidth="1"/>
    <col min="783" max="783" width="9.140625" style="278"/>
    <col min="784" max="784" width="11.140625" style="278" customWidth="1"/>
    <col min="785" max="1025" width="9.140625" style="278"/>
    <col min="1026" max="1026" width="6.28515625" style="278" customWidth="1"/>
    <col min="1027" max="1027" width="16.7109375" style="278" customWidth="1"/>
    <col min="1028" max="1028" width="10.28515625" style="278" customWidth="1"/>
    <col min="1029" max="1029" width="18.42578125" style="278" customWidth="1"/>
    <col min="1030" max="1030" width="9.140625" style="278"/>
    <col min="1031" max="1038" width="19.7109375" style="278" customWidth="1"/>
    <col min="1039" max="1039" width="9.140625" style="278"/>
    <col min="1040" max="1040" width="11.140625" style="278" customWidth="1"/>
    <col min="1041" max="1281" width="9.140625" style="278"/>
    <col min="1282" max="1282" width="6.28515625" style="278" customWidth="1"/>
    <col min="1283" max="1283" width="16.7109375" style="278" customWidth="1"/>
    <col min="1284" max="1284" width="10.28515625" style="278" customWidth="1"/>
    <col min="1285" max="1285" width="18.42578125" style="278" customWidth="1"/>
    <col min="1286" max="1286" width="9.140625" style="278"/>
    <col min="1287" max="1294" width="19.7109375" style="278" customWidth="1"/>
    <col min="1295" max="1295" width="9.140625" style="278"/>
    <col min="1296" max="1296" width="11.140625" style="278" customWidth="1"/>
    <col min="1297" max="1537" width="9.140625" style="278"/>
    <col min="1538" max="1538" width="6.28515625" style="278" customWidth="1"/>
    <col min="1539" max="1539" width="16.7109375" style="278" customWidth="1"/>
    <col min="1540" max="1540" width="10.28515625" style="278" customWidth="1"/>
    <col min="1541" max="1541" width="18.42578125" style="278" customWidth="1"/>
    <col min="1542" max="1542" width="9.140625" style="278"/>
    <col min="1543" max="1550" width="19.7109375" style="278" customWidth="1"/>
    <col min="1551" max="1551" width="9.140625" style="278"/>
    <col min="1552" max="1552" width="11.140625" style="278" customWidth="1"/>
    <col min="1553" max="1793" width="9.140625" style="278"/>
    <col min="1794" max="1794" width="6.28515625" style="278" customWidth="1"/>
    <col min="1795" max="1795" width="16.7109375" style="278" customWidth="1"/>
    <col min="1796" max="1796" width="10.28515625" style="278" customWidth="1"/>
    <col min="1797" max="1797" width="18.42578125" style="278" customWidth="1"/>
    <col min="1798" max="1798" width="9.140625" style="278"/>
    <col min="1799" max="1806" width="19.7109375" style="278" customWidth="1"/>
    <col min="1807" max="1807" width="9.140625" style="278"/>
    <col min="1808" max="1808" width="11.140625" style="278" customWidth="1"/>
    <col min="1809" max="2049" width="9.140625" style="278"/>
    <col min="2050" max="2050" width="6.28515625" style="278" customWidth="1"/>
    <col min="2051" max="2051" width="16.7109375" style="278" customWidth="1"/>
    <col min="2052" max="2052" width="10.28515625" style="278" customWidth="1"/>
    <col min="2053" max="2053" width="18.42578125" style="278" customWidth="1"/>
    <col min="2054" max="2054" width="9.140625" style="278"/>
    <col min="2055" max="2062" width="19.7109375" style="278" customWidth="1"/>
    <col min="2063" max="2063" width="9.140625" style="278"/>
    <col min="2064" max="2064" width="11.140625" style="278" customWidth="1"/>
    <col min="2065" max="2305" width="9.140625" style="278"/>
    <col min="2306" max="2306" width="6.28515625" style="278" customWidth="1"/>
    <col min="2307" max="2307" width="16.7109375" style="278" customWidth="1"/>
    <col min="2308" max="2308" width="10.28515625" style="278" customWidth="1"/>
    <col min="2309" max="2309" width="18.42578125" style="278" customWidth="1"/>
    <col min="2310" max="2310" width="9.140625" style="278"/>
    <col min="2311" max="2318" width="19.7109375" style="278" customWidth="1"/>
    <col min="2319" max="2319" width="9.140625" style="278"/>
    <col min="2320" max="2320" width="11.140625" style="278" customWidth="1"/>
    <col min="2321" max="2561" width="9.140625" style="278"/>
    <col min="2562" max="2562" width="6.28515625" style="278" customWidth="1"/>
    <col min="2563" max="2563" width="16.7109375" style="278" customWidth="1"/>
    <col min="2564" max="2564" width="10.28515625" style="278" customWidth="1"/>
    <col min="2565" max="2565" width="18.42578125" style="278" customWidth="1"/>
    <col min="2566" max="2566" width="9.140625" style="278"/>
    <col min="2567" max="2574" width="19.7109375" style="278" customWidth="1"/>
    <col min="2575" max="2575" width="9.140625" style="278"/>
    <col min="2576" max="2576" width="11.140625" style="278" customWidth="1"/>
    <col min="2577" max="2817" width="9.140625" style="278"/>
    <col min="2818" max="2818" width="6.28515625" style="278" customWidth="1"/>
    <col min="2819" max="2819" width="16.7109375" style="278" customWidth="1"/>
    <col min="2820" max="2820" width="10.28515625" style="278" customWidth="1"/>
    <col min="2821" max="2821" width="18.42578125" style="278" customWidth="1"/>
    <col min="2822" max="2822" width="9.140625" style="278"/>
    <col min="2823" max="2830" width="19.7109375" style="278" customWidth="1"/>
    <col min="2831" max="2831" width="9.140625" style="278"/>
    <col min="2832" max="2832" width="11.140625" style="278" customWidth="1"/>
    <col min="2833" max="3073" width="9.140625" style="278"/>
    <col min="3074" max="3074" width="6.28515625" style="278" customWidth="1"/>
    <col min="3075" max="3075" width="16.7109375" style="278" customWidth="1"/>
    <col min="3076" max="3076" width="10.28515625" style="278" customWidth="1"/>
    <col min="3077" max="3077" width="18.42578125" style="278" customWidth="1"/>
    <col min="3078" max="3078" width="9.140625" style="278"/>
    <col min="3079" max="3086" width="19.7109375" style="278" customWidth="1"/>
    <col min="3087" max="3087" width="9.140625" style="278"/>
    <col min="3088" max="3088" width="11.140625" style="278" customWidth="1"/>
    <col min="3089" max="3329" width="9.140625" style="278"/>
    <col min="3330" max="3330" width="6.28515625" style="278" customWidth="1"/>
    <col min="3331" max="3331" width="16.7109375" style="278" customWidth="1"/>
    <col min="3332" max="3332" width="10.28515625" style="278" customWidth="1"/>
    <col min="3333" max="3333" width="18.42578125" style="278" customWidth="1"/>
    <col min="3334" max="3334" width="9.140625" style="278"/>
    <col min="3335" max="3342" width="19.7109375" style="278" customWidth="1"/>
    <col min="3343" max="3343" width="9.140625" style="278"/>
    <col min="3344" max="3344" width="11.140625" style="278" customWidth="1"/>
    <col min="3345" max="3585" width="9.140625" style="278"/>
    <col min="3586" max="3586" width="6.28515625" style="278" customWidth="1"/>
    <col min="3587" max="3587" width="16.7109375" style="278" customWidth="1"/>
    <col min="3588" max="3588" width="10.28515625" style="278" customWidth="1"/>
    <col min="3589" max="3589" width="18.42578125" style="278" customWidth="1"/>
    <col min="3590" max="3590" width="9.140625" style="278"/>
    <col min="3591" max="3598" width="19.7109375" style="278" customWidth="1"/>
    <col min="3599" max="3599" width="9.140625" style="278"/>
    <col min="3600" max="3600" width="11.140625" style="278" customWidth="1"/>
    <col min="3601" max="3841" width="9.140625" style="278"/>
    <col min="3842" max="3842" width="6.28515625" style="278" customWidth="1"/>
    <col min="3843" max="3843" width="16.7109375" style="278" customWidth="1"/>
    <col min="3844" max="3844" width="10.28515625" style="278" customWidth="1"/>
    <col min="3845" max="3845" width="18.42578125" style="278" customWidth="1"/>
    <col min="3846" max="3846" width="9.140625" style="278"/>
    <col min="3847" max="3854" width="19.7109375" style="278" customWidth="1"/>
    <col min="3855" max="3855" width="9.140625" style="278"/>
    <col min="3856" max="3856" width="11.140625" style="278" customWidth="1"/>
    <col min="3857" max="4097" width="9.140625" style="278"/>
    <col min="4098" max="4098" width="6.28515625" style="278" customWidth="1"/>
    <col min="4099" max="4099" width="16.7109375" style="278" customWidth="1"/>
    <col min="4100" max="4100" width="10.28515625" style="278" customWidth="1"/>
    <col min="4101" max="4101" width="18.42578125" style="278" customWidth="1"/>
    <col min="4102" max="4102" width="9.140625" style="278"/>
    <col min="4103" max="4110" width="19.7109375" style="278" customWidth="1"/>
    <col min="4111" max="4111" width="9.140625" style="278"/>
    <col min="4112" max="4112" width="11.140625" style="278" customWidth="1"/>
    <col min="4113" max="4353" width="9.140625" style="278"/>
    <col min="4354" max="4354" width="6.28515625" style="278" customWidth="1"/>
    <col min="4355" max="4355" width="16.7109375" style="278" customWidth="1"/>
    <col min="4356" max="4356" width="10.28515625" style="278" customWidth="1"/>
    <col min="4357" max="4357" width="18.42578125" style="278" customWidth="1"/>
    <col min="4358" max="4358" width="9.140625" style="278"/>
    <col min="4359" max="4366" width="19.7109375" style="278" customWidth="1"/>
    <col min="4367" max="4367" width="9.140625" style="278"/>
    <col min="4368" max="4368" width="11.140625" style="278" customWidth="1"/>
    <col min="4369" max="4609" width="9.140625" style="278"/>
    <col min="4610" max="4610" width="6.28515625" style="278" customWidth="1"/>
    <col min="4611" max="4611" width="16.7109375" style="278" customWidth="1"/>
    <col min="4612" max="4612" width="10.28515625" style="278" customWidth="1"/>
    <col min="4613" max="4613" width="18.42578125" style="278" customWidth="1"/>
    <col min="4614" max="4614" width="9.140625" style="278"/>
    <col min="4615" max="4622" width="19.7109375" style="278" customWidth="1"/>
    <col min="4623" max="4623" width="9.140625" style="278"/>
    <col min="4624" max="4624" width="11.140625" style="278" customWidth="1"/>
    <col min="4625" max="4865" width="9.140625" style="278"/>
    <col min="4866" max="4866" width="6.28515625" style="278" customWidth="1"/>
    <col min="4867" max="4867" width="16.7109375" style="278" customWidth="1"/>
    <col min="4868" max="4868" width="10.28515625" style="278" customWidth="1"/>
    <col min="4869" max="4869" width="18.42578125" style="278" customWidth="1"/>
    <col min="4870" max="4870" width="9.140625" style="278"/>
    <col min="4871" max="4878" width="19.7109375" style="278" customWidth="1"/>
    <col min="4879" max="4879" width="9.140625" style="278"/>
    <col min="4880" max="4880" width="11.140625" style="278" customWidth="1"/>
    <col min="4881" max="5121" width="9.140625" style="278"/>
    <col min="5122" max="5122" width="6.28515625" style="278" customWidth="1"/>
    <col min="5123" max="5123" width="16.7109375" style="278" customWidth="1"/>
    <col min="5124" max="5124" width="10.28515625" style="278" customWidth="1"/>
    <col min="5125" max="5125" width="18.42578125" style="278" customWidth="1"/>
    <col min="5126" max="5126" width="9.140625" style="278"/>
    <col min="5127" max="5134" width="19.7109375" style="278" customWidth="1"/>
    <col min="5135" max="5135" width="9.140625" style="278"/>
    <col min="5136" max="5136" width="11.140625" style="278" customWidth="1"/>
    <col min="5137" max="5377" width="9.140625" style="278"/>
    <col min="5378" max="5378" width="6.28515625" style="278" customWidth="1"/>
    <col min="5379" max="5379" width="16.7109375" style="278" customWidth="1"/>
    <col min="5380" max="5380" width="10.28515625" style="278" customWidth="1"/>
    <col min="5381" max="5381" width="18.42578125" style="278" customWidth="1"/>
    <col min="5382" max="5382" width="9.140625" style="278"/>
    <col min="5383" max="5390" width="19.7109375" style="278" customWidth="1"/>
    <col min="5391" max="5391" width="9.140625" style="278"/>
    <col min="5392" max="5392" width="11.140625" style="278" customWidth="1"/>
    <col min="5393" max="5633" width="9.140625" style="278"/>
    <col min="5634" max="5634" width="6.28515625" style="278" customWidth="1"/>
    <col min="5635" max="5635" width="16.7109375" style="278" customWidth="1"/>
    <col min="5636" max="5636" width="10.28515625" style="278" customWidth="1"/>
    <col min="5637" max="5637" width="18.42578125" style="278" customWidth="1"/>
    <col min="5638" max="5638" width="9.140625" style="278"/>
    <col min="5639" max="5646" width="19.7109375" style="278" customWidth="1"/>
    <col min="5647" max="5647" width="9.140625" style="278"/>
    <col min="5648" max="5648" width="11.140625" style="278" customWidth="1"/>
    <col min="5649" max="5889" width="9.140625" style="278"/>
    <col min="5890" max="5890" width="6.28515625" style="278" customWidth="1"/>
    <col min="5891" max="5891" width="16.7109375" style="278" customWidth="1"/>
    <col min="5892" max="5892" width="10.28515625" style="278" customWidth="1"/>
    <col min="5893" max="5893" width="18.42578125" style="278" customWidth="1"/>
    <col min="5894" max="5894" width="9.140625" style="278"/>
    <col min="5895" max="5902" width="19.7109375" style="278" customWidth="1"/>
    <col min="5903" max="5903" width="9.140625" style="278"/>
    <col min="5904" max="5904" width="11.140625" style="278" customWidth="1"/>
    <col min="5905" max="6145" width="9.140625" style="278"/>
    <col min="6146" max="6146" width="6.28515625" style="278" customWidth="1"/>
    <col min="6147" max="6147" width="16.7109375" style="278" customWidth="1"/>
    <col min="6148" max="6148" width="10.28515625" style="278" customWidth="1"/>
    <col min="6149" max="6149" width="18.42578125" style="278" customWidth="1"/>
    <col min="6150" max="6150" width="9.140625" style="278"/>
    <col min="6151" max="6158" width="19.7109375" style="278" customWidth="1"/>
    <col min="6159" max="6159" width="9.140625" style="278"/>
    <col min="6160" max="6160" width="11.140625" style="278" customWidth="1"/>
    <col min="6161" max="6401" width="9.140625" style="278"/>
    <col min="6402" max="6402" width="6.28515625" style="278" customWidth="1"/>
    <col min="6403" max="6403" width="16.7109375" style="278" customWidth="1"/>
    <col min="6404" max="6404" width="10.28515625" style="278" customWidth="1"/>
    <col min="6405" max="6405" width="18.42578125" style="278" customWidth="1"/>
    <col min="6406" max="6406" width="9.140625" style="278"/>
    <col min="6407" max="6414" width="19.7109375" style="278" customWidth="1"/>
    <col min="6415" max="6415" width="9.140625" style="278"/>
    <col min="6416" max="6416" width="11.140625" style="278" customWidth="1"/>
    <col min="6417" max="6657" width="9.140625" style="278"/>
    <col min="6658" max="6658" width="6.28515625" style="278" customWidth="1"/>
    <col min="6659" max="6659" width="16.7109375" style="278" customWidth="1"/>
    <col min="6660" max="6660" width="10.28515625" style="278" customWidth="1"/>
    <col min="6661" max="6661" width="18.42578125" style="278" customWidth="1"/>
    <col min="6662" max="6662" width="9.140625" style="278"/>
    <col min="6663" max="6670" width="19.7109375" style="278" customWidth="1"/>
    <col min="6671" max="6671" width="9.140625" style="278"/>
    <col min="6672" max="6672" width="11.140625" style="278" customWidth="1"/>
    <col min="6673" max="6913" width="9.140625" style="278"/>
    <col min="6914" max="6914" width="6.28515625" style="278" customWidth="1"/>
    <col min="6915" max="6915" width="16.7109375" style="278" customWidth="1"/>
    <col min="6916" max="6916" width="10.28515625" style="278" customWidth="1"/>
    <col min="6917" max="6917" width="18.42578125" style="278" customWidth="1"/>
    <col min="6918" max="6918" width="9.140625" style="278"/>
    <col min="6919" max="6926" width="19.7109375" style="278" customWidth="1"/>
    <col min="6927" max="6927" width="9.140625" style="278"/>
    <col min="6928" max="6928" width="11.140625" style="278" customWidth="1"/>
    <col min="6929" max="7169" width="9.140625" style="278"/>
    <col min="7170" max="7170" width="6.28515625" style="278" customWidth="1"/>
    <col min="7171" max="7171" width="16.7109375" style="278" customWidth="1"/>
    <col min="7172" max="7172" width="10.28515625" style="278" customWidth="1"/>
    <col min="7173" max="7173" width="18.42578125" style="278" customWidth="1"/>
    <col min="7174" max="7174" width="9.140625" style="278"/>
    <col min="7175" max="7182" width="19.7109375" style="278" customWidth="1"/>
    <col min="7183" max="7183" width="9.140625" style="278"/>
    <col min="7184" max="7184" width="11.140625" style="278" customWidth="1"/>
    <col min="7185" max="7425" width="9.140625" style="278"/>
    <col min="7426" max="7426" width="6.28515625" style="278" customWidth="1"/>
    <col min="7427" max="7427" width="16.7109375" style="278" customWidth="1"/>
    <col min="7428" max="7428" width="10.28515625" style="278" customWidth="1"/>
    <col min="7429" max="7429" width="18.42578125" style="278" customWidth="1"/>
    <col min="7430" max="7430" width="9.140625" style="278"/>
    <col min="7431" max="7438" width="19.7109375" style="278" customWidth="1"/>
    <col min="7439" max="7439" width="9.140625" style="278"/>
    <col min="7440" max="7440" width="11.140625" style="278" customWidth="1"/>
    <col min="7441" max="7681" width="9.140625" style="278"/>
    <col min="7682" max="7682" width="6.28515625" style="278" customWidth="1"/>
    <col min="7683" max="7683" width="16.7109375" style="278" customWidth="1"/>
    <col min="7684" max="7684" width="10.28515625" style="278" customWidth="1"/>
    <col min="7685" max="7685" width="18.42578125" style="278" customWidth="1"/>
    <col min="7686" max="7686" width="9.140625" style="278"/>
    <col min="7687" max="7694" width="19.7109375" style="278" customWidth="1"/>
    <col min="7695" max="7695" width="9.140625" style="278"/>
    <col min="7696" max="7696" width="11.140625" style="278" customWidth="1"/>
    <col min="7697" max="7937" width="9.140625" style="278"/>
    <col min="7938" max="7938" width="6.28515625" style="278" customWidth="1"/>
    <col min="7939" max="7939" width="16.7109375" style="278" customWidth="1"/>
    <col min="7940" max="7940" width="10.28515625" style="278" customWidth="1"/>
    <col min="7941" max="7941" width="18.42578125" style="278" customWidth="1"/>
    <col min="7942" max="7942" width="9.140625" style="278"/>
    <col min="7943" max="7950" width="19.7109375" style="278" customWidth="1"/>
    <col min="7951" max="7951" width="9.140625" style="278"/>
    <col min="7952" max="7952" width="11.140625" style="278" customWidth="1"/>
    <col min="7953" max="8193" width="9.140625" style="278"/>
    <col min="8194" max="8194" width="6.28515625" style="278" customWidth="1"/>
    <col min="8195" max="8195" width="16.7109375" style="278" customWidth="1"/>
    <col min="8196" max="8196" width="10.28515625" style="278" customWidth="1"/>
    <col min="8197" max="8197" width="18.42578125" style="278" customWidth="1"/>
    <col min="8198" max="8198" width="9.140625" style="278"/>
    <col min="8199" max="8206" width="19.7109375" style="278" customWidth="1"/>
    <col min="8207" max="8207" width="9.140625" style="278"/>
    <col min="8208" max="8208" width="11.140625" style="278" customWidth="1"/>
    <col min="8209" max="8449" width="9.140625" style="278"/>
    <col min="8450" max="8450" width="6.28515625" style="278" customWidth="1"/>
    <col min="8451" max="8451" width="16.7109375" style="278" customWidth="1"/>
    <col min="8452" max="8452" width="10.28515625" style="278" customWidth="1"/>
    <col min="8453" max="8453" width="18.42578125" style="278" customWidth="1"/>
    <col min="8454" max="8454" width="9.140625" style="278"/>
    <col min="8455" max="8462" width="19.7109375" style="278" customWidth="1"/>
    <col min="8463" max="8463" width="9.140625" style="278"/>
    <col min="8464" max="8464" width="11.140625" style="278" customWidth="1"/>
    <col min="8465" max="8705" width="9.140625" style="278"/>
    <col min="8706" max="8706" width="6.28515625" style="278" customWidth="1"/>
    <col min="8707" max="8707" width="16.7109375" style="278" customWidth="1"/>
    <col min="8708" max="8708" width="10.28515625" style="278" customWidth="1"/>
    <col min="8709" max="8709" width="18.42578125" style="278" customWidth="1"/>
    <col min="8710" max="8710" width="9.140625" style="278"/>
    <col min="8711" max="8718" width="19.7109375" style="278" customWidth="1"/>
    <col min="8719" max="8719" width="9.140625" style="278"/>
    <col min="8720" max="8720" width="11.140625" style="278" customWidth="1"/>
    <col min="8721" max="8961" width="9.140625" style="278"/>
    <col min="8962" max="8962" width="6.28515625" style="278" customWidth="1"/>
    <col min="8963" max="8963" width="16.7109375" style="278" customWidth="1"/>
    <col min="8964" max="8964" width="10.28515625" style="278" customWidth="1"/>
    <col min="8965" max="8965" width="18.42578125" style="278" customWidth="1"/>
    <col min="8966" max="8966" width="9.140625" style="278"/>
    <col min="8967" max="8974" width="19.7109375" style="278" customWidth="1"/>
    <col min="8975" max="8975" width="9.140625" style="278"/>
    <col min="8976" max="8976" width="11.140625" style="278" customWidth="1"/>
    <col min="8977" max="9217" width="9.140625" style="278"/>
    <col min="9218" max="9218" width="6.28515625" style="278" customWidth="1"/>
    <col min="9219" max="9219" width="16.7109375" style="278" customWidth="1"/>
    <col min="9220" max="9220" width="10.28515625" style="278" customWidth="1"/>
    <col min="9221" max="9221" width="18.42578125" style="278" customWidth="1"/>
    <col min="9222" max="9222" width="9.140625" style="278"/>
    <col min="9223" max="9230" width="19.7109375" style="278" customWidth="1"/>
    <col min="9231" max="9231" width="9.140625" style="278"/>
    <col min="9232" max="9232" width="11.140625" style="278" customWidth="1"/>
    <col min="9233" max="9473" width="9.140625" style="278"/>
    <col min="9474" max="9474" width="6.28515625" style="278" customWidth="1"/>
    <col min="9475" max="9475" width="16.7109375" style="278" customWidth="1"/>
    <col min="9476" max="9476" width="10.28515625" style="278" customWidth="1"/>
    <col min="9477" max="9477" width="18.42578125" style="278" customWidth="1"/>
    <col min="9478" max="9478" width="9.140625" style="278"/>
    <col min="9479" max="9486" width="19.7109375" style="278" customWidth="1"/>
    <col min="9487" max="9487" width="9.140625" style="278"/>
    <col min="9488" max="9488" width="11.140625" style="278" customWidth="1"/>
    <col min="9489" max="9729" width="9.140625" style="278"/>
    <col min="9730" max="9730" width="6.28515625" style="278" customWidth="1"/>
    <col min="9731" max="9731" width="16.7109375" style="278" customWidth="1"/>
    <col min="9732" max="9732" width="10.28515625" style="278" customWidth="1"/>
    <col min="9733" max="9733" width="18.42578125" style="278" customWidth="1"/>
    <col min="9734" max="9734" width="9.140625" style="278"/>
    <col min="9735" max="9742" width="19.7109375" style="278" customWidth="1"/>
    <col min="9743" max="9743" width="9.140625" style="278"/>
    <col min="9744" max="9744" width="11.140625" style="278" customWidth="1"/>
    <col min="9745" max="9985" width="9.140625" style="278"/>
    <col min="9986" max="9986" width="6.28515625" style="278" customWidth="1"/>
    <col min="9987" max="9987" width="16.7109375" style="278" customWidth="1"/>
    <col min="9988" max="9988" width="10.28515625" style="278" customWidth="1"/>
    <col min="9989" max="9989" width="18.42578125" style="278" customWidth="1"/>
    <col min="9990" max="9990" width="9.140625" style="278"/>
    <col min="9991" max="9998" width="19.7109375" style="278" customWidth="1"/>
    <col min="9999" max="9999" width="9.140625" style="278"/>
    <col min="10000" max="10000" width="11.140625" style="278" customWidth="1"/>
    <col min="10001" max="10241" width="9.140625" style="278"/>
    <col min="10242" max="10242" width="6.28515625" style="278" customWidth="1"/>
    <col min="10243" max="10243" width="16.7109375" style="278" customWidth="1"/>
    <col min="10244" max="10244" width="10.28515625" style="278" customWidth="1"/>
    <col min="10245" max="10245" width="18.42578125" style="278" customWidth="1"/>
    <col min="10246" max="10246" width="9.140625" style="278"/>
    <col min="10247" max="10254" width="19.7109375" style="278" customWidth="1"/>
    <col min="10255" max="10255" width="9.140625" style="278"/>
    <col min="10256" max="10256" width="11.140625" style="278" customWidth="1"/>
    <col min="10257" max="10497" width="9.140625" style="278"/>
    <col min="10498" max="10498" width="6.28515625" style="278" customWidth="1"/>
    <col min="10499" max="10499" width="16.7109375" style="278" customWidth="1"/>
    <col min="10500" max="10500" width="10.28515625" style="278" customWidth="1"/>
    <col min="10501" max="10501" width="18.42578125" style="278" customWidth="1"/>
    <col min="10502" max="10502" width="9.140625" style="278"/>
    <col min="10503" max="10510" width="19.7109375" style="278" customWidth="1"/>
    <col min="10511" max="10511" width="9.140625" style="278"/>
    <col min="10512" max="10512" width="11.140625" style="278" customWidth="1"/>
    <col min="10513" max="10753" width="9.140625" style="278"/>
    <col min="10754" max="10754" width="6.28515625" style="278" customWidth="1"/>
    <col min="10755" max="10755" width="16.7109375" style="278" customWidth="1"/>
    <col min="10756" max="10756" width="10.28515625" style="278" customWidth="1"/>
    <col min="10757" max="10757" width="18.42578125" style="278" customWidth="1"/>
    <col min="10758" max="10758" width="9.140625" style="278"/>
    <col min="10759" max="10766" width="19.7109375" style="278" customWidth="1"/>
    <col min="10767" max="10767" width="9.140625" style="278"/>
    <col min="10768" max="10768" width="11.140625" style="278" customWidth="1"/>
    <col min="10769" max="11009" width="9.140625" style="278"/>
    <col min="11010" max="11010" width="6.28515625" style="278" customWidth="1"/>
    <col min="11011" max="11011" width="16.7109375" style="278" customWidth="1"/>
    <col min="11012" max="11012" width="10.28515625" style="278" customWidth="1"/>
    <col min="11013" max="11013" width="18.42578125" style="278" customWidth="1"/>
    <col min="11014" max="11014" width="9.140625" style="278"/>
    <col min="11015" max="11022" width="19.7109375" style="278" customWidth="1"/>
    <col min="11023" max="11023" width="9.140625" style="278"/>
    <col min="11024" max="11024" width="11.140625" style="278" customWidth="1"/>
    <col min="11025" max="11265" width="9.140625" style="278"/>
    <col min="11266" max="11266" width="6.28515625" style="278" customWidth="1"/>
    <col min="11267" max="11267" width="16.7109375" style="278" customWidth="1"/>
    <col min="11268" max="11268" width="10.28515625" style="278" customWidth="1"/>
    <col min="11269" max="11269" width="18.42578125" style="278" customWidth="1"/>
    <col min="11270" max="11270" width="9.140625" style="278"/>
    <col min="11271" max="11278" width="19.7109375" style="278" customWidth="1"/>
    <col min="11279" max="11279" width="9.140625" style="278"/>
    <col min="11280" max="11280" width="11.140625" style="278" customWidth="1"/>
    <col min="11281" max="11521" width="9.140625" style="278"/>
    <col min="11522" max="11522" width="6.28515625" style="278" customWidth="1"/>
    <col min="11523" max="11523" width="16.7109375" style="278" customWidth="1"/>
    <col min="11524" max="11524" width="10.28515625" style="278" customWidth="1"/>
    <col min="11525" max="11525" width="18.42578125" style="278" customWidth="1"/>
    <col min="11526" max="11526" width="9.140625" style="278"/>
    <col min="11527" max="11534" width="19.7109375" style="278" customWidth="1"/>
    <col min="11535" max="11535" width="9.140625" style="278"/>
    <col min="11536" max="11536" width="11.140625" style="278" customWidth="1"/>
    <col min="11537" max="11777" width="9.140625" style="278"/>
    <col min="11778" max="11778" width="6.28515625" style="278" customWidth="1"/>
    <col min="11779" max="11779" width="16.7109375" style="278" customWidth="1"/>
    <col min="11780" max="11780" width="10.28515625" style="278" customWidth="1"/>
    <col min="11781" max="11781" width="18.42578125" style="278" customWidth="1"/>
    <col min="11782" max="11782" width="9.140625" style="278"/>
    <col min="11783" max="11790" width="19.7109375" style="278" customWidth="1"/>
    <col min="11791" max="11791" width="9.140625" style="278"/>
    <col min="11792" max="11792" width="11.140625" style="278" customWidth="1"/>
    <col min="11793" max="12033" width="9.140625" style="278"/>
    <col min="12034" max="12034" width="6.28515625" style="278" customWidth="1"/>
    <col min="12035" max="12035" width="16.7109375" style="278" customWidth="1"/>
    <col min="12036" max="12036" width="10.28515625" style="278" customWidth="1"/>
    <col min="12037" max="12037" width="18.42578125" style="278" customWidth="1"/>
    <col min="12038" max="12038" width="9.140625" style="278"/>
    <col min="12039" max="12046" width="19.7109375" style="278" customWidth="1"/>
    <col min="12047" max="12047" width="9.140625" style="278"/>
    <col min="12048" max="12048" width="11.140625" style="278" customWidth="1"/>
    <col min="12049" max="12289" width="9.140625" style="278"/>
    <col min="12290" max="12290" width="6.28515625" style="278" customWidth="1"/>
    <col min="12291" max="12291" width="16.7109375" style="278" customWidth="1"/>
    <col min="12292" max="12292" width="10.28515625" style="278" customWidth="1"/>
    <col min="12293" max="12293" width="18.42578125" style="278" customWidth="1"/>
    <col min="12294" max="12294" width="9.140625" style="278"/>
    <col min="12295" max="12302" width="19.7109375" style="278" customWidth="1"/>
    <col min="12303" max="12303" width="9.140625" style="278"/>
    <col min="12304" max="12304" width="11.140625" style="278" customWidth="1"/>
    <col min="12305" max="12545" width="9.140625" style="278"/>
    <col min="12546" max="12546" width="6.28515625" style="278" customWidth="1"/>
    <col min="12547" max="12547" width="16.7109375" style="278" customWidth="1"/>
    <col min="12548" max="12548" width="10.28515625" style="278" customWidth="1"/>
    <col min="12549" max="12549" width="18.42578125" style="278" customWidth="1"/>
    <col min="12550" max="12550" width="9.140625" style="278"/>
    <col min="12551" max="12558" width="19.7109375" style="278" customWidth="1"/>
    <col min="12559" max="12559" width="9.140625" style="278"/>
    <col min="12560" max="12560" width="11.140625" style="278" customWidth="1"/>
    <col min="12561" max="12801" width="9.140625" style="278"/>
    <col min="12802" max="12802" width="6.28515625" style="278" customWidth="1"/>
    <col min="12803" max="12803" width="16.7109375" style="278" customWidth="1"/>
    <col min="12804" max="12804" width="10.28515625" style="278" customWidth="1"/>
    <col min="12805" max="12805" width="18.42578125" style="278" customWidth="1"/>
    <col min="12806" max="12806" width="9.140625" style="278"/>
    <col min="12807" max="12814" width="19.7109375" style="278" customWidth="1"/>
    <col min="12815" max="12815" width="9.140625" style="278"/>
    <col min="12816" max="12816" width="11.140625" style="278" customWidth="1"/>
    <col min="12817" max="13057" width="9.140625" style="278"/>
    <col min="13058" max="13058" width="6.28515625" style="278" customWidth="1"/>
    <col min="13059" max="13059" width="16.7109375" style="278" customWidth="1"/>
    <col min="13060" max="13060" width="10.28515625" style="278" customWidth="1"/>
    <col min="13061" max="13061" width="18.42578125" style="278" customWidth="1"/>
    <col min="13062" max="13062" width="9.140625" style="278"/>
    <col min="13063" max="13070" width="19.7109375" style="278" customWidth="1"/>
    <col min="13071" max="13071" width="9.140625" style="278"/>
    <col min="13072" max="13072" width="11.140625" style="278" customWidth="1"/>
    <col min="13073" max="13313" width="9.140625" style="278"/>
    <col min="13314" max="13314" width="6.28515625" style="278" customWidth="1"/>
    <col min="13315" max="13315" width="16.7109375" style="278" customWidth="1"/>
    <col min="13316" max="13316" width="10.28515625" style="278" customWidth="1"/>
    <col min="13317" max="13317" width="18.42578125" style="278" customWidth="1"/>
    <col min="13318" max="13318" width="9.140625" style="278"/>
    <col min="13319" max="13326" width="19.7109375" style="278" customWidth="1"/>
    <col min="13327" max="13327" width="9.140625" style="278"/>
    <col min="13328" max="13328" width="11.140625" style="278" customWidth="1"/>
    <col min="13329" max="13569" width="9.140625" style="278"/>
    <col min="13570" max="13570" width="6.28515625" style="278" customWidth="1"/>
    <col min="13571" max="13571" width="16.7109375" style="278" customWidth="1"/>
    <col min="13572" max="13572" width="10.28515625" style="278" customWidth="1"/>
    <col min="13573" max="13573" width="18.42578125" style="278" customWidth="1"/>
    <col min="13574" max="13574" width="9.140625" style="278"/>
    <col min="13575" max="13582" width="19.7109375" style="278" customWidth="1"/>
    <col min="13583" max="13583" width="9.140625" style="278"/>
    <col min="13584" max="13584" width="11.140625" style="278" customWidth="1"/>
    <col min="13585" max="13825" width="9.140625" style="278"/>
    <col min="13826" max="13826" width="6.28515625" style="278" customWidth="1"/>
    <col min="13827" max="13827" width="16.7109375" style="278" customWidth="1"/>
    <col min="13828" max="13828" width="10.28515625" style="278" customWidth="1"/>
    <col min="13829" max="13829" width="18.42578125" style="278" customWidth="1"/>
    <col min="13830" max="13830" width="9.140625" style="278"/>
    <col min="13831" max="13838" width="19.7109375" style="278" customWidth="1"/>
    <col min="13839" max="13839" width="9.140625" style="278"/>
    <col min="13840" max="13840" width="11.140625" style="278" customWidth="1"/>
    <col min="13841" max="14081" width="9.140625" style="278"/>
    <col min="14082" max="14082" width="6.28515625" style="278" customWidth="1"/>
    <col min="14083" max="14083" width="16.7109375" style="278" customWidth="1"/>
    <col min="14084" max="14084" width="10.28515625" style="278" customWidth="1"/>
    <col min="14085" max="14085" width="18.42578125" style="278" customWidth="1"/>
    <col min="14086" max="14086" width="9.140625" style="278"/>
    <col min="14087" max="14094" width="19.7109375" style="278" customWidth="1"/>
    <col min="14095" max="14095" width="9.140625" style="278"/>
    <col min="14096" max="14096" width="11.140625" style="278" customWidth="1"/>
    <col min="14097" max="14337" width="9.140625" style="278"/>
    <col min="14338" max="14338" width="6.28515625" style="278" customWidth="1"/>
    <col min="14339" max="14339" width="16.7109375" style="278" customWidth="1"/>
    <col min="14340" max="14340" width="10.28515625" style="278" customWidth="1"/>
    <col min="14341" max="14341" width="18.42578125" style="278" customWidth="1"/>
    <col min="14342" max="14342" width="9.140625" style="278"/>
    <col min="14343" max="14350" width="19.7109375" style="278" customWidth="1"/>
    <col min="14351" max="14351" width="9.140625" style="278"/>
    <col min="14352" max="14352" width="11.140625" style="278" customWidth="1"/>
    <col min="14353" max="14593" width="9.140625" style="278"/>
    <col min="14594" max="14594" width="6.28515625" style="278" customWidth="1"/>
    <col min="14595" max="14595" width="16.7109375" style="278" customWidth="1"/>
    <col min="14596" max="14596" width="10.28515625" style="278" customWidth="1"/>
    <col min="14597" max="14597" width="18.42578125" style="278" customWidth="1"/>
    <col min="14598" max="14598" width="9.140625" style="278"/>
    <col min="14599" max="14606" width="19.7109375" style="278" customWidth="1"/>
    <col min="14607" max="14607" width="9.140625" style="278"/>
    <col min="14608" max="14608" width="11.140625" style="278" customWidth="1"/>
    <col min="14609" max="14849" width="9.140625" style="278"/>
    <col min="14850" max="14850" width="6.28515625" style="278" customWidth="1"/>
    <col min="14851" max="14851" width="16.7109375" style="278" customWidth="1"/>
    <col min="14852" max="14852" width="10.28515625" style="278" customWidth="1"/>
    <col min="14853" max="14853" width="18.42578125" style="278" customWidth="1"/>
    <col min="14854" max="14854" width="9.140625" style="278"/>
    <col min="14855" max="14862" width="19.7109375" style="278" customWidth="1"/>
    <col min="14863" max="14863" width="9.140625" style="278"/>
    <col min="14864" max="14864" width="11.140625" style="278" customWidth="1"/>
    <col min="14865" max="15105" width="9.140625" style="278"/>
    <col min="15106" max="15106" width="6.28515625" style="278" customWidth="1"/>
    <col min="15107" max="15107" width="16.7109375" style="278" customWidth="1"/>
    <col min="15108" max="15108" width="10.28515625" style="278" customWidth="1"/>
    <col min="15109" max="15109" width="18.42578125" style="278" customWidth="1"/>
    <col min="15110" max="15110" width="9.140625" style="278"/>
    <col min="15111" max="15118" width="19.7109375" style="278" customWidth="1"/>
    <col min="15119" max="15119" width="9.140625" style="278"/>
    <col min="15120" max="15120" width="11.140625" style="278" customWidth="1"/>
    <col min="15121" max="15361" width="9.140625" style="278"/>
    <col min="15362" max="15362" width="6.28515625" style="278" customWidth="1"/>
    <col min="15363" max="15363" width="16.7109375" style="278" customWidth="1"/>
    <col min="15364" max="15364" width="10.28515625" style="278" customWidth="1"/>
    <col min="15365" max="15365" width="18.42578125" style="278" customWidth="1"/>
    <col min="15366" max="15366" width="9.140625" style="278"/>
    <col min="15367" max="15374" width="19.7109375" style="278" customWidth="1"/>
    <col min="15375" max="15375" width="9.140625" style="278"/>
    <col min="15376" max="15376" width="11.140625" style="278" customWidth="1"/>
    <col min="15377" max="15617" width="9.140625" style="278"/>
    <col min="15618" max="15618" width="6.28515625" style="278" customWidth="1"/>
    <col min="15619" max="15619" width="16.7109375" style="278" customWidth="1"/>
    <col min="15620" max="15620" width="10.28515625" style="278" customWidth="1"/>
    <col min="15621" max="15621" width="18.42578125" style="278" customWidth="1"/>
    <col min="15622" max="15622" width="9.140625" style="278"/>
    <col min="15623" max="15630" width="19.7109375" style="278" customWidth="1"/>
    <col min="15631" max="15631" width="9.140625" style="278"/>
    <col min="15632" max="15632" width="11.140625" style="278" customWidth="1"/>
    <col min="15633" max="15873" width="9.140625" style="278"/>
    <col min="15874" max="15874" width="6.28515625" style="278" customWidth="1"/>
    <col min="15875" max="15875" width="16.7109375" style="278" customWidth="1"/>
    <col min="15876" max="15876" width="10.28515625" style="278" customWidth="1"/>
    <col min="15877" max="15877" width="18.42578125" style="278" customWidth="1"/>
    <col min="15878" max="15878" width="9.140625" style="278"/>
    <col min="15879" max="15886" width="19.7109375" style="278" customWidth="1"/>
    <col min="15887" max="15887" width="9.140625" style="278"/>
    <col min="15888" max="15888" width="11.140625" style="278" customWidth="1"/>
    <col min="15889" max="16129" width="9.140625" style="278"/>
    <col min="16130" max="16130" width="6.28515625" style="278" customWidth="1"/>
    <col min="16131" max="16131" width="16.7109375" style="278" customWidth="1"/>
    <col min="16132" max="16132" width="10.28515625" style="278" customWidth="1"/>
    <col min="16133" max="16133" width="18.42578125" style="278" customWidth="1"/>
    <col min="16134" max="16134" width="9.140625" style="278"/>
    <col min="16135" max="16142" width="19.7109375" style="278" customWidth="1"/>
    <col min="16143" max="16143" width="9.140625" style="278"/>
    <col min="16144" max="16144" width="11.140625" style="278" customWidth="1"/>
    <col min="16145" max="16384" width="9.140625" style="278"/>
  </cols>
  <sheetData>
    <row r="1" spans="2:16" s="348" customFormat="1" ht="33.75" customHeight="1">
      <c r="B1" s="917" t="s">
        <v>497</v>
      </c>
      <c r="C1" s="917"/>
      <c r="D1" s="917"/>
      <c r="E1" s="917"/>
      <c r="F1" s="917"/>
      <c r="G1" s="917"/>
      <c r="H1" s="917"/>
      <c r="I1" s="917"/>
      <c r="J1" s="917"/>
      <c r="K1" s="917"/>
      <c r="L1" s="917"/>
      <c r="M1" s="917"/>
      <c r="N1" s="917"/>
      <c r="O1" s="917"/>
      <c r="P1" s="917"/>
    </row>
    <row r="2" spans="2:16" s="348" customFormat="1" ht="21" customHeight="1">
      <c r="B2" s="918" t="s">
        <v>695</v>
      </c>
      <c r="C2" s="918"/>
      <c r="D2" s="918"/>
      <c r="E2" s="918"/>
      <c r="F2" s="918"/>
      <c r="G2" s="918"/>
      <c r="H2" s="918"/>
      <c r="I2" s="918"/>
      <c r="J2" s="918"/>
      <c r="K2" s="918"/>
      <c r="L2" s="918"/>
      <c r="M2" s="918"/>
      <c r="N2" s="918"/>
      <c r="O2" s="918"/>
      <c r="P2" s="918"/>
    </row>
    <row r="3" spans="2:16" s="349" customFormat="1" ht="21" customHeight="1">
      <c r="B3" s="349" t="s">
        <v>156</v>
      </c>
      <c r="O3" s="350" t="s">
        <v>1</v>
      </c>
    </row>
    <row r="4" spans="2:16" s="346" customFormat="1" ht="81.75" customHeight="1">
      <c r="B4" s="347" t="s">
        <v>158</v>
      </c>
      <c r="C4" s="347" t="s">
        <v>498</v>
      </c>
      <c r="D4" s="347" t="s">
        <v>499</v>
      </c>
      <c r="E4" s="347" t="s">
        <v>500</v>
      </c>
      <c r="F4" s="347" t="s">
        <v>2</v>
      </c>
      <c r="G4" s="347" t="s">
        <v>501</v>
      </c>
      <c r="H4" s="347" t="s">
        <v>502</v>
      </c>
      <c r="I4" s="347" t="s">
        <v>503</v>
      </c>
      <c r="J4" s="347" t="s">
        <v>504</v>
      </c>
      <c r="K4" s="347" t="s">
        <v>505</v>
      </c>
      <c r="L4" s="347" t="s">
        <v>506</v>
      </c>
      <c r="M4" s="347" t="s">
        <v>507</v>
      </c>
      <c r="N4" s="347" t="s">
        <v>508</v>
      </c>
      <c r="O4" s="347" t="s">
        <v>509</v>
      </c>
      <c r="P4" s="347" t="s">
        <v>510</v>
      </c>
    </row>
    <row r="5" spans="2:16" s="25" customFormat="1">
      <c r="B5" s="312">
        <v>1</v>
      </c>
      <c r="C5" s="312">
        <v>2</v>
      </c>
      <c r="D5" s="312">
        <v>3</v>
      </c>
      <c r="E5" s="312">
        <v>4</v>
      </c>
      <c r="F5" s="312">
        <v>5</v>
      </c>
      <c r="G5" s="312">
        <v>6</v>
      </c>
      <c r="H5" s="312">
        <v>7</v>
      </c>
      <c r="I5" s="312" t="s">
        <v>511</v>
      </c>
      <c r="J5" s="312">
        <v>9</v>
      </c>
      <c r="K5" s="312" t="s">
        <v>512</v>
      </c>
      <c r="L5" s="312" t="s">
        <v>513</v>
      </c>
      <c r="M5" s="312">
        <v>12</v>
      </c>
      <c r="N5" s="312" t="s">
        <v>514</v>
      </c>
      <c r="O5" s="312">
        <v>14</v>
      </c>
      <c r="P5" s="312">
        <v>15</v>
      </c>
    </row>
    <row r="6" spans="2:16">
      <c r="B6" s="280"/>
      <c r="C6" s="280"/>
      <c r="D6" s="280"/>
      <c r="E6" s="280"/>
      <c r="F6" s="280"/>
      <c r="G6" s="280"/>
      <c r="H6" s="280"/>
      <c r="I6" s="280"/>
      <c r="J6" s="280"/>
      <c r="K6" s="280">
        <f>J6-I6</f>
        <v>0</v>
      </c>
      <c r="L6" s="280">
        <f>I6-J6</f>
        <v>0</v>
      </c>
      <c r="M6" s="280"/>
      <c r="N6" s="280">
        <f>L6*M6</f>
        <v>0</v>
      </c>
      <c r="O6" s="280"/>
      <c r="P6" s="280"/>
    </row>
    <row r="7" spans="2:16">
      <c r="B7" s="280"/>
      <c r="C7" s="280"/>
      <c r="D7" s="280"/>
      <c r="E7" s="280"/>
      <c r="F7" s="280"/>
      <c r="G7" s="280"/>
      <c r="H7" s="280"/>
      <c r="I7" s="280"/>
      <c r="J7" s="280"/>
      <c r="K7" s="280">
        <f t="shared" ref="K7:K70" si="0">J7-I7</f>
        <v>0</v>
      </c>
      <c r="L7" s="280">
        <f t="shared" ref="L7:L70" si="1">I7-J7</f>
        <v>0</v>
      </c>
      <c r="M7" s="280"/>
      <c r="N7" s="280">
        <f t="shared" ref="N7:N70" si="2">L7*M7</f>
        <v>0</v>
      </c>
      <c r="O7" s="280"/>
      <c r="P7" s="280"/>
    </row>
    <row r="8" spans="2:16">
      <c r="B8" s="280"/>
      <c r="C8" s="280"/>
      <c r="D8" s="280"/>
      <c r="E8" s="280"/>
      <c r="F8" s="280"/>
      <c r="G8" s="280"/>
      <c r="H8" s="280"/>
      <c r="I8" s="280"/>
      <c r="J8" s="280"/>
      <c r="K8" s="280">
        <f t="shared" si="0"/>
        <v>0</v>
      </c>
      <c r="L8" s="280">
        <f t="shared" si="1"/>
        <v>0</v>
      </c>
      <c r="M8" s="280"/>
      <c r="N8" s="280">
        <f t="shared" si="2"/>
        <v>0</v>
      </c>
      <c r="O8" s="280"/>
      <c r="P8" s="280"/>
    </row>
    <row r="9" spans="2:16">
      <c r="B9" s="280"/>
      <c r="C9" s="280"/>
      <c r="D9" s="280"/>
      <c r="E9" s="280"/>
      <c r="F9" s="280"/>
      <c r="G9" s="280"/>
      <c r="H9" s="280"/>
      <c r="I9" s="280"/>
      <c r="J9" s="280"/>
      <c r="K9" s="280">
        <f t="shared" si="0"/>
        <v>0</v>
      </c>
      <c r="L9" s="280">
        <f t="shared" si="1"/>
        <v>0</v>
      </c>
      <c r="M9" s="280"/>
      <c r="N9" s="280">
        <f t="shared" si="2"/>
        <v>0</v>
      </c>
      <c r="O9" s="280"/>
      <c r="P9" s="280"/>
    </row>
    <row r="10" spans="2:16">
      <c r="B10" s="280"/>
      <c r="C10" s="280"/>
      <c r="D10" s="280"/>
      <c r="E10" s="280"/>
      <c r="F10" s="280"/>
      <c r="G10" s="280"/>
      <c r="H10" s="280"/>
      <c r="I10" s="280"/>
      <c r="J10" s="280"/>
      <c r="K10" s="280">
        <f t="shared" si="0"/>
        <v>0</v>
      </c>
      <c r="L10" s="280">
        <f t="shared" si="1"/>
        <v>0</v>
      </c>
      <c r="M10" s="280"/>
      <c r="N10" s="280">
        <f t="shared" si="2"/>
        <v>0</v>
      </c>
      <c r="O10" s="280"/>
      <c r="P10" s="280"/>
    </row>
    <row r="11" spans="2:16">
      <c r="B11" s="280"/>
      <c r="C11" s="280"/>
      <c r="D11" s="280"/>
      <c r="E11" s="280"/>
      <c r="F11" s="280"/>
      <c r="G11" s="280"/>
      <c r="H11" s="280"/>
      <c r="I11" s="280"/>
      <c r="J11" s="280"/>
      <c r="K11" s="280">
        <f t="shared" si="0"/>
        <v>0</v>
      </c>
      <c r="L11" s="280">
        <f t="shared" si="1"/>
        <v>0</v>
      </c>
      <c r="M11" s="280"/>
      <c r="N11" s="280">
        <f t="shared" si="2"/>
        <v>0</v>
      </c>
      <c r="O11" s="280"/>
      <c r="P11" s="280"/>
    </row>
    <row r="12" spans="2:16">
      <c r="B12" s="280"/>
      <c r="C12" s="280"/>
      <c r="D12" s="280"/>
      <c r="E12" s="280"/>
      <c r="F12" s="280"/>
      <c r="G12" s="280"/>
      <c r="H12" s="280"/>
      <c r="I12" s="280"/>
      <c r="J12" s="280"/>
      <c r="K12" s="280">
        <f t="shared" si="0"/>
        <v>0</v>
      </c>
      <c r="L12" s="280">
        <f t="shared" si="1"/>
        <v>0</v>
      </c>
      <c r="M12" s="280"/>
      <c r="N12" s="280">
        <f t="shared" si="2"/>
        <v>0</v>
      </c>
      <c r="O12" s="280"/>
      <c r="P12" s="280"/>
    </row>
    <row r="13" spans="2:16">
      <c r="B13" s="280"/>
      <c r="C13" s="280"/>
      <c r="D13" s="280"/>
      <c r="E13" s="280"/>
      <c r="F13" s="280"/>
      <c r="G13" s="280"/>
      <c r="H13" s="280"/>
      <c r="I13" s="280"/>
      <c r="J13" s="280"/>
      <c r="K13" s="280">
        <f t="shared" si="0"/>
        <v>0</v>
      </c>
      <c r="L13" s="280">
        <f t="shared" si="1"/>
        <v>0</v>
      </c>
      <c r="M13" s="280"/>
      <c r="N13" s="280">
        <f t="shared" si="2"/>
        <v>0</v>
      </c>
      <c r="O13" s="280"/>
      <c r="P13" s="280"/>
    </row>
    <row r="14" spans="2:16">
      <c r="B14" s="280"/>
      <c r="C14" s="280"/>
      <c r="D14" s="280"/>
      <c r="E14" s="280"/>
      <c r="F14" s="280"/>
      <c r="G14" s="280"/>
      <c r="H14" s="280"/>
      <c r="I14" s="280"/>
      <c r="J14" s="280"/>
      <c r="K14" s="280">
        <f t="shared" si="0"/>
        <v>0</v>
      </c>
      <c r="L14" s="280">
        <f t="shared" si="1"/>
        <v>0</v>
      </c>
      <c r="M14" s="280"/>
      <c r="N14" s="280">
        <f t="shared" si="2"/>
        <v>0</v>
      </c>
      <c r="O14" s="280"/>
      <c r="P14" s="280"/>
    </row>
    <row r="15" spans="2:16">
      <c r="B15" s="280"/>
      <c r="C15" s="280"/>
      <c r="D15" s="280"/>
      <c r="E15" s="280"/>
      <c r="F15" s="280"/>
      <c r="G15" s="280"/>
      <c r="H15" s="280"/>
      <c r="I15" s="280"/>
      <c r="J15" s="280"/>
      <c r="K15" s="280">
        <f t="shared" si="0"/>
        <v>0</v>
      </c>
      <c r="L15" s="280">
        <f t="shared" si="1"/>
        <v>0</v>
      </c>
      <c r="M15" s="280"/>
      <c r="N15" s="280">
        <f t="shared" si="2"/>
        <v>0</v>
      </c>
      <c r="O15" s="280"/>
      <c r="P15" s="280"/>
    </row>
    <row r="16" spans="2:16">
      <c r="B16" s="280"/>
      <c r="C16" s="280"/>
      <c r="D16" s="280"/>
      <c r="E16" s="280"/>
      <c r="F16" s="280"/>
      <c r="G16" s="280"/>
      <c r="H16" s="280"/>
      <c r="I16" s="280"/>
      <c r="J16" s="280"/>
      <c r="K16" s="280">
        <f t="shared" si="0"/>
        <v>0</v>
      </c>
      <c r="L16" s="280">
        <f t="shared" si="1"/>
        <v>0</v>
      </c>
      <c r="M16" s="280"/>
      <c r="N16" s="280">
        <f t="shared" si="2"/>
        <v>0</v>
      </c>
      <c r="O16" s="280"/>
      <c r="P16" s="280"/>
    </row>
    <row r="17" spans="2:16">
      <c r="B17" s="280"/>
      <c r="C17" s="280"/>
      <c r="D17" s="280"/>
      <c r="E17" s="280"/>
      <c r="F17" s="280"/>
      <c r="G17" s="280"/>
      <c r="H17" s="280"/>
      <c r="I17" s="280"/>
      <c r="J17" s="280"/>
      <c r="K17" s="280">
        <f t="shared" si="0"/>
        <v>0</v>
      </c>
      <c r="L17" s="280">
        <f t="shared" si="1"/>
        <v>0</v>
      </c>
      <c r="M17" s="280"/>
      <c r="N17" s="280">
        <f t="shared" si="2"/>
        <v>0</v>
      </c>
      <c r="O17" s="280"/>
      <c r="P17" s="280"/>
    </row>
    <row r="18" spans="2:16">
      <c r="B18" s="280"/>
      <c r="C18" s="280"/>
      <c r="D18" s="280"/>
      <c r="E18" s="280"/>
      <c r="F18" s="280"/>
      <c r="G18" s="280"/>
      <c r="H18" s="280"/>
      <c r="I18" s="280"/>
      <c r="J18" s="280"/>
      <c r="K18" s="280">
        <f t="shared" si="0"/>
        <v>0</v>
      </c>
      <c r="L18" s="280">
        <f t="shared" si="1"/>
        <v>0</v>
      </c>
      <c r="M18" s="280"/>
      <c r="N18" s="280">
        <f t="shared" si="2"/>
        <v>0</v>
      </c>
      <c r="O18" s="280"/>
      <c r="P18" s="280"/>
    </row>
    <row r="19" spans="2:16">
      <c r="B19" s="280"/>
      <c r="C19" s="280"/>
      <c r="D19" s="280"/>
      <c r="E19" s="280"/>
      <c r="F19" s="280"/>
      <c r="G19" s="280"/>
      <c r="H19" s="280"/>
      <c r="I19" s="280"/>
      <c r="J19" s="280"/>
      <c r="K19" s="280">
        <f t="shared" si="0"/>
        <v>0</v>
      </c>
      <c r="L19" s="280">
        <f t="shared" si="1"/>
        <v>0</v>
      </c>
      <c r="M19" s="280"/>
      <c r="N19" s="280">
        <f t="shared" si="2"/>
        <v>0</v>
      </c>
      <c r="O19" s="280"/>
      <c r="P19" s="280"/>
    </row>
    <row r="20" spans="2:16">
      <c r="B20" s="280"/>
      <c r="C20" s="280"/>
      <c r="D20" s="280"/>
      <c r="E20" s="280"/>
      <c r="F20" s="280"/>
      <c r="G20" s="280"/>
      <c r="H20" s="280"/>
      <c r="I20" s="280"/>
      <c r="J20" s="280"/>
      <c r="K20" s="280">
        <f t="shared" si="0"/>
        <v>0</v>
      </c>
      <c r="L20" s="280">
        <f t="shared" si="1"/>
        <v>0</v>
      </c>
      <c r="M20" s="280"/>
      <c r="N20" s="280">
        <f t="shared" si="2"/>
        <v>0</v>
      </c>
      <c r="O20" s="280"/>
      <c r="P20" s="280"/>
    </row>
    <row r="21" spans="2:16">
      <c r="B21" s="280"/>
      <c r="C21" s="280"/>
      <c r="D21" s="280"/>
      <c r="E21" s="280"/>
      <c r="F21" s="280"/>
      <c r="G21" s="280"/>
      <c r="H21" s="280"/>
      <c r="I21" s="280"/>
      <c r="J21" s="280"/>
      <c r="K21" s="280">
        <f t="shared" si="0"/>
        <v>0</v>
      </c>
      <c r="L21" s="280">
        <f t="shared" si="1"/>
        <v>0</v>
      </c>
      <c r="M21" s="280"/>
      <c r="N21" s="280">
        <f t="shared" si="2"/>
        <v>0</v>
      </c>
      <c r="O21" s="280"/>
      <c r="P21" s="280"/>
    </row>
    <row r="22" spans="2:16">
      <c r="B22" s="280"/>
      <c r="C22" s="280"/>
      <c r="D22" s="280"/>
      <c r="E22" s="280"/>
      <c r="F22" s="280"/>
      <c r="G22" s="280"/>
      <c r="H22" s="280"/>
      <c r="I22" s="280"/>
      <c r="J22" s="280"/>
      <c r="K22" s="280">
        <f t="shared" si="0"/>
        <v>0</v>
      </c>
      <c r="L22" s="280">
        <f t="shared" si="1"/>
        <v>0</v>
      </c>
      <c r="M22" s="280"/>
      <c r="N22" s="280">
        <f t="shared" si="2"/>
        <v>0</v>
      </c>
      <c r="O22" s="280"/>
      <c r="P22" s="280"/>
    </row>
    <row r="23" spans="2:16">
      <c r="B23" s="280"/>
      <c r="C23" s="280"/>
      <c r="D23" s="280"/>
      <c r="E23" s="280"/>
      <c r="F23" s="280"/>
      <c r="G23" s="280"/>
      <c r="H23" s="280"/>
      <c r="I23" s="280"/>
      <c r="J23" s="280"/>
      <c r="K23" s="280">
        <f t="shared" si="0"/>
        <v>0</v>
      </c>
      <c r="L23" s="280">
        <f t="shared" si="1"/>
        <v>0</v>
      </c>
      <c r="M23" s="280"/>
      <c r="N23" s="280">
        <f t="shared" si="2"/>
        <v>0</v>
      </c>
      <c r="O23" s="280"/>
      <c r="P23" s="280"/>
    </row>
    <row r="24" spans="2:16">
      <c r="B24" s="280"/>
      <c r="C24" s="280"/>
      <c r="D24" s="280"/>
      <c r="E24" s="280"/>
      <c r="F24" s="280"/>
      <c r="G24" s="280"/>
      <c r="H24" s="280"/>
      <c r="I24" s="280"/>
      <c r="J24" s="280"/>
      <c r="K24" s="280">
        <f t="shared" si="0"/>
        <v>0</v>
      </c>
      <c r="L24" s="280">
        <f t="shared" si="1"/>
        <v>0</v>
      </c>
      <c r="M24" s="280"/>
      <c r="N24" s="280">
        <f t="shared" si="2"/>
        <v>0</v>
      </c>
      <c r="O24" s="280"/>
      <c r="P24" s="280"/>
    </row>
    <row r="25" spans="2:16" hidden="1">
      <c r="B25" s="280"/>
      <c r="C25" s="280"/>
      <c r="D25" s="280"/>
      <c r="E25" s="280"/>
      <c r="F25" s="280"/>
      <c r="G25" s="280"/>
      <c r="H25" s="280"/>
      <c r="I25" s="280"/>
      <c r="J25" s="280"/>
      <c r="K25" s="280">
        <f t="shared" si="0"/>
        <v>0</v>
      </c>
      <c r="L25" s="280">
        <f t="shared" si="1"/>
        <v>0</v>
      </c>
      <c r="M25" s="280"/>
      <c r="N25" s="280">
        <f t="shared" si="2"/>
        <v>0</v>
      </c>
      <c r="O25" s="280"/>
      <c r="P25" s="280"/>
    </row>
    <row r="26" spans="2:16" hidden="1">
      <c r="B26" s="280"/>
      <c r="C26" s="280"/>
      <c r="D26" s="280"/>
      <c r="E26" s="280"/>
      <c r="F26" s="280"/>
      <c r="G26" s="280"/>
      <c r="H26" s="280"/>
      <c r="I26" s="280"/>
      <c r="J26" s="280"/>
      <c r="K26" s="280">
        <f t="shared" si="0"/>
        <v>0</v>
      </c>
      <c r="L26" s="280">
        <f t="shared" si="1"/>
        <v>0</v>
      </c>
      <c r="M26" s="280"/>
      <c r="N26" s="280">
        <f t="shared" si="2"/>
        <v>0</v>
      </c>
      <c r="O26" s="280"/>
      <c r="P26" s="280"/>
    </row>
    <row r="27" spans="2:16" hidden="1">
      <c r="B27" s="280"/>
      <c r="C27" s="280"/>
      <c r="D27" s="280"/>
      <c r="E27" s="280"/>
      <c r="F27" s="280"/>
      <c r="G27" s="280"/>
      <c r="H27" s="280"/>
      <c r="I27" s="280"/>
      <c r="J27" s="280"/>
      <c r="K27" s="280">
        <f t="shared" si="0"/>
        <v>0</v>
      </c>
      <c r="L27" s="280">
        <f t="shared" si="1"/>
        <v>0</v>
      </c>
      <c r="M27" s="280"/>
      <c r="N27" s="280">
        <f t="shared" si="2"/>
        <v>0</v>
      </c>
      <c r="O27" s="280"/>
      <c r="P27" s="280"/>
    </row>
    <row r="28" spans="2:16" hidden="1">
      <c r="B28" s="280"/>
      <c r="C28" s="280"/>
      <c r="D28" s="280"/>
      <c r="E28" s="280"/>
      <c r="F28" s="280"/>
      <c r="G28" s="280"/>
      <c r="H28" s="280"/>
      <c r="I28" s="280"/>
      <c r="J28" s="280"/>
      <c r="K28" s="280">
        <f t="shared" si="0"/>
        <v>0</v>
      </c>
      <c r="L28" s="280">
        <f t="shared" si="1"/>
        <v>0</v>
      </c>
      <c r="M28" s="280"/>
      <c r="N28" s="280">
        <f t="shared" si="2"/>
        <v>0</v>
      </c>
      <c r="O28" s="280"/>
      <c r="P28" s="280"/>
    </row>
    <row r="29" spans="2:16" hidden="1">
      <c r="B29" s="280"/>
      <c r="C29" s="280"/>
      <c r="D29" s="280"/>
      <c r="E29" s="280"/>
      <c r="F29" s="280"/>
      <c r="G29" s="280"/>
      <c r="H29" s="280"/>
      <c r="I29" s="280"/>
      <c r="J29" s="280"/>
      <c r="K29" s="280">
        <f t="shared" si="0"/>
        <v>0</v>
      </c>
      <c r="L29" s="280">
        <f t="shared" si="1"/>
        <v>0</v>
      </c>
      <c r="M29" s="280"/>
      <c r="N29" s="280">
        <f t="shared" si="2"/>
        <v>0</v>
      </c>
      <c r="O29" s="280"/>
      <c r="P29" s="280"/>
    </row>
    <row r="30" spans="2:16" hidden="1">
      <c r="B30" s="280"/>
      <c r="C30" s="280"/>
      <c r="D30" s="280"/>
      <c r="E30" s="280"/>
      <c r="F30" s="280"/>
      <c r="G30" s="280"/>
      <c r="H30" s="280"/>
      <c r="I30" s="280"/>
      <c r="J30" s="280"/>
      <c r="K30" s="280">
        <f t="shared" si="0"/>
        <v>0</v>
      </c>
      <c r="L30" s="280">
        <f t="shared" si="1"/>
        <v>0</v>
      </c>
      <c r="M30" s="280"/>
      <c r="N30" s="280">
        <f t="shared" si="2"/>
        <v>0</v>
      </c>
      <c r="O30" s="280"/>
      <c r="P30" s="280"/>
    </row>
    <row r="31" spans="2:16" hidden="1">
      <c r="B31" s="280"/>
      <c r="C31" s="280"/>
      <c r="D31" s="280"/>
      <c r="E31" s="280"/>
      <c r="F31" s="280"/>
      <c r="G31" s="280"/>
      <c r="H31" s="280"/>
      <c r="I31" s="280"/>
      <c r="J31" s="280"/>
      <c r="K31" s="280">
        <f t="shared" si="0"/>
        <v>0</v>
      </c>
      <c r="L31" s="280">
        <f t="shared" si="1"/>
        <v>0</v>
      </c>
      <c r="M31" s="280"/>
      <c r="N31" s="280">
        <f t="shared" si="2"/>
        <v>0</v>
      </c>
      <c r="O31" s="280"/>
      <c r="P31" s="280"/>
    </row>
    <row r="32" spans="2:16" hidden="1">
      <c r="B32" s="280"/>
      <c r="C32" s="280"/>
      <c r="D32" s="280"/>
      <c r="E32" s="280"/>
      <c r="F32" s="280"/>
      <c r="G32" s="280"/>
      <c r="H32" s="280"/>
      <c r="I32" s="280"/>
      <c r="J32" s="280"/>
      <c r="K32" s="280">
        <f t="shared" si="0"/>
        <v>0</v>
      </c>
      <c r="L32" s="280">
        <f t="shared" si="1"/>
        <v>0</v>
      </c>
      <c r="M32" s="280"/>
      <c r="N32" s="280">
        <f t="shared" si="2"/>
        <v>0</v>
      </c>
      <c r="O32" s="280"/>
      <c r="P32" s="280"/>
    </row>
    <row r="33" spans="2:16" hidden="1">
      <c r="B33" s="280"/>
      <c r="C33" s="280"/>
      <c r="D33" s="280"/>
      <c r="E33" s="280"/>
      <c r="F33" s="280"/>
      <c r="G33" s="280"/>
      <c r="H33" s="280"/>
      <c r="I33" s="280"/>
      <c r="J33" s="280"/>
      <c r="K33" s="280">
        <f t="shared" si="0"/>
        <v>0</v>
      </c>
      <c r="L33" s="280">
        <f t="shared" si="1"/>
        <v>0</v>
      </c>
      <c r="M33" s="280"/>
      <c r="N33" s="280">
        <f t="shared" si="2"/>
        <v>0</v>
      </c>
      <c r="O33" s="280"/>
      <c r="P33" s="280"/>
    </row>
    <row r="34" spans="2:16" hidden="1">
      <c r="B34" s="280"/>
      <c r="C34" s="280"/>
      <c r="D34" s="280"/>
      <c r="E34" s="280"/>
      <c r="F34" s="280"/>
      <c r="G34" s="280"/>
      <c r="H34" s="280"/>
      <c r="I34" s="280"/>
      <c r="J34" s="280"/>
      <c r="K34" s="280">
        <f t="shared" si="0"/>
        <v>0</v>
      </c>
      <c r="L34" s="280">
        <f t="shared" si="1"/>
        <v>0</v>
      </c>
      <c r="M34" s="280"/>
      <c r="N34" s="280">
        <f t="shared" si="2"/>
        <v>0</v>
      </c>
      <c r="O34" s="280"/>
      <c r="P34" s="280"/>
    </row>
    <row r="35" spans="2:16" hidden="1">
      <c r="B35" s="280"/>
      <c r="C35" s="280"/>
      <c r="D35" s="280"/>
      <c r="E35" s="280"/>
      <c r="F35" s="280"/>
      <c r="G35" s="280"/>
      <c r="H35" s="280"/>
      <c r="I35" s="280"/>
      <c r="J35" s="280"/>
      <c r="K35" s="280">
        <f t="shared" si="0"/>
        <v>0</v>
      </c>
      <c r="L35" s="280">
        <f t="shared" si="1"/>
        <v>0</v>
      </c>
      <c r="M35" s="280"/>
      <c r="N35" s="280">
        <f t="shared" si="2"/>
        <v>0</v>
      </c>
      <c r="O35" s="280"/>
      <c r="P35" s="280"/>
    </row>
    <row r="36" spans="2:16" hidden="1">
      <c r="B36" s="280"/>
      <c r="C36" s="280"/>
      <c r="D36" s="280"/>
      <c r="E36" s="280"/>
      <c r="F36" s="280"/>
      <c r="G36" s="280"/>
      <c r="H36" s="280"/>
      <c r="I36" s="280"/>
      <c r="J36" s="280"/>
      <c r="K36" s="280">
        <f t="shared" si="0"/>
        <v>0</v>
      </c>
      <c r="L36" s="280">
        <f t="shared" si="1"/>
        <v>0</v>
      </c>
      <c r="M36" s="280"/>
      <c r="N36" s="280">
        <f t="shared" si="2"/>
        <v>0</v>
      </c>
      <c r="O36" s="280"/>
      <c r="P36" s="280"/>
    </row>
    <row r="37" spans="2:16" hidden="1">
      <c r="B37" s="280"/>
      <c r="C37" s="280"/>
      <c r="D37" s="280"/>
      <c r="E37" s="280"/>
      <c r="F37" s="280"/>
      <c r="G37" s="280"/>
      <c r="H37" s="280"/>
      <c r="I37" s="280"/>
      <c r="J37" s="280"/>
      <c r="K37" s="280">
        <f t="shared" si="0"/>
        <v>0</v>
      </c>
      <c r="L37" s="280">
        <f t="shared" si="1"/>
        <v>0</v>
      </c>
      <c r="M37" s="280"/>
      <c r="N37" s="280">
        <f t="shared" si="2"/>
        <v>0</v>
      </c>
      <c r="O37" s="280"/>
      <c r="P37" s="280"/>
    </row>
    <row r="38" spans="2:16" hidden="1">
      <c r="B38" s="280"/>
      <c r="C38" s="280"/>
      <c r="D38" s="280"/>
      <c r="E38" s="280"/>
      <c r="F38" s="280"/>
      <c r="G38" s="280"/>
      <c r="H38" s="280"/>
      <c r="I38" s="280"/>
      <c r="J38" s="280"/>
      <c r="K38" s="280">
        <f t="shared" si="0"/>
        <v>0</v>
      </c>
      <c r="L38" s="280">
        <f t="shared" si="1"/>
        <v>0</v>
      </c>
      <c r="M38" s="280"/>
      <c r="N38" s="280">
        <f t="shared" si="2"/>
        <v>0</v>
      </c>
      <c r="O38" s="280"/>
      <c r="P38" s="280"/>
    </row>
    <row r="39" spans="2:16" hidden="1">
      <c r="B39" s="280"/>
      <c r="C39" s="280"/>
      <c r="D39" s="280"/>
      <c r="E39" s="280"/>
      <c r="F39" s="280"/>
      <c r="G39" s="280"/>
      <c r="H39" s="280"/>
      <c r="I39" s="280"/>
      <c r="J39" s="280"/>
      <c r="K39" s="280">
        <f t="shared" si="0"/>
        <v>0</v>
      </c>
      <c r="L39" s="280">
        <f t="shared" si="1"/>
        <v>0</v>
      </c>
      <c r="M39" s="280"/>
      <c r="N39" s="280">
        <f t="shared" si="2"/>
        <v>0</v>
      </c>
      <c r="O39" s="280"/>
      <c r="P39" s="280"/>
    </row>
    <row r="40" spans="2:16" hidden="1">
      <c r="B40" s="280"/>
      <c r="C40" s="280"/>
      <c r="D40" s="280"/>
      <c r="E40" s="280"/>
      <c r="F40" s="280"/>
      <c r="G40" s="280"/>
      <c r="H40" s="280"/>
      <c r="I40" s="280"/>
      <c r="J40" s="280"/>
      <c r="K40" s="280">
        <f t="shared" si="0"/>
        <v>0</v>
      </c>
      <c r="L40" s="280">
        <f t="shared" si="1"/>
        <v>0</v>
      </c>
      <c r="M40" s="280"/>
      <c r="N40" s="280">
        <f t="shared" si="2"/>
        <v>0</v>
      </c>
      <c r="O40" s="280"/>
      <c r="P40" s="280"/>
    </row>
    <row r="41" spans="2:16" hidden="1">
      <c r="B41" s="280"/>
      <c r="C41" s="280"/>
      <c r="D41" s="280"/>
      <c r="E41" s="280"/>
      <c r="F41" s="280"/>
      <c r="G41" s="280"/>
      <c r="H41" s="280"/>
      <c r="I41" s="280"/>
      <c r="J41" s="280"/>
      <c r="K41" s="280">
        <f t="shared" si="0"/>
        <v>0</v>
      </c>
      <c r="L41" s="280">
        <f t="shared" si="1"/>
        <v>0</v>
      </c>
      <c r="M41" s="280"/>
      <c r="N41" s="280">
        <f t="shared" si="2"/>
        <v>0</v>
      </c>
      <c r="O41" s="280"/>
      <c r="P41" s="280"/>
    </row>
    <row r="42" spans="2:16" hidden="1">
      <c r="B42" s="280"/>
      <c r="C42" s="280"/>
      <c r="D42" s="280"/>
      <c r="E42" s="280"/>
      <c r="F42" s="280"/>
      <c r="G42" s="280"/>
      <c r="H42" s="280"/>
      <c r="I42" s="280"/>
      <c r="J42" s="280"/>
      <c r="K42" s="280">
        <f t="shared" si="0"/>
        <v>0</v>
      </c>
      <c r="L42" s="280">
        <f t="shared" si="1"/>
        <v>0</v>
      </c>
      <c r="M42" s="280"/>
      <c r="N42" s="280">
        <f t="shared" si="2"/>
        <v>0</v>
      </c>
      <c r="O42" s="280"/>
      <c r="P42" s="280"/>
    </row>
    <row r="43" spans="2:16" hidden="1">
      <c r="B43" s="280"/>
      <c r="C43" s="280"/>
      <c r="D43" s="280"/>
      <c r="E43" s="280"/>
      <c r="F43" s="280"/>
      <c r="G43" s="280"/>
      <c r="H43" s="280"/>
      <c r="I43" s="280"/>
      <c r="J43" s="280"/>
      <c r="K43" s="280">
        <f t="shared" si="0"/>
        <v>0</v>
      </c>
      <c r="L43" s="280">
        <f t="shared" si="1"/>
        <v>0</v>
      </c>
      <c r="M43" s="280"/>
      <c r="N43" s="280">
        <f t="shared" si="2"/>
        <v>0</v>
      </c>
      <c r="O43" s="280"/>
      <c r="P43" s="280"/>
    </row>
    <row r="44" spans="2:16">
      <c r="B44" s="280"/>
      <c r="C44" s="280"/>
      <c r="D44" s="280"/>
      <c r="E44" s="280"/>
      <c r="F44" s="280"/>
      <c r="G44" s="280"/>
      <c r="H44" s="280"/>
      <c r="I44" s="280"/>
      <c r="J44" s="280"/>
      <c r="K44" s="280">
        <f t="shared" si="0"/>
        <v>0</v>
      </c>
      <c r="L44" s="280">
        <f t="shared" si="1"/>
        <v>0</v>
      </c>
      <c r="M44" s="280"/>
      <c r="N44" s="280">
        <f t="shared" si="2"/>
        <v>0</v>
      </c>
      <c r="O44" s="280"/>
      <c r="P44" s="280"/>
    </row>
    <row r="45" spans="2:16">
      <c r="B45" s="280"/>
      <c r="C45" s="280"/>
      <c r="D45" s="280"/>
      <c r="E45" s="280"/>
      <c r="F45" s="280"/>
      <c r="G45" s="280"/>
      <c r="H45" s="280"/>
      <c r="I45" s="280"/>
      <c r="J45" s="280"/>
      <c r="K45" s="280">
        <f t="shared" si="0"/>
        <v>0</v>
      </c>
      <c r="L45" s="280">
        <f t="shared" si="1"/>
        <v>0</v>
      </c>
      <c r="M45" s="280"/>
      <c r="N45" s="280">
        <f t="shared" si="2"/>
        <v>0</v>
      </c>
      <c r="O45" s="280"/>
      <c r="P45" s="280"/>
    </row>
    <row r="46" spans="2:16">
      <c r="B46" s="280"/>
      <c r="C46" s="280"/>
      <c r="D46" s="280"/>
      <c r="E46" s="280"/>
      <c r="F46" s="280"/>
      <c r="G46" s="280"/>
      <c r="H46" s="280"/>
      <c r="I46" s="280"/>
      <c r="J46" s="280"/>
      <c r="K46" s="280">
        <f t="shared" si="0"/>
        <v>0</v>
      </c>
      <c r="L46" s="280">
        <f t="shared" si="1"/>
        <v>0</v>
      </c>
      <c r="M46" s="280"/>
      <c r="N46" s="280">
        <f t="shared" si="2"/>
        <v>0</v>
      </c>
      <c r="O46" s="280"/>
      <c r="P46" s="280"/>
    </row>
    <row r="47" spans="2:16">
      <c r="B47" s="280"/>
      <c r="C47" s="280"/>
      <c r="D47" s="280"/>
      <c r="E47" s="280"/>
      <c r="F47" s="280"/>
      <c r="G47" s="280"/>
      <c r="H47" s="280"/>
      <c r="I47" s="280"/>
      <c r="J47" s="280"/>
      <c r="K47" s="280">
        <f t="shared" si="0"/>
        <v>0</v>
      </c>
      <c r="L47" s="280">
        <f t="shared" si="1"/>
        <v>0</v>
      </c>
      <c r="M47" s="280"/>
      <c r="N47" s="280">
        <f t="shared" si="2"/>
        <v>0</v>
      </c>
      <c r="O47" s="280"/>
      <c r="P47" s="280"/>
    </row>
    <row r="48" spans="2:16">
      <c r="B48" s="280"/>
      <c r="C48" s="280"/>
      <c r="D48" s="280"/>
      <c r="E48" s="280"/>
      <c r="F48" s="280"/>
      <c r="G48" s="280"/>
      <c r="H48" s="280"/>
      <c r="I48" s="280"/>
      <c r="J48" s="280"/>
      <c r="K48" s="280">
        <f t="shared" si="0"/>
        <v>0</v>
      </c>
      <c r="L48" s="280">
        <f t="shared" si="1"/>
        <v>0</v>
      </c>
      <c r="M48" s="280"/>
      <c r="N48" s="280">
        <f t="shared" si="2"/>
        <v>0</v>
      </c>
      <c r="O48" s="280"/>
      <c r="P48" s="280"/>
    </row>
    <row r="49" spans="2:16">
      <c r="B49" s="280"/>
      <c r="C49" s="280"/>
      <c r="D49" s="280"/>
      <c r="E49" s="280"/>
      <c r="F49" s="280"/>
      <c r="G49" s="280"/>
      <c r="H49" s="280"/>
      <c r="I49" s="280"/>
      <c r="J49" s="280"/>
      <c r="K49" s="280">
        <f t="shared" si="0"/>
        <v>0</v>
      </c>
      <c r="L49" s="280">
        <f t="shared" si="1"/>
        <v>0</v>
      </c>
      <c r="M49" s="280"/>
      <c r="N49" s="280">
        <f t="shared" si="2"/>
        <v>0</v>
      </c>
      <c r="O49" s="280"/>
      <c r="P49" s="280"/>
    </row>
    <row r="50" spans="2:16">
      <c r="B50" s="280"/>
      <c r="C50" s="280"/>
      <c r="D50" s="280"/>
      <c r="E50" s="280"/>
      <c r="F50" s="280"/>
      <c r="G50" s="280"/>
      <c r="H50" s="280"/>
      <c r="I50" s="280"/>
      <c r="J50" s="280"/>
      <c r="K50" s="280">
        <f t="shared" si="0"/>
        <v>0</v>
      </c>
      <c r="L50" s="280">
        <f t="shared" si="1"/>
        <v>0</v>
      </c>
      <c r="M50" s="280"/>
      <c r="N50" s="280">
        <f t="shared" si="2"/>
        <v>0</v>
      </c>
      <c r="O50" s="280"/>
      <c r="P50" s="280"/>
    </row>
    <row r="51" spans="2:16">
      <c r="B51" s="280"/>
      <c r="C51" s="280"/>
      <c r="D51" s="280"/>
      <c r="E51" s="280"/>
      <c r="F51" s="280"/>
      <c r="G51" s="280"/>
      <c r="H51" s="280"/>
      <c r="I51" s="280"/>
      <c r="J51" s="280"/>
      <c r="K51" s="280">
        <f t="shared" si="0"/>
        <v>0</v>
      </c>
      <c r="L51" s="280">
        <f t="shared" si="1"/>
        <v>0</v>
      </c>
      <c r="M51" s="280"/>
      <c r="N51" s="280">
        <f t="shared" si="2"/>
        <v>0</v>
      </c>
      <c r="O51" s="280"/>
      <c r="P51" s="280"/>
    </row>
    <row r="52" spans="2:16">
      <c r="B52" s="280"/>
      <c r="C52" s="280"/>
      <c r="D52" s="280"/>
      <c r="E52" s="280"/>
      <c r="F52" s="280"/>
      <c r="G52" s="280"/>
      <c r="H52" s="280"/>
      <c r="I52" s="280"/>
      <c r="J52" s="280"/>
      <c r="K52" s="280">
        <f t="shared" si="0"/>
        <v>0</v>
      </c>
      <c r="L52" s="280">
        <f t="shared" si="1"/>
        <v>0</v>
      </c>
      <c r="M52" s="280"/>
      <c r="N52" s="280">
        <f t="shared" si="2"/>
        <v>0</v>
      </c>
      <c r="O52" s="280"/>
      <c r="P52" s="280"/>
    </row>
    <row r="53" spans="2:16">
      <c r="B53" s="280"/>
      <c r="C53" s="280"/>
      <c r="D53" s="280"/>
      <c r="E53" s="280"/>
      <c r="F53" s="280"/>
      <c r="G53" s="280"/>
      <c r="H53" s="280"/>
      <c r="I53" s="280"/>
      <c r="J53" s="280"/>
      <c r="K53" s="280">
        <f t="shared" si="0"/>
        <v>0</v>
      </c>
      <c r="L53" s="280">
        <f t="shared" si="1"/>
        <v>0</v>
      </c>
      <c r="M53" s="280"/>
      <c r="N53" s="280">
        <f t="shared" si="2"/>
        <v>0</v>
      </c>
      <c r="O53" s="280"/>
      <c r="P53" s="280"/>
    </row>
    <row r="54" spans="2:16">
      <c r="B54" s="280"/>
      <c r="C54" s="280"/>
      <c r="D54" s="280"/>
      <c r="E54" s="280"/>
      <c r="F54" s="280"/>
      <c r="G54" s="280"/>
      <c r="H54" s="280"/>
      <c r="I54" s="280"/>
      <c r="J54" s="280"/>
      <c r="K54" s="280">
        <f t="shared" si="0"/>
        <v>0</v>
      </c>
      <c r="L54" s="280">
        <f t="shared" si="1"/>
        <v>0</v>
      </c>
      <c r="M54" s="280"/>
      <c r="N54" s="280">
        <f t="shared" si="2"/>
        <v>0</v>
      </c>
      <c r="O54" s="280"/>
      <c r="P54" s="280"/>
    </row>
    <row r="55" spans="2:16">
      <c r="B55" s="280"/>
      <c r="C55" s="280"/>
      <c r="D55" s="280"/>
      <c r="E55" s="280"/>
      <c r="F55" s="280"/>
      <c r="G55" s="280"/>
      <c r="H55" s="280"/>
      <c r="I55" s="280"/>
      <c r="J55" s="280"/>
      <c r="K55" s="280">
        <f t="shared" si="0"/>
        <v>0</v>
      </c>
      <c r="L55" s="280">
        <f t="shared" si="1"/>
        <v>0</v>
      </c>
      <c r="M55" s="280"/>
      <c r="N55" s="280">
        <f t="shared" si="2"/>
        <v>0</v>
      </c>
      <c r="O55" s="280"/>
      <c r="P55" s="280"/>
    </row>
    <row r="56" spans="2:16">
      <c r="B56" s="280"/>
      <c r="C56" s="280"/>
      <c r="D56" s="280"/>
      <c r="E56" s="280"/>
      <c r="F56" s="280"/>
      <c r="G56" s="280"/>
      <c r="H56" s="280"/>
      <c r="I56" s="280"/>
      <c r="J56" s="280"/>
      <c r="K56" s="280">
        <f t="shared" si="0"/>
        <v>0</v>
      </c>
      <c r="L56" s="280">
        <f t="shared" si="1"/>
        <v>0</v>
      </c>
      <c r="M56" s="280"/>
      <c r="N56" s="280">
        <f t="shared" si="2"/>
        <v>0</v>
      </c>
      <c r="O56" s="280"/>
      <c r="P56" s="280"/>
    </row>
    <row r="57" spans="2:16">
      <c r="B57" s="280"/>
      <c r="C57" s="280"/>
      <c r="D57" s="280"/>
      <c r="E57" s="280"/>
      <c r="F57" s="280"/>
      <c r="G57" s="280"/>
      <c r="H57" s="280"/>
      <c r="I57" s="280"/>
      <c r="J57" s="280"/>
      <c r="K57" s="280">
        <f t="shared" si="0"/>
        <v>0</v>
      </c>
      <c r="L57" s="280">
        <f t="shared" si="1"/>
        <v>0</v>
      </c>
      <c r="M57" s="280"/>
      <c r="N57" s="280">
        <f t="shared" si="2"/>
        <v>0</v>
      </c>
      <c r="O57" s="280"/>
      <c r="P57" s="280"/>
    </row>
    <row r="58" spans="2:16">
      <c r="B58" s="280"/>
      <c r="C58" s="280"/>
      <c r="D58" s="280"/>
      <c r="E58" s="280"/>
      <c r="F58" s="280"/>
      <c r="G58" s="280"/>
      <c r="H58" s="280"/>
      <c r="I58" s="280"/>
      <c r="J58" s="280"/>
      <c r="K58" s="280">
        <f t="shared" si="0"/>
        <v>0</v>
      </c>
      <c r="L58" s="280">
        <f t="shared" si="1"/>
        <v>0</v>
      </c>
      <c r="M58" s="280"/>
      <c r="N58" s="280">
        <f t="shared" si="2"/>
        <v>0</v>
      </c>
      <c r="O58" s="280"/>
      <c r="P58" s="280"/>
    </row>
    <row r="59" spans="2:16">
      <c r="B59" s="280"/>
      <c r="C59" s="280"/>
      <c r="D59" s="280"/>
      <c r="E59" s="280"/>
      <c r="F59" s="280"/>
      <c r="G59" s="280"/>
      <c r="H59" s="280"/>
      <c r="I59" s="280"/>
      <c r="J59" s="280"/>
      <c r="K59" s="280">
        <f t="shared" si="0"/>
        <v>0</v>
      </c>
      <c r="L59" s="280">
        <f t="shared" si="1"/>
        <v>0</v>
      </c>
      <c r="M59" s="280"/>
      <c r="N59" s="280">
        <f t="shared" si="2"/>
        <v>0</v>
      </c>
      <c r="O59" s="280"/>
      <c r="P59" s="280"/>
    </row>
    <row r="60" spans="2:16">
      <c r="B60" s="280"/>
      <c r="C60" s="280"/>
      <c r="D60" s="280"/>
      <c r="E60" s="280"/>
      <c r="F60" s="280"/>
      <c r="G60" s="280"/>
      <c r="H60" s="280"/>
      <c r="I60" s="280"/>
      <c r="J60" s="280"/>
      <c r="K60" s="280">
        <f t="shared" si="0"/>
        <v>0</v>
      </c>
      <c r="L60" s="280">
        <f t="shared" si="1"/>
        <v>0</v>
      </c>
      <c r="M60" s="280"/>
      <c r="N60" s="280">
        <f t="shared" si="2"/>
        <v>0</v>
      </c>
      <c r="O60" s="280"/>
      <c r="P60" s="280"/>
    </row>
    <row r="61" spans="2:16">
      <c r="B61" s="280"/>
      <c r="C61" s="280"/>
      <c r="D61" s="280"/>
      <c r="E61" s="280"/>
      <c r="F61" s="280"/>
      <c r="G61" s="280"/>
      <c r="H61" s="280"/>
      <c r="I61" s="280"/>
      <c r="J61" s="280"/>
      <c r="K61" s="280">
        <f t="shared" si="0"/>
        <v>0</v>
      </c>
      <c r="L61" s="280">
        <f t="shared" si="1"/>
        <v>0</v>
      </c>
      <c r="M61" s="280"/>
      <c r="N61" s="280">
        <f t="shared" si="2"/>
        <v>0</v>
      </c>
      <c r="O61" s="280"/>
      <c r="P61" s="280"/>
    </row>
    <row r="62" spans="2:16">
      <c r="B62" s="280"/>
      <c r="C62" s="280"/>
      <c r="D62" s="280"/>
      <c r="E62" s="280"/>
      <c r="F62" s="280"/>
      <c r="G62" s="280"/>
      <c r="H62" s="280"/>
      <c r="I62" s="280"/>
      <c r="J62" s="280"/>
      <c r="K62" s="280">
        <f t="shared" si="0"/>
        <v>0</v>
      </c>
      <c r="L62" s="280">
        <f t="shared" si="1"/>
        <v>0</v>
      </c>
      <c r="M62" s="280"/>
      <c r="N62" s="280">
        <f t="shared" si="2"/>
        <v>0</v>
      </c>
      <c r="O62" s="280"/>
      <c r="P62" s="280"/>
    </row>
    <row r="63" spans="2:16">
      <c r="B63" s="280"/>
      <c r="C63" s="280"/>
      <c r="D63" s="280"/>
      <c r="E63" s="280"/>
      <c r="F63" s="280"/>
      <c r="G63" s="280"/>
      <c r="H63" s="280"/>
      <c r="I63" s="280"/>
      <c r="J63" s="280"/>
      <c r="K63" s="280">
        <f t="shared" si="0"/>
        <v>0</v>
      </c>
      <c r="L63" s="280">
        <f t="shared" si="1"/>
        <v>0</v>
      </c>
      <c r="M63" s="280"/>
      <c r="N63" s="280">
        <f t="shared" si="2"/>
        <v>0</v>
      </c>
      <c r="O63" s="280"/>
      <c r="P63" s="280"/>
    </row>
    <row r="64" spans="2:16">
      <c r="B64" s="280"/>
      <c r="C64" s="280"/>
      <c r="D64" s="280"/>
      <c r="E64" s="280"/>
      <c r="F64" s="280"/>
      <c r="G64" s="280"/>
      <c r="H64" s="280"/>
      <c r="I64" s="280"/>
      <c r="J64" s="280"/>
      <c r="K64" s="280">
        <f t="shared" si="0"/>
        <v>0</v>
      </c>
      <c r="L64" s="280">
        <f t="shared" si="1"/>
        <v>0</v>
      </c>
      <c r="M64" s="280"/>
      <c r="N64" s="280">
        <f t="shared" si="2"/>
        <v>0</v>
      </c>
      <c r="O64" s="280"/>
      <c r="P64" s="280"/>
    </row>
    <row r="65" spans="2:16">
      <c r="B65" s="280"/>
      <c r="C65" s="280"/>
      <c r="D65" s="280"/>
      <c r="E65" s="280"/>
      <c r="F65" s="280"/>
      <c r="G65" s="280"/>
      <c r="H65" s="280"/>
      <c r="I65" s="280"/>
      <c r="J65" s="280"/>
      <c r="K65" s="280">
        <f t="shared" si="0"/>
        <v>0</v>
      </c>
      <c r="L65" s="280">
        <f t="shared" si="1"/>
        <v>0</v>
      </c>
      <c r="M65" s="280"/>
      <c r="N65" s="280">
        <f t="shared" si="2"/>
        <v>0</v>
      </c>
      <c r="O65" s="280"/>
      <c r="P65" s="280"/>
    </row>
    <row r="66" spans="2:16">
      <c r="B66" s="280"/>
      <c r="C66" s="280"/>
      <c r="D66" s="280"/>
      <c r="E66" s="280"/>
      <c r="F66" s="280"/>
      <c r="G66" s="280"/>
      <c r="H66" s="280"/>
      <c r="I66" s="280"/>
      <c r="J66" s="280"/>
      <c r="K66" s="280">
        <f t="shared" si="0"/>
        <v>0</v>
      </c>
      <c r="L66" s="280">
        <f t="shared" si="1"/>
        <v>0</v>
      </c>
      <c r="M66" s="280"/>
      <c r="N66" s="280">
        <f t="shared" si="2"/>
        <v>0</v>
      </c>
      <c r="O66" s="280"/>
      <c r="P66" s="280"/>
    </row>
    <row r="67" spans="2:16">
      <c r="B67" s="280"/>
      <c r="C67" s="280"/>
      <c r="D67" s="280"/>
      <c r="E67" s="280"/>
      <c r="F67" s="280"/>
      <c r="G67" s="280"/>
      <c r="H67" s="280"/>
      <c r="I67" s="280"/>
      <c r="J67" s="280"/>
      <c r="K67" s="280">
        <f t="shared" si="0"/>
        <v>0</v>
      </c>
      <c r="L67" s="280">
        <f t="shared" si="1"/>
        <v>0</v>
      </c>
      <c r="M67" s="280"/>
      <c r="N67" s="280">
        <f t="shared" si="2"/>
        <v>0</v>
      </c>
      <c r="O67" s="280"/>
      <c r="P67" s="280"/>
    </row>
    <row r="68" spans="2:16">
      <c r="B68" s="280"/>
      <c r="C68" s="280"/>
      <c r="D68" s="280"/>
      <c r="E68" s="280"/>
      <c r="F68" s="280"/>
      <c r="G68" s="280"/>
      <c r="H68" s="280"/>
      <c r="I68" s="280"/>
      <c r="J68" s="280"/>
      <c r="K68" s="280">
        <f t="shared" si="0"/>
        <v>0</v>
      </c>
      <c r="L68" s="280">
        <f t="shared" si="1"/>
        <v>0</v>
      </c>
      <c r="M68" s="280"/>
      <c r="N68" s="280">
        <f t="shared" si="2"/>
        <v>0</v>
      </c>
      <c r="O68" s="280"/>
      <c r="P68" s="280"/>
    </row>
    <row r="69" spans="2:16">
      <c r="B69" s="280"/>
      <c r="C69" s="280"/>
      <c r="D69" s="280"/>
      <c r="E69" s="280"/>
      <c r="F69" s="280"/>
      <c r="G69" s="280"/>
      <c r="H69" s="280"/>
      <c r="I69" s="280"/>
      <c r="J69" s="280"/>
      <c r="K69" s="280">
        <f t="shared" si="0"/>
        <v>0</v>
      </c>
      <c r="L69" s="280">
        <f t="shared" si="1"/>
        <v>0</v>
      </c>
      <c r="M69" s="280"/>
      <c r="N69" s="280">
        <f t="shared" si="2"/>
        <v>0</v>
      </c>
      <c r="O69" s="280"/>
      <c r="P69" s="280"/>
    </row>
    <row r="70" spans="2:16">
      <c r="B70" s="280"/>
      <c r="C70" s="280"/>
      <c r="D70" s="280"/>
      <c r="E70" s="280"/>
      <c r="F70" s="280"/>
      <c r="G70" s="280"/>
      <c r="H70" s="280"/>
      <c r="I70" s="280"/>
      <c r="J70" s="280"/>
      <c r="K70" s="280">
        <f t="shared" si="0"/>
        <v>0</v>
      </c>
      <c r="L70" s="280">
        <f t="shared" si="1"/>
        <v>0</v>
      </c>
      <c r="M70" s="280"/>
      <c r="N70" s="280">
        <f t="shared" si="2"/>
        <v>0</v>
      </c>
      <c r="O70" s="280"/>
      <c r="P70" s="280"/>
    </row>
    <row r="71" spans="2:16">
      <c r="B71" s="280"/>
      <c r="C71" s="280"/>
      <c r="D71" s="280"/>
      <c r="E71" s="280"/>
      <c r="F71" s="280"/>
      <c r="G71" s="280"/>
      <c r="H71" s="280"/>
      <c r="I71" s="280"/>
      <c r="J71" s="280"/>
      <c r="K71" s="280">
        <f t="shared" ref="K71:K134" si="3">J71-I71</f>
        <v>0</v>
      </c>
      <c r="L71" s="280">
        <f t="shared" ref="L71:L134" si="4">I71-J71</f>
        <v>0</v>
      </c>
      <c r="M71" s="280"/>
      <c r="N71" s="280">
        <f t="shared" ref="N71:N134" si="5">L71*M71</f>
        <v>0</v>
      </c>
      <c r="O71" s="280"/>
      <c r="P71" s="280"/>
    </row>
    <row r="72" spans="2:16">
      <c r="B72" s="280"/>
      <c r="C72" s="280"/>
      <c r="D72" s="280"/>
      <c r="E72" s="280"/>
      <c r="F72" s="280"/>
      <c r="G72" s="280"/>
      <c r="H72" s="280"/>
      <c r="I72" s="280"/>
      <c r="J72" s="280"/>
      <c r="K72" s="280">
        <f t="shared" si="3"/>
        <v>0</v>
      </c>
      <c r="L72" s="280">
        <f t="shared" si="4"/>
        <v>0</v>
      </c>
      <c r="M72" s="280"/>
      <c r="N72" s="280">
        <f t="shared" si="5"/>
        <v>0</v>
      </c>
      <c r="O72" s="280"/>
      <c r="P72" s="280"/>
    </row>
    <row r="73" spans="2:16">
      <c r="B73" s="280"/>
      <c r="C73" s="280"/>
      <c r="D73" s="280"/>
      <c r="E73" s="280"/>
      <c r="F73" s="280"/>
      <c r="G73" s="280"/>
      <c r="H73" s="280"/>
      <c r="I73" s="280"/>
      <c r="J73" s="280"/>
      <c r="K73" s="280">
        <f t="shared" si="3"/>
        <v>0</v>
      </c>
      <c r="L73" s="280">
        <f t="shared" si="4"/>
        <v>0</v>
      </c>
      <c r="M73" s="280"/>
      <c r="N73" s="280">
        <f t="shared" si="5"/>
        <v>0</v>
      </c>
      <c r="O73" s="280"/>
      <c r="P73" s="280"/>
    </row>
    <row r="74" spans="2:16">
      <c r="B74" s="280"/>
      <c r="C74" s="280"/>
      <c r="D74" s="280"/>
      <c r="E74" s="280"/>
      <c r="F74" s="280"/>
      <c r="G74" s="280"/>
      <c r="H74" s="280"/>
      <c r="I74" s="280"/>
      <c r="J74" s="280"/>
      <c r="K74" s="280">
        <f t="shared" si="3"/>
        <v>0</v>
      </c>
      <c r="L74" s="280">
        <f t="shared" si="4"/>
        <v>0</v>
      </c>
      <c r="M74" s="280"/>
      <c r="N74" s="280">
        <f t="shared" si="5"/>
        <v>0</v>
      </c>
      <c r="O74" s="280"/>
      <c r="P74" s="280"/>
    </row>
    <row r="75" spans="2:16">
      <c r="B75" s="280"/>
      <c r="C75" s="280"/>
      <c r="D75" s="280"/>
      <c r="E75" s="280"/>
      <c r="F75" s="280"/>
      <c r="G75" s="280"/>
      <c r="H75" s="280"/>
      <c r="I75" s="280"/>
      <c r="J75" s="280"/>
      <c r="K75" s="280">
        <f t="shared" si="3"/>
        <v>0</v>
      </c>
      <c r="L75" s="280">
        <f t="shared" si="4"/>
        <v>0</v>
      </c>
      <c r="M75" s="280"/>
      <c r="N75" s="280">
        <f t="shared" si="5"/>
        <v>0</v>
      </c>
      <c r="O75" s="280"/>
      <c r="P75" s="280"/>
    </row>
    <row r="76" spans="2:16">
      <c r="B76" s="280"/>
      <c r="C76" s="280"/>
      <c r="D76" s="280"/>
      <c r="E76" s="280"/>
      <c r="F76" s="280"/>
      <c r="G76" s="280"/>
      <c r="H76" s="280"/>
      <c r="I76" s="280"/>
      <c r="J76" s="280"/>
      <c r="K76" s="280">
        <f t="shared" si="3"/>
        <v>0</v>
      </c>
      <c r="L76" s="280">
        <f t="shared" si="4"/>
        <v>0</v>
      </c>
      <c r="M76" s="280"/>
      <c r="N76" s="280">
        <f t="shared" si="5"/>
        <v>0</v>
      </c>
      <c r="O76" s="280"/>
      <c r="P76" s="280"/>
    </row>
    <row r="77" spans="2:16">
      <c r="B77" s="280"/>
      <c r="C77" s="280"/>
      <c r="D77" s="280"/>
      <c r="E77" s="280"/>
      <c r="F77" s="280"/>
      <c r="G77" s="280"/>
      <c r="H77" s="280"/>
      <c r="I77" s="280"/>
      <c r="J77" s="280"/>
      <c r="K77" s="280">
        <f t="shared" si="3"/>
        <v>0</v>
      </c>
      <c r="L77" s="280">
        <f t="shared" si="4"/>
        <v>0</v>
      </c>
      <c r="M77" s="280"/>
      <c r="N77" s="280">
        <f t="shared" si="5"/>
        <v>0</v>
      </c>
      <c r="O77" s="280"/>
      <c r="P77" s="280"/>
    </row>
    <row r="78" spans="2:16">
      <c r="B78" s="280"/>
      <c r="C78" s="280"/>
      <c r="D78" s="280"/>
      <c r="E78" s="280"/>
      <c r="F78" s="280"/>
      <c r="G78" s="280"/>
      <c r="H78" s="280"/>
      <c r="I78" s="280"/>
      <c r="J78" s="280"/>
      <c r="K78" s="280">
        <f t="shared" si="3"/>
        <v>0</v>
      </c>
      <c r="L78" s="280">
        <f t="shared" si="4"/>
        <v>0</v>
      </c>
      <c r="M78" s="280"/>
      <c r="N78" s="280">
        <f t="shared" si="5"/>
        <v>0</v>
      </c>
      <c r="O78" s="280"/>
      <c r="P78" s="280"/>
    </row>
    <row r="79" spans="2:16">
      <c r="B79" s="280"/>
      <c r="C79" s="280"/>
      <c r="D79" s="280"/>
      <c r="E79" s="280"/>
      <c r="F79" s="280"/>
      <c r="G79" s="280"/>
      <c r="H79" s="280"/>
      <c r="I79" s="280"/>
      <c r="J79" s="280"/>
      <c r="K79" s="280">
        <f t="shared" si="3"/>
        <v>0</v>
      </c>
      <c r="L79" s="280">
        <f t="shared" si="4"/>
        <v>0</v>
      </c>
      <c r="M79" s="280"/>
      <c r="N79" s="280">
        <f t="shared" si="5"/>
        <v>0</v>
      </c>
      <c r="O79" s="280"/>
      <c r="P79" s="280"/>
    </row>
    <row r="80" spans="2:16">
      <c r="B80" s="280"/>
      <c r="C80" s="280"/>
      <c r="D80" s="280"/>
      <c r="E80" s="280"/>
      <c r="F80" s="280"/>
      <c r="G80" s="280"/>
      <c r="H80" s="280"/>
      <c r="I80" s="280"/>
      <c r="J80" s="280"/>
      <c r="K80" s="280">
        <f t="shared" si="3"/>
        <v>0</v>
      </c>
      <c r="L80" s="280">
        <f t="shared" si="4"/>
        <v>0</v>
      </c>
      <c r="M80" s="280"/>
      <c r="N80" s="280">
        <f t="shared" si="5"/>
        <v>0</v>
      </c>
      <c r="O80" s="280"/>
      <c r="P80" s="280"/>
    </row>
    <row r="81" spans="2:16">
      <c r="B81" s="280"/>
      <c r="C81" s="280"/>
      <c r="D81" s="280"/>
      <c r="E81" s="280"/>
      <c r="F81" s="280"/>
      <c r="G81" s="280"/>
      <c r="H81" s="280"/>
      <c r="I81" s="280"/>
      <c r="J81" s="280"/>
      <c r="K81" s="280">
        <f t="shared" si="3"/>
        <v>0</v>
      </c>
      <c r="L81" s="280">
        <f t="shared" si="4"/>
        <v>0</v>
      </c>
      <c r="M81" s="280"/>
      <c r="N81" s="280">
        <f t="shared" si="5"/>
        <v>0</v>
      </c>
      <c r="O81" s="280"/>
      <c r="P81" s="280"/>
    </row>
    <row r="82" spans="2:16">
      <c r="B82" s="280"/>
      <c r="C82" s="280"/>
      <c r="D82" s="280"/>
      <c r="E82" s="280"/>
      <c r="F82" s="280"/>
      <c r="G82" s="280"/>
      <c r="H82" s="280"/>
      <c r="I82" s="280"/>
      <c r="J82" s="280"/>
      <c r="K82" s="280">
        <f t="shared" si="3"/>
        <v>0</v>
      </c>
      <c r="L82" s="280">
        <f t="shared" si="4"/>
        <v>0</v>
      </c>
      <c r="M82" s="280"/>
      <c r="N82" s="280">
        <f t="shared" si="5"/>
        <v>0</v>
      </c>
      <c r="O82" s="280"/>
      <c r="P82" s="280"/>
    </row>
    <row r="83" spans="2:16">
      <c r="B83" s="280"/>
      <c r="C83" s="280"/>
      <c r="D83" s="280"/>
      <c r="E83" s="280"/>
      <c r="F83" s="280"/>
      <c r="G83" s="280"/>
      <c r="H83" s="280"/>
      <c r="I83" s="280"/>
      <c r="J83" s="280"/>
      <c r="K83" s="280">
        <f t="shared" si="3"/>
        <v>0</v>
      </c>
      <c r="L83" s="280">
        <f t="shared" si="4"/>
        <v>0</v>
      </c>
      <c r="M83" s="280"/>
      <c r="N83" s="280">
        <f t="shared" si="5"/>
        <v>0</v>
      </c>
      <c r="O83" s="280"/>
      <c r="P83" s="280"/>
    </row>
    <row r="84" spans="2:16">
      <c r="B84" s="280"/>
      <c r="C84" s="280"/>
      <c r="D84" s="280"/>
      <c r="E84" s="280"/>
      <c r="F84" s="280"/>
      <c r="G84" s="280"/>
      <c r="H84" s="280"/>
      <c r="I84" s="280"/>
      <c r="J84" s="280"/>
      <c r="K84" s="280">
        <f t="shared" si="3"/>
        <v>0</v>
      </c>
      <c r="L84" s="280">
        <f t="shared" si="4"/>
        <v>0</v>
      </c>
      <c r="M84" s="280"/>
      <c r="N84" s="280">
        <f t="shared" si="5"/>
        <v>0</v>
      </c>
      <c r="O84" s="280"/>
      <c r="P84" s="280"/>
    </row>
    <row r="85" spans="2:16">
      <c r="B85" s="280"/>
      <c r="C85" s="280"/>
      <c r="D85" s="280"/>
      <c r="E85" s="280"/>
      <c r="F85" s="280"/>
      <c r="G85" s="280"/>
      <c r="H85" s="280"/>
      <c r="I85" s="280"/>
      <c r="J85" s="280"/>
      <c r="K85" s="280">
        <f t="shared" si="3"/>
        <v>0</v>
      </c>
      <c r="L85" s="280">
        <f t="shared" si="4"/>
        <v>0</v>
      </c>
      <c r="M85" s="280"/>
      <c r="N85" s="280">
        <f t="shared" si="5"/>
        <v>0</v>
      </c>
      <c r="O85" s="280"/>
      <c r="P85" s="280"/>
    </row>
    <row r="86" spans="2:16">
      <c r="B86" s="280"/>
      <c r="C86" s="280"/>
      <c r="D86" s="280"/>
      <c r="E86" s="280"/>
      <c r="F86" s="280"/>
      <c r="G86" s="280"/>
      <c r="H86" s="280"/>
      <c r="I86" s="280"/>
      <c r="J86" s="280"/>
      <c r="K86" s="280">
        <f t="shared" si="3"/>
        <v>0</v>
      </c>
      <c r="L86" s="280">
        <f t="shared" si="4"/>
        <v>0</v>
      </c>
      <c r="M86" s="280"/>
      <c r="N86" s="280">
        <f t="shared" si="5"/>
        <v>0</v>
      </c>
      <c r="O86" s="280"/>
      <c r="P86" s="280"/>
    </row>
    <row r="87" spans="2:16">
      <c r="B87" s="280"/>
      <c r="C87" s="280"/>
      <c r="D87" s="280"/>
      <c r="E87" s="280"/>
      <c r="F87" s="280"/>
      <c r="G87" s="280"/>
      <c r="H87" s="280"/>
      <c r="I87" s="280"/>
      <c r="J87" s="280"/>
      <c r="K87" s="280">
        <f t="shared" si="3"/>
        <v>0</v>
      </c>
      <c r="L87" s="280">
        <f t="shared" si="4"/>
        <v>0</v>
      </c>
      <c r="M87" s="280"/>
      <c r="N87" s="280">
        <f t="shared" si="5"/>
        <v>0</v>
      </c>
      <c r="O87" s="280"/>
      <c r="P87" s="280"/>
    </row>
    <row r="88" spans="2:16">
      <c r="B88" s="280"/>
      <c r="C88" s="280"/>
      <c r="D88" s="280"/>
      <c r="E88" s="280"/>
      <c r="F88" s="280"/>
      <c r="G88" s="280"/>
      <c r="H88" s="280"/>
      <c r="I88" s="280"/>
      <c r="J88" s="280"/>
      <c r="K88" s="280">
        <f t="shared" si="3"/>
        <v>0</v>
      </c>
      <c r="L88" s="280">
        <f t="shared" si="4"/>
        <v>0</v>
      </c>
      <c r="M88" s="280"/>
      <c r="N88" s="280">
        <f t="shared" si="5"/>
        <v>0</v>
      </c>
      <c r="O88" s="280"/>
      <c r="P88" s="280"/>
    </row>
    <row r="89" spans="2:16">
      <c r="B89" s="280"/>
      <c r="C89" s="280"/>
      <c r="D89" s="280"/>
      <c r="E89" s="280"/>
      <c r="F89" s="280"/>
      <c r="G89" s="280"/>
      <c r="H89" s="280"/>
      <c r="I89" s="280"/>
      <c r="J89" s="280"/>
      <c r="K89" s="280">
        <f t="shared" si="3"/>
        <v>0</v>
      </c>
      <c r="L89" s="280">
        <f t="shared" si="4"/>
        <v>0</v>
      </c>
      <c r="M89" s="280"/>
      <c r="N89" s="280">
        <f t="shared" si="5"/>
        <v>0</v>
      </c>
      <c r="O89" s="280"/>
      <c r="P89" s="280"/>
    </row>
    <row r="90" spans="2:16">
      <c r="B90" s="280"/>
      <c r="C90" s="280"/>
      <c r="D90" s="280"/>
      <c r="E90" s="280"/>
      <c r="F90" s="280"/>
      <c r="G90" s="280"/>
      <c r="H90" s="280"/>
      <c r="I90" s="280"/>
      <c r="J90" s="280"/>
      <c r="K90" s="280">
        <f t="shared" si="3"/>
        <v>0</v>
      </c>
      <c r="L90" s="280">
        <f t="shared" si="4"/>
        <v>0</v>
      </c>
      <c r="M90" s="280"/>
      <c r="N90" s="280">
        <f t="shared" si="5"/>
        <v>0</v>
      </c>
      <c r="O90" s="280"/>
      <c r="P90" s="280"/>
    </row>
    <row r="91" spans="2:16">
      <c r="B91" s="280"/>
      <c r="C91" s="280"/>
      <c r="D91" s="280"/>
      <c r="E91" s="280"/>
      <c r="F91" s="280"/>
      <c r="G91" s="280"/>
      <c r="H91" s="280"/>
      <c r="I91" s="280"/>
      <c r="J91" s="280"/>
      <c r="K91" s="280">
        <f t="shared" si="3"/>
        <v>0</v>
      </c>
      <c r="L91" s="280">
        <f t="shared" si="4"/>
        <v>0</v>
      </c>
      <c r="M91" s="280"/>
      <c r="N91" s="280">
        <f t="shared" si="5"/>
        <v>0</v>
      </c>
      <c r="O91" s="280"/>
      <c r="P91" s="280"/>
    </row>
    <row r="92" spans="2:16">
      <c r="B92" s="280"/>
      <c r="C92" s="280"/>
      <c r="D92" s="280"/>
      <c r="E92" s="280"/>
      <c r="F92" s="280"/>
      <c r="G92" s="280"/>
      <c r="H92" s="280"/>
      <c r="I92" s="280"/>
      <c r="J92" s="280"/>
      <c r="K92" s="280">
        <f t="shared" si="3"/>
        <v>0</v>
      </c>
      <c r="L92" s="280">
        <f t="shared" si="4"/>
        <v>0</v>
      </c>
      <c r="M92" s="280"/>
      <c r="N92" s="280">
        <f t="shared" si="5"/>
        <v>0</v>
      </c>
      <c r="O92" s="280"/>
      <c r="P92" s="280"/>
    </row>
    <row r="93" spans="2:16">
      <c r="B93" s="280"/>
      <c r="C93" s="280"/>
      <c r="D93" s="280"/>
      <c r="E93" s="280"/>
      <c r="F93" s="280"/>
      <c r="G93" s="280"/>
      <c r="H93" s="280"/>
      <c r="I93" s="280"/>
      <c r="J93" s="280"/>
      <c r="K93" s="280">
        <f t="shared" si="3"/>
        <v>0</v>
      </c>
      <c r="L93" s="280">
        <f t="shared" si="4"/>
        <v>0</v>
      </c>
      <c r="M93" s="280"/>
      <c r="N93" s="280">
        <f t="shared" si="5"/>
        <v>0</v>
      </c>
      <c r="O93" s="280"/>
      <c r="P93" s="280"/>
    </row>
    <row r="94" spans="2:16">
      <c r="B94" s="280"/>
      <c r="C94" s="280"/>
      <c r="D94" s="280"/>
      <c r="E94" s="280"/>
      <c r="F94" s="280"/>
      <c r="G94" s="280"/>
      <c r="H94" s="280"/>
      <c r="I94" s="280"/>
      <c r="J94" s="280"/>
      <c r="K94" s="280">
        <f t="shared" si="3"/>
        <v>0</v>
      </c>
      <c r="L94" s="280">
        <f t="shared" si="4"/>
        <v>0</v>
      </c>
      <c r="M94" s="280"/>
      <c r="N94" s="280">
        <f t="shared" si="5"/>
        <v>0</v>
      </c>
      <c r="O94" s="280"/>
      <c r="P94" s="280"/>
    </row>
    <row r="95" spans="2:16">
      <c r="B95" s="280"/>
      <c r="C95" s="280"/>
      <c r="D95" s="280"/>
      <c r="E95" s="280"/>
      <c r="F95" s="280"/>
      <c r="G95" s="280"/>
      <c r="H95" s="280"/>
      <c r="I95" s="280"/>
      <c r="J95" s="280"/>
      <c r="K95" s="280">
        <f t="shared" si="3"/>
        <v>0</v>
      </c>
      <c r="L95" s="280">
        <f t="shared" si="4"/>
        <v>0</v>
      </c>
      <c r="M95" s="280"/>
      <c r="N95" s="280">
        <f t="shared" si="5"/>
        <v>0</v>
      </c>
      <c r="O95" s="280"/>
      <c r="P95" s="280"/>
    </row>
    <row r="96" spans="2:16">
      <c r="B96" s="280"/>
      <c r="C96" s="280"/>
      <c r="D96" s="280"/>
      <c r="E96" s="280"/>
      <c r="F96" s="280"/>
      <c r="G96" s="280"/>
      <c r="H96" s="280"/>
      <c r="I96" s="280"/>
      <c r="J96" s="280"/>
      <c r="K96" s="280">
        <f t="shared" si="3"/>
        <v>0</v>
      </c>
      <c r="L96" s="280">
        <f t="shared" si="4"/>
        <v>0</v>
      </c>
      <c r="M96" s="280"/>
      <c r="N96" s="280">
        <f t="shared" si="5"/>
        <v>0</v>
      </c>
      <c r="O96" s="280"/>
      <c r="P96" s="280"/>
    </row>
    <row r="97" spans="2:16">
      <c r="B97" s="280"/>
      <c r="C97" s="280"/>
      <c r="D97" s="280"/>
      <c r="E97" s="280"/>
      <c r="F97" s="280"/>
      <c r="G97" s="280"/>
      <c r="H97" s="280"/>
      <c r="I97" s="280"/>
      <c r="J97" s="280"/>
      <c r="K97" s="280">
        <f t="shared" si="3"/>
        <v>0</v>
      </c>
      <c r="L97" s="280">
        <f t="shared" si="4"/>
        <v>0</v>
      </c>
      <c r="M97" s="280"/>
      <c r="N97" s="280">
        <f t="shared" si="5"/>
        <v>0</v>
      </c>
      <c r="O97" s="280"/>
      <c r="P97" s="280"/>
    </row>
    <row r="98" spans="2:16">
      <c r="B98" s="280"/>
      <c r="C98" s="280"/>
      <c r="D98" s="280"/>
      <c r="E98" s="280"/>
      <c r="F98" s="280"/>
      <c r="G98" s="280"/>
      <c r="H98" s="280"/>
      <c r="I98" s="280"/>
      <c r="J98" s="280"/>
      <c r="K98" s="280">
        <f t="shared" si="3"/>
        <v>0</v>
      </c>
      <c r="L98" s="280">
        <f t="shared" si="4"/>
        <v>0</v>
      </c>
      <c r="M98" s="280"/>
      <c r="N98" s="280">
        <f t="shared" si="5"/>
        <v>0</v>
      </c>
      <c r="O98" s="280"/>
      <c r="P98" s="280"/>
    </row>
    <row r="99" spans="2:16">
      <c r="B99" s="280"/>
      <c r="C99" s="280"/>
      <c r="D99" s="280"/>
      <c r="E99" s="280"/>
      <c r="F99" s="280"/>
      <c r="G99" s="280"/>
      <c r="H99" s="280"/>
      <c r="I99" s="280"/>
      <c r="J99" s="280"/>
      <c r="K99" s="280">
        <f t="shared" si="3"/>
        <v>0</v>
      </c>
      <c r="L99" s="280">
        <f t="shared" si="4"/>
        <v>0</v>
      </c>
      <c r="M99" s="280"/>
      <c r="N99" s="280">
        <f t="shared" si="5"/>
        <v>0</v>
      </c>
      <c r="O99" s="280"/>
      <c r="P99" s="280"/>
    </row>
    <row r="100" spans="2:16">
      <c r="B100" s="280"/>
      <c r="C100" s="280"/>
      <c r="D100" s="280"/>
      <c r="E100" s="280"/>
      <c r="F100" s="280"/>
      <c r="G100" s="280"/>
      <c r="H100" s="280"/>
      <c r="I100" s="280"/>
      <c r="J100" s="280"/>
      <c r="K100" s="280">
        <f t="shared" si="3"/>
        <v>0</v>
      </c>
      <c r="L100" s="280">
        <f t="shared" si="4"/>
        <v>0</v>
      </c>
      <c r="M100" s="280"/>
      <c r="N100" s="280">
        <f t="shared" si="5"/>
        <v>0</v>
      </c>
      <c r="O100" s="280"/>
      <c r="P100" s="280"/>
    </row>
    <row r="101" spans="2:16">
      <c r="B101" s="280"/>
      <c r="C101" s="280"/>
      <c r="D101" s="280"/>
      <c r="E101" s="280"/>
      <c r="F101" s="280"/>
      <c r="G101" s="280"/>
      <c r="H101" s="280"/>
      <c r="I101" s="280"/>
      <c r="J101" s="280"/>
      <c r="K101" s="280">
        <f t="shared" si="3"/>
        <v>0</v>
      </c>
      <c r="L101" s="280">
        <f t="shared" si="4"/>
        <v>0</v>
      </c>
      <c r="M101" s="280"/>
      <c r="N101" s="280">
        <f t="shared" si="5"/>
        <v>0</v>
      </c>
      <c r="O101" s="280"/>
      <c r="P101" s="280"/>
    </row>
    <row r="102" spans="2:16">
      <c r="B102" s="280"/>
      <c r="C102" s="280"/>
      <c r="D102" s="280"/>
      <c r="E102" s="280"/>
      <c r="F102" s="280"/>
      <c r="G102" s="280"/>
      <c r="H102" s="280"/>
      <c r="I102" s="280"/>
      <c r="J102" s="280"/>
      <c r="K102" s="280">
        <f t="shared" si="3"/>
        <v>0</v>
      </c>
      <c r="L102" s="280">
        <f t="shared" si="4"/>
        <v>0</v>
      </c>
      <c r="M102" s="280"/>
      <c r="N102" s="280">
        <f t="shared" si="5"/>
        <v>0</v>
      </c>
      <c r="O102" s="280"/>
      <c r="P102" s="280"/>
    </row>
    <row r="103" spans="2:16">
      <c r="B103" s="280"/>
      <c r="C103" s="280"/>
      <c r="D103" s="280"/>
      <c r="E103" s="280"/>
      <c r="F103" s="280"/>
      <c r="G103" s="280"/>
      <c r="H103" s="280"/>
      <c r="I103" s="280"/>
      <c r="J103" s="280"/>
      <c r="K103" s="280">
        <f t="shared" si="3"/>
        <v>0</v>
      </c>
      <c r="L103" s="280">
        <f t="shared" si="4"/>
        <v>0</v>
      </c>
      <c r="M103" s="280"/>
      <c r="N103" s="280">
        <f t="shared" si="5"/>
        <v>0</v>
      </c>
      <c r="O103" s="280"/>
      <c r="P103" s="280"/>
    </row>
    <row r="104" spans="2:16">
      <c r="B104" s="280"/>
      <c r="C104" s="280"/>
      <c r="D104" s="280"/>
      <c r="E104" s="280"/>
      <c r="F104" s="280"/>
      <c r="G104" s="280"/>
      <c r="H104" s="280"/>
      <c r="I104" s="280"/>
      <c r="J104" s="280"/>
      <c r="K104" s="280">
        <f t="shared" si="3"/>
        <v>0</v>
      </c>
      <c r="L104" s="280">
        <f t="shared" si="4"/>
        <v>0</v>
      </c>
      <c r="M104" s="280"/>
      <c r="N104" s="280">
        <f t="shared" si="5"/>
        <v>0</v>
      </c>
      <c r="O104" s="280"/>
      <c r="P104" s="280"/>
    </row>
    <row r="105" spans="2:16">
      <c r="B105" s="280"/>
      <c r="C105" s="280"/>
      <c r="D105" s="280"/>
      <c r="E105" s="280"/>
      <c r="F105" s="280"/>
      <c r="G105" s="280"/>
      <c r="H105" s="280"/>
      <c r="I105" s="280"/>
      <c r="J105" s="280"/>
      <c r="K105" s="280">
        <f t="shared" si="3"/>
        <v>0</v>
      </c>
      <c r="L105" s="280">
        <f t="shared" si="4"/>
        <v>0</v>
      </c>
      <c r="M105" s="280"/>
      <c r="N105" s="280">
        <f t="shared" si="5"/>
        <v>0</v>
      </c>
      <c r="O105" s="280"/>
      <c r="P105" s="280"/>
    </row>
    <row r="106" spans="2:16">
      <c r="B106" s="280"/>
      <c r="C106" s="280"/>
      <c r="D106" s="280"/>
      <c r="E106" s="280"/>
      <c r="F106" s="280"/>
      <c r="G106" s="280"/>
      <c r="H106" s="280"/>
      <c r="I106" s="280"/>
      <c r="J106" s="280"/>
      <c r="K106" s="280">
        <f t="shared" si="3"/>
        <v>0</v>
      </c>
      <c r="L106" s="280">
        <f t="shared" si="4"/>
        <v>0</v>
      </c>
      <c r="M106" s="280"/>
      <c r="N106" s="280">
        <f t="shared" si="5"/>
        <v>0</v>
      </c>
      <c r="O106" s="280"/>
      <c r="P106" s="280"/>
    </row>
    <row r="107" spans="2:16">
      <c r="B107" s="280"/>
      <c r="C107" s="280"/>
      <c r="D107" s="280"/>
      <c r="E107" s="280"/>
      <c r="F107" s="280"/>
      <c r="G107" s="280"/>
      <c r="H107" s="280"/>
      <c r="I107" s="280"/>
      <c r="J107" s="280"/>
      <c r="K107" s="280">
        <f t="shared" si="3"/>
        <v>0</v>
      </c>
      <c r="L107" s="280">
        <f t="shared" si="4"/>
        <v>0</v>
      </c>
      <c r="M107" s="280"/>
      <c r="N107" s="280">
        <f t="shared" si="5"/>
        <v>0</v>
      </c>
      <c r="O107" s="280"/>
      <c r="P107" s="280"/>
    </row>
    <row r="108" spans="2:16">
      <c r="B108" s="280"/>
      <c r="C108" s="280"/>
      <c r="D108" s="280"/>
      <c r="E108" s="280"/>
      <c r="F108" s="280"/>
      <c r="G108" s="280"/>
      <c r="H108" s="280"/>
      <c r="I108" s="280"/>
      <c r="J108" s="280"/>
      <c r="K108" s="280">
        <f t="shared" si="3"/>
        <v>0</v>
      </c>
      <c r="L108" s="280">
        <f t="shared" si="4"/>
        <v>0</v>
      </c>
      <c r="M108" s="280"/>
      <c r="N108" s="280">
        <f t="shared" si="5"/>
        <v>0</v>
      </c>
      <c r="O108" s="280"/>
      <c r="P108" s="280"/>
    </row>
    <row r="109" spans="2:16">
      <c r="B109" s="280"/>
      <c r="C109" s="280"/>
      <c r="D109" s="280"/>
      <c r="E109" s="280"/>
      <c r="F109" s="280"/>
      <c r="G109" s="280"/>
      <c r="H109" s="280"/>
      <c r="I109" s="280"/>
      <c r="J109" s="280"/>
      <c r="K109" s="280">
        <f t="shared" si="3"/>
        <v>0</v>
      </c>
      <c r="L109" s="280">
        <f t="shared" si="4"/>
        <v>0</v>
      </c>
      <c r="M109" s="280"/>
      <c r="N109" s="280">
        <f t="shared" si="5"/>
        <v>0</v>
      </c>
      <c r="O109" s="280"/>
      <c r="P109" s="280"/>
    </row>
    <row r="110" spans="2:16">
      <c r="B110" s="280"/>
      <c r="C110" s="280"/>
      <c r="D110" s="280"/>
      <c r="E110" s="280"/>
      <c r="F110" s="280"/>
      <c r="G110" s="280"/>
      <c r="H110" s="280"/>
      <c r="I110" s="280"/>
      <c r="J110" s="280"/>
      <c r="K110" s="280">
        <f t="shared" si="3"/>
        <v>0</v>
      </c>
      <c r="L110" s="280">
        <f t="shared" si="4"/>
        <v>0</v>
      </c>
      <c r="M110" s="280"/>
      <c r="N110" s="280">
        <f t="shared" si="5"/>
        <v>0</v>
      </c>
      <c r="O110" s="280"/>
      <c r="P110" s="280"/>
    </row>
    <row r="111" spans="2:16">
      <c r="B111" s="280"/>
      <c r="C111" s="280"/>
      <c r="D111" s="280"/>
      <c r="E111" s="280"/>
      <c r="F111" s="280"/>
      <c r="G111" s="280"/>
      <c r="H111" s="280"/>
      <c r="I111" s="280"/>
      <c r="J111" s="280"/>
      <c r="K111" s="280">
        <f t="shared" si="3"/>
        <v>0</v>
      </c>
      <c r="L111" s="280">
        <f t="shared" si="4"/>
        <v>0</v>
      </c>
      <c r="M111" s="280"/>
      <c r="N111" s="280">
        <f t="shared" si="5"/>
        <v>0</v>
      </c>
      <c r="O111" s="280"/>
      <c r="P111" s="280"/>
    </row>
    <row r="112" spans="2:16">
      <c r="B112" s="280"/>
      <c r="C112" s="280"/>
      <c r="D112" s="280"/>
      <c r="E112" s="280"/>
      <c r="F112" s="280"/>
      <c r="G112" s="280"/>
      <c r="H112" s="280"/>
      <c r="I112" s="280"/>
      <c r="J112" s="280"/>
      <c r="K112" s="280">
        <f t="shared" si="3"/>
        <v>0</v>
      </c>
      <c r="L112" s="280">
        <f t="shared" si="4"/>
        <v>0</v>
      </c>
      <c r="M112" s="280"/>
      <c r="N112" s="280">
        <f t="shared" si="5"/>
        <v>0</v>
      </c>
      <c r="O112" s="280"/>
      <c r="P112" s="280"/>
    </row>
    <row r="113" spans="2:16">
      <c r="B113" s="280"/>
      <c r="C113" s="280"/>
      <c r="D113" s="280"/>
      <c r="E113" s="280"/>
      <c r="F113" s="280"/>
      <c r="G113" s="280"/>
      <c r="H113" s="280"/>
      <c r="I113" s="280"/>
      <c r="J113" s="280"/>
      <c r="K113" s="280">
        <f t="shared" si="3"/>
        <v>0</v>
      </c>
      <c r="L113" s="280">
        <f t="shared" si="4"/>
        <v>0</v>
      </c>
      <c r="M113" s="280"/>
      <c r="N113" s="280">
        <f t="shared" si="5"/>
        <v>0</v>
      </c>
      <c r="O113" s="280"/>
      <c r="P113" s="280"/>
    </row>
    <row r="114" spans="2:16">
      <c r="B114" s="280"/>
      <c r="C114" s="280"/>
      <c r="D114" s="280"/>
      <c r="E114" s="280"/>
      <c r="F114" s="280"/>
      <c r="G114" s="280"/>
      <c r="H114" s="280"/>
      <c r="I114" s="280"/>
      <c r="J114" s="280"/>
      <c r="K114" s="280">
        <f t="shared" si="3"/>
        <v>0</v>
      </c>
      <c r="L114" s="280">
        <f t="shared" si="4"/>
        <v>0</v>
      </c>
      <c r="M114" s="280"/>
      <c r="N114" s="280">
        <f t="shared" si="5"/>
        <v>0</v>
      </c>
      <c r="O114" s="280"/>
      <c r="P114" s="280"/>
    </row>
    <row r="115" spans="2:16">
      <c r="B115" s="280"/>
      <c r="C115" s="280"/>
      <c r="D115" s="280"/>
      <c r="E115" s="280"/>
      <c r="F115" s="280"/>
      <c r="G115" s="280"/>
      <c r="H115" s="280"/>
      <c r="I115" s="280"/>
      <c r="J115" s="280"/>
      <c r="K115" s="280">
        <f t="shared" si="3"/>
        <v>0</v>
      </c>
      <c r="L115" s="280">
        <f t="shared" si="4"/>
        <v>0</v>
      </c>
      <c r="M115" s="280"/>
      <c r="N115" s="280">
        <f t="shared" si="5"/>
        <v>0</v>
      </c>
      <c r="O115" s="280"/>
      <c r="P115" s="280"/>
    </row>
    <row r="116" spans="2:16">
      <c r="B116" s="280"/>
      <c r="C116" s="280"/>
      <c r="D116" s="280"/>
      <c r="E116" s="280"/>
      <c r="F116" s="280"/>
      <c r="G116" s="280"/>
      <c r="H116" s="280"/>
      <c r="I116" s="280"/>
      <c r="J116" s="280"/>
      <c r="K116" s="280">
        <f t="shared" si="3"/>
        <v>0</v>
      </c>
      <c r="L116" s="280">
        <f t="shared" si="4"/>
        <v>0</v>
      </c>
      <c r="M116" s="280"/>
      <c r="N116" s="280">
        <f t="shared" si="5"/>
        <v>0</v>
      </c>
      <c r="O116" s="280"/>
      <c r="P116" s="280"/>
    </row>
    <row r="117" spans="2:16">
      <c r="B117" s="280"/>
      <c r="C117" s="280"/>
      <c r="D117" s="280"/>
      <c r="E117" s="280"/>
      <c r="F117" s="280"/>
      <c r="G117" s="280"/>
      <c r="H117" s="280"/>
      <c r="I117" s="280"/>
      <c r="J117" s="280"/>
      <c r="K117" s="280">
        <f t="shared" si="3"/>
        <v>0</v>
      </c>
      <c r="L117" s="280">
        <f t="shared" si="4"/>
        <v>0</v>
      </c>
      <c r="M117" s="280"/>
      <c r="N117" s="280">
        <f t="shared" si="5"/>
        <v>0</v>
      </c>
      <c r="O117" s="280"/>
      <c r="P117" s="280"/>
    </row>
    <row r="118" spans="2:16">
      <c r="B118" s="280"/>
      <c r="C118" s="280"/>
      <c r="D118" s="280"/>
      <c r="E118" s="280"/>
      <c r="F118" s="280"/>
      <c r="G118" s="280"/>
      <c r="H118" s="280"/>
      <c r="I118" s="280"/>
      <c r="J118" s="280"/>
      <c r="K118" s="280">
        <f t="shared" si="3"/>
        <v>0</v>
      </c>
      <c r="L118" s="280">
        <f t="shared" si="4"/>
        <v>0</v>
      </c>
      <c r="M118" s="280"/>
      <c r="N118" s="280">
        <f t="shared" si="5"/>
        <v>0</v>
      </c>
      <c r="O118" s="280"/>
      <c r="P118" s="280"/>
    </row>
    <row r="119" spans="2:16">
      <c r="B119" s="280"/>
      <c r="C119" s="280"/>
      <c r="D119" s="280"/>
      <c r="E119" s="280"/>
      <c r="F119" s="280"/>
      <c r="G119" s="280"/>
      <c r="H119" s="280"/>
      <c r="I119" s="280"/>
      <c r="J119" s="280"/>
      <c r="K119" s="280">
        <f t="shared" si="3"/>
        <v>0</v>
      </c>
      <c r="L119" s="280">
        <f t="shared" si="4"/>
        <v>0</v>
      </c>
      <c r="M119" s="280"/>
      <c r="N119" s="280">
        <f t="shared" si="5"/>
        <v>0</v>
      </c>
      <c r="O119" s="280"/>
      <c r="P119" s="280"/>
    </row>
    <row r="120" spans="2:16">
      <c r="B120" s="280"/>
      <c r="C120" s="280"/>
      <c r="D120" s="280"/>
      <c r="E120" s="280"/>
      <c r="F120" s="280"/>
      <c r="G120" s="280"/>
      <c r="H120" s="280"/>
      <c r="I120" s="280"/>
      <c r="J120" s="280"/>
      <c r="K120" s="280">
        <f t="shared" si="3"/>
        <v>0</v>
      </c>
      <c r="L120" s="280">
        <f t="shared" si="4"/>
        <v>0</v>
      </c>
      <c r="M120" s="280"/>
      <c r="N120" s="280">
        <f t="shared" si="5"/>
        <v>0</v>
      </c>
      <c r="O120" s="280"/>
      <c r="P120" s="280"/>
    </row>
    <row r="121" spans="2:16">
      <c r="B121" s="280"/>
      <c r="C121" s="280"/>
      <c r="D121" s="280"/>
      <c r="E121" s="280"/>
      <c r="F121" s="280"/>
      <c r="G121" s="280"/>
      <c r="H121" s="280"/>
      <c r="I121" s="280"/>
      <c r="J121" s="280"/>
      <c r="K121" s="280">
        <f t="shared" si="3"/>
        <v>0</v>
      </c>
      <c r="L121" s="280">
        <f t="shared" si="4"/>
        <v>0</v>
      </c>
      <c r="M121" s="280"/>
      <c r="N121" s="280">
        <f t="shared" si="5"/>
        <v>0</v>
      </c>
      <c r="O121" s="280"/>
      <c r="P121" s="280"/>
    </row>
    <row r="122" spans="2:16">
      <c r="B122" s="280"/>
      <c r="C122" s="280"/>
      <c r="D122" s="280"/>
      <c r="E122" s="280"/>
      <c r="F122" s="280"/>
      <c r="G122" s="280"/>
      <c r="H122" s="280"/>
      <c r="I122" s="280"/>
      <c r="J122" s="280"/>
      <c r="K122" s="280">
        <f t="shared" si="3"/>
        <v>0</v>
      </c>
      <c r="L122" s="280">
        <f t="shared" si="4"/>
        <v>0</v>
      </c>
      <c r="M122" s="280"/>
      <c r="N122" s="280">
        <f t="shared" si="5"/>
        <v>0</v>
      </c>
      <c r="O122" s="280"/>
      <c r="P122" s="280"/>
    </row>
    <row r="123" spans="2:16">
      <c r="B123" s="280"/>
      <c r="C123" s="280"/>
      <c r="D123" s="280"/>
      <c r="E123" s="280"/>
      <c r="F123" s="280"/>
      <c r="G123" s="280"/>
      <c r="H123" s="280"/>
      <c r="I123" s="280"/>
      <c r="J123" s="280"/>
      <c r="K123" s="280">
        <f t="shared" si="3"/>
        <v>0</v>
      </c>
      <c r="L123" s="280">
        <f t="shared" si="4"/>
        <v>0</v>
      </c>
      <c r="M123" s="280"/>
      <c r="N123" s="280">
        <f t="shared" si="5"/>
        <v>0</v>
      </c>
      <c r="O123" s="280"/>
      <c r="P123" s="280"/>
    </row>
    <row r="124" spans="2:16">
      <c r="B124" s="280"/>
      <c r="C124" s="280"/>
      <c r="D124" s="280"/>
      <c r="E124" s="280"/>
      <c r="F124" s="280"/>
      <c r="G124" s="280"/>
      <c r="H124" s="280"/>
      <c r="I124" s="280"/>
      <c r="J124" s="280"/>
      <c r="K124" s="280">
        <f t="shared" si="3"/>
        <v>0</v>
      </c>
      <c r="L124" s="280">
        <f t="shared" si="4"/>
        <v>0</v>
      </c>
      <c r="M124" s="280"/>
      <c r="N124" s="280">
        <f t="shared" si="5"/>
        <v>0</v>
      </c>
      <c r="O124" s="280"/>
      <c r="P124" s="280"/>
    </row>
    <row r="125" spans="2:16">
      <c r="B125" s="280"/>
      <c r="C125" s="280"/>
      <c r="D125" s="280"/>
      <c r="E125" s="280"/>
      <c r="F125" s="280"/>
      <c r="G125" s="280"/>
      <c r="H125" s="280"/>
      <c r="I125" s="280"/>
      <c r="J125" s="280"/>
      <c r="K125" s="280">
        <f t="shared" si="3"/>
        <v>0</v>
      </c>
      <c r="L125" s="280">
        <f t="shared" si="4"/>
        <v>0</v>
      </c>
      <c r="M125" s="280"/>
      <c r="N125" s="280">
        <f t="shared" si="5"/>
        <v>0</v>
      </c>
      <c r="O125" s="280"/>
      <c r="P125" s="280"/>
    </row>
    <row r="126" spans="2:16">
      <c r="B126" s="280"/>
      <c r="C126" s="280"/>
      <c r="D126" s="280"/>
      <c r="E126" s="280"/>
      <c r="F126" s="280"/>
      <c r="G126" s="280"/>
      <c r="H126" s="280"/>
      <c r="I126" s="280"/>
      <c r="J126" s="280"/>
      <c r="K126" s="280">
        <f t="shared" si="3"/>
        <v>0</v>
      </c>
      <c r="L126" s="280">
        <f t="shared" si="4"/>
        <v>0</v>
      </c>
      <c r="M126" s="280"/>
      <c r="N126" s="280">
        <f t="shared" si="5"/>
        <v>0</v>
      </c>
      <c r="O126" s="280"/>
      <c r="P126" s="280"/>
    </row>
    <row r="127" spans="2:16">
      <c r="B127" s="280"/>
      <c r="C127" s="280"/>
      <c r="D127" s="280"/>
      <c r="E127" s="280"/>
      <c r="F127" s="280"/>
      <c r="G127" s="280"/>
      <c r="H127" s="280"/>
      <c r="I127" s="280"/>
      <c r="J127" s="280"/>
      <c r="K127" s="280">
        <f t="shared" si="3"/>
        <v>0</v>
      </c>
      <c r="L127" s="280">
        <f t="shared" si="4"/>
        <v>0</v>
      </c>
      <c r="M127" s="280"/>
      <c r="N127" s="280">
        <f t="shared" si="5"/>
        <v>0</v>
      </c>
      <c r="O127" s="280"/>
      <c r="P127" s="280"/>
    </row>
    <row r="128" spans="2:16">
      <c r="B128" s="280"/>
      <c r="C128" s="280"/>
      <c r="D128" s="280"/>
      <c r="E128" s="280"/>
      <c r="F128" s="280"/>
      <c r="G128" s="280"/>
      <c r="H128" s="280"/>
      <c r="I128" s="280"/>
      <c r="J128" s="280"/>
      <c r="K128" s="280">
        <f t="shared" si="3"/>
        <v>0</v>
      </c>
      <c r="L128" s="280">
        <f t="shared" si="4"/>
        <v>0</v>
      </c>
      <c r="M128" s="280"/>
      <c r="N128" s="280">
        <f t="shared" si="5"/>
        <v>0</v>
      </c>
      <c r="O128" s="280"/>
      <c r="P128" s="280"/>
    </row>
    <row r="129" spans="2:16">
      <c r="B129" s="280"/>
      <c r="C129" s="280"/>
      <c r="D129" s="280"/>
      <c r="E129" s="280"/>
      <c r="F129" s="280"/>
      <c r="G129" s="280"/>
      <c r="H129" s="280"/>
      <c r="I129" s="280"/>
      <c r="J129" s="280"/>
      <c r="K129" s="280">
        <f t="shared" si="3"/>
        <v>0</v>
      </c>
      <c r="L129" s="280">
        <f t="shared" si="4"/>
        <v>0</v>
      </c>
      <c r="M129" s="280"/>
      <c r="N129" s="280">
        <f t="shared" si="5"/>
        <v>0</v>
      </c>
      <c r="O129" s="280"/>
      <c r="P129" s="280"/>
    </row>
    <row r="130" spans="2:16">
      <c r="B130" s="280"/>
      <c r="C130" s="280"/>
      <c r="D130" s="280"/>
      <c r="E130" s="280"/>
      <c r="F130" s="280"/>
      <c r="G130" s="280"/>
      <c r="H130" s="280"/>
      <c r="I130" s="280"/>
      <c r="J130" s="280"/>
      <c r="K130" s="280">
        <f t="shared" si="3"/>
        <v>0</v>
      </c>
      <c r="L130" s="280">
        <f t="shared" si="4"/>
        <v>0</v>
      </c>
      <c r="M130" s="280"/>
      <c r="N130" s="280">
        <f t="shared" si="5"/>
        <v>0</v>
      </c>
      <c r="O130" s="280"/>
      <c r="P130" s="280"/>
    </row>
    <row r="131" spans="2:16">
      <c r="B131" s="280"/>
      <c r="C131" s="280"/>
      <c r="D131" s="280"/>
      <c r="E131" s="280"/>
      <c r="F131" s="280"/>
      <c r="G131" s="280"/>
      <c r="H131" s="280"/>
      <c r="I131" s="280"/>
      <c r="J131" s="280"/>
      <c r="K131" s="280">
        <f t="shared" si="3"/>
        <v>0</v>
      </c>
      <c r="L131" s="280">
        <f t="shared" si="4"/>
        <v>0</v>
      </c>
      <c r="M131" s="280"/>
      <c r="N131" s="280">
        <f t="shared" si="5"/>
        <v>0</v>
      </c>
      <c r="O131" s="280"/>
      <c r="P131" s="280"/>
    </row>
    <row r="132" spans="2:16">
      <c r="B132" s="280"/>
      <c r="C132" s="280"/>
      <c r="D132" s="280"/>
      <c r="E132" s="280"/>
      <c r="F132" s="280"/>
      <c r="G132" s="280"/>
      <c r="H132" s="280"/>
      <c r="I132" s="280"/>
      <c r="J132" s="280"/>
      <c r="K132" s="280">
        <f t="shared" si="3"/>
        <v>0</v>
      </c>
      <c r="L132" s="280">
        <f t="shared" si="4"/>
        <v>0</v>
      </c>
      <c r="M132" s="280"/>
      <c r="N132" s="280">
        <f t="shared" si="5"/>
        <v>0</v>
      </c>
      <c r="O132" s="280"/>
      <c r="P132" s="280"/>
    </row>
    <row r="133" spans="2:16">
      <c r="B133" s="280"/>
      <c r="C133" s="280"/>
      <c r="D133" s="280"/>
      <c r="E133" s="280"/>
      <c r="F133" s="280"/>
      <c r="G133" s="280"/>
      <c r="H133" s="280"/>
      <c r="I133" s="280"/>
      <c r="J133" s="280"/>
      <c r="K133" s="280">
        <f t="shared" si="3"/>
        <v>0</v>
      </c>
      <c r="L133" s="280">
        <f t="shared" si="4"/>
        <v>0</v>
      </c>
      <c r="M133" s="280"/>
      <c r="N133" s="280">
        <f t="shared" si="5"/>
        <v>0</v>
      </c>
      <c r="O133" s="280"/>
      <c r="P133" s="280"/>
    </row>
    <row r="134" spans="2:16">
      <c r="B134" s="280"/>
      <c r="C134" s="280"/>
      <c r="D134" s="280"/>
      <c r="E134" s="280"/>
      <c r="F134" s="280"/>
      <c r="G134" s="280"/>
      <c r="H134" s="280"/>
      <c r="I134" s="280"/>
      <c r="J134" s="280"/>
      <c r="K134" s="280">
        <f t="shared" si="3"/>
        <v>0</v>
      </c>
      <c r="L134" s="280">
        <f t="shared" si="4"/>
        <v>0</v>
      </c>
      <c r="M134" s="280"/>
      <c r="N134" s="280">
        <f t="shared" si="5"/>
        <v>0</v>
      </c>
      <c r="O134" s="280"/>
      <c r="P134" s="280"/>
    </row>
    <row r="135" spans="2:16">
      <c r="B135" s="280"/>
      <c r="C135" s="280"/>
      <c r="D135" s="280"/>
      <c r="E135" s="280"/>
      <c r="F135" s="280"/>
      <c r="G135" s="280"/>
      <c r="H135" s="280"/>
      <c r="I135" s="280"/>
      <c r="J135" s="280"/>
      <c r="K135" s="280">
        <f t="shared" ref="K135:K198" si="6">J135-I135</f>
        <v>0</v>
      </c>
      <c r="L135" s="280">
        <f t="shared" ref="L135:L198" si="7">I135-J135</f>
        <v>0</v>
      </c>
      <c r="M135" s="280"/>
      <c r="N135" s="280">
        <f t="shared" ref="N135:N198" si="8">L135*M135</f>
        <v>0</v>
      </c>
      <c r="O135" s="280"/>
      <c r="P135" s="280"/>
    </row>
    <row r="136" spans="2:16">
      <c r="B136" s="280"/>
      <c r="C136" s="280"/>
      <c r="D136" s="280"/>
      <c r="E136" s="280"/>
      <c r="F136" s="280"/>
      <c r="G136" s="280"/>
      <c r="H136" s="280"/>
      <c r="I136" s="280"/>
      <c r="J136" s="280"/>
      <c r="K136" s="280">
        <f t="shared" si="6"/>
        <v>0</v>
      </c>
      <c r="L136" s="280">
        <f t="shared" si="7"/>
        <v>0</v>
      </c>
      <c r="M136" s="280"/>
      <c r="N136" s="280">
        <f t="shared" si="8"/>
        <v>0</v>
      </c>
      <c r="O136" s="280"/>
      <c r="P136" s="280"/>
    </row>
    <row r="137" spans="2:16">
      <c r="B137" s="280"/>
      <c r="C137" s="280"/>
      <c r="D137" s="280"/>
      <c r="E137" s="280"/>
      <c r="F137" s="280"/>
      <c r="G137" s="280"/>
      <c r="H137" s="280"/>
      <c r="I137" s="280"/>
      <c r="J137" s="280"/>
      <c r="K137" s="280">
        <f t="shared" si="6"/>
        <v>0</v>
      </c>
      <c r="L137" s="280">
        <f t="shared" si="7"/>
        <v>0</v>
      </c>
      <c r="M137" s="280"/>
      <c r="N137" s="280">
        <f t="shared" si="8"/>
        <v>0</v>
      </c>
      <c r="O137" s="280"/>
      <c r="P137" s="280"/>
    </row>
    <row r="138" spans="2:16">
      <c r="B138" s="280"/>
      <c r="C138" s="280"/>
      <c r="D138" s="280"/>
      <c r="E138" s="280"/>
      <c r="F138" s="280"/>
      <c r="G138" s="280"/>
      <c r="H138" s="280"/>
      <c r="I138" s="280"/>
      <c r="J138" s="280"/>
      <c r="K138" s="280">
        <f t="shared" si="6"/>
        <v>0</v>
      </c>
      <c r="L138" s="280">
        <f t="shared" si="7"/>
        <v>0</v>
      </c>
      <c r="M138" s="280"/>
      <c r="N138" s="280">
        <f t="shared" si="8"/>
        <v>0</v>
      </c>
      <c r="O138" s="280"/>
      <c r="P138" s="280"/>
    </row>
    <row r="139" spans="2:16">
      <c r="B139" s="280"/>
      <c r="C139" s="280"/>
      <c r="D139" s="280"/>
      <c r="E139" s="280"/>
      <c r="F139" s="280"/>
      <c r="G139" s="280"/>
      <c r="H139" s="280"/>
      <c r="I139" s="280"/>
      <c r="J139" s="280"/>
      <c r="K139" s="280">
        <f t="shared" si="6"/>
        <v>0</v>
      </c>
      <c r="L139" s="280">
        <f t="shared" si="7"/>
        <v>0</v>
      </c>
      <c r="M139" s="280"/>
      <c r="N139" s="280">
        <f t="shared" si="8"/>
        <v>0</v>
      </c>
      <c r="O139" s="280"/>
      <c r="P139" s="280"/>
    </row>
    <row r="140" spans="2:16">
      <c r="B140" s="280"/>
      <c r="C140" s="280"/>
      <c r="D140" s="280"/>
      <c r="E140" s="280"/>
      <c r="F140" s="280"/>
      <c r="G140" s="280"/>
      <c r="H140" s="280"/>
      <c r="I140" s="280"/>
      <c r="J140" s="280"/>
      <c r="K140" s="280">
        <f t="shared" si="6"/>
        <v>0</v>
      </c>
      <c r="L140" s="280">
        <f t="shared" si="7"/>
        <v>0</v>
      </c>
      <c r="M140" s="280"/>
      <c r="N140" s="280">
        <f t="shared" si="8"/>
        <v>0</v>
      </c>
      <c r="O140" s="280"/>
      <c r="P140" s="280"/>
    </row>
    <row r="141" spans="2:16">
      <c r="B141" s="280"/>
      <c r="C141" s="280"/>
      <c r="D141" s="280"/>
      <c r="E141" s="280"/>
      <c r="F141" s="280"/>
      <c r="G141" s="280"/>
      <c r="H141" s="280"/>
      <c r="I141" s="280"/>
      <c r="J141" s="280"/>
      <c r="K141" s="280">
        <f t="shared" si="6"/>
        <v>0</v>
      </c>
      <c r="L141" s="280">
        <f t="shared" si="7"/>
        <v>0</v>
      </c>
      <c r="M141" s="280"/>
      <c r="N141" s="280">
        <f t="shared" si="8"/>
        <v>0</v>
      </c>
      <c r="O141" s="280"/>
      <c r="P141" s="280"/>
    </row>
    <row r="142" spans="2:16">
      <c r="B142" s="280"/>
      <c r="C142" s="280"/>
      <c r="D142" s="280"/>
      <c r="E142" s="280"/>
      <c r="F142" s="280"/>
      <c r="G142" s="280"/>
      <c r="H142" s="280"/>
      <c r="I142" s="280"/>
      <c r="J142" s="280"/>
      <c r="K142" s="280">
        <f t="shared" si="6"/>
        <v>0</v>
      </c>
      <c r="L142" s="280">
        <f t="shared" si="7"/>
        <v>0</v>
      </c>
      <c r="M142" s="280"/>
      <c r="N142" s="280">
        <f t="shared" si="8"/>
        <v>0</v>
      </c>
      <c r="O142" s="280"/>
      <c r="P142" s="280"/>
    </row>
    <row r="143" spans="2:16">
      <c r="B143" s="280"/>
      <c r="C143" s="280"/>
      <c r="D143" s="280"/>
      <c r="E143" s="280"/>
      <c r="F143" s="280"/>
      <c r="G143" s="280"/>
      <c r="H143" s="280"/>
      <c r="I143" s="280"/>
      <c r="J143" s="280"/>
      <c r="K143" s="280">
        <f t="shared" si="6"/>
        <v>0</v>
      </c>
      <c r="L143" s="280">
        <f t="shared" si="7"/>
        <v>0</v>
      </c>
      <c r="M143" s="280"/>
      <c r="N143" s="280">
        <f t="shared" si="8"/>
        <v>0</v>
      </c>
      <c r="O143" s="280"/>
      <c r="P143" s="280"/>
    </row>
    <row r="144" spans="2:16">
      <c r="B144" s="280"/>
      <c r="C144" s="280"/>
      <c r="D144" s="280"/>
      <c r="E144" s="280"/>
      <c r="F144" s="280"/>
      <c r="G144" s="280"/>
      <c r="H144" s="280"/>
      <c r="I144" s="280"/>
      <c r="J144" s="280"/>
      <c r="K144" s="280">
        <f t="shared" si="6"/>
        <v>0</v>
      </c>
      <c r="L144" s="280">
        <f t="shared" si="7"/>
        <v>0</v>
      </c>
      <c r="M144" s="280"/>
      <c r="N144" s="280">
        <f t="shared" si="8"/>
        <v>0</v>
      </c>
      <c r="O144" s="280"/>
      <c r="P144" s="280"/>
    </row>
    <row r="145" spans="2:16">
      <c r="B145" s="280"/>
      <c r="C145" s="280"/>
      <c r="D145" s="280"/>
      <c r="E145" s="280"/>
      <c r="F145" s="280"/>
      <c r="G145" s="280"/>
      <c r="H145" s="280"/>
      <c r="I145" s="280"/>
      <c r="J145" s="280"/>
      <c r="K145" s="280">
        <f t="shared" si="6"/>
        <v>0</v>
      </c>
      <c r="L145" s="280">
        <f t="shared" si="7"/>
        <v>0</v>
      </c>
      <c r="M145" s="280"/>
      <c r="N145" s="280">
        <f t="shared" si="8"/>
        <v>0</v>
      </c>
      <c r="O145" s="280"/>
      <c r="P145" s="280"/>
    </row>
    <row r="146" spans="2:16">
      <c r="B146" s="280"/>
      <c r="C146" s="280"/>
      <c r="D146" s="280"/>
      <c r="E146" s="280"/>
      <c r="F146" s="280"/>
      <c r="G146" s="280"/>
      <c r="H146" s="280"/>
      <c r="I146" s="280"/>
      <c r="J146" s="280"/>
      <c r="K146" s="280">
        <f t="shared" si="6"/>
        <v>0</v>
      </c>
      <c r="L146" s="280">
        <f t="shared" si="7"/>
        <v>0</v>
      </c>
      <c r="M146" s="280"/>
      <c r="N146" s="280">
        <f t="shared" si="8"/>
        <v>0</v>
      </c>
      <c r="O146" s="280"/>
      <c r="P146" s="280"/>
    </row>
    <row r="147" spans="2:16">
      <c r="B147" s="280"/>
      <c r="C147" s="280"/>
      <c r="D147" s="280"/>
      <c r="E147" s="280"/>
      <c r="F147" s="280"/>
      <c r="G147" s="280"/>
      <c r="H147" s="280"/>
      <c r="I147" s="280"/>
      <c r="J147" s="280"/>
      <c r="K147" s="280">
        <f t="shared" si="6"/>
        <v>0</v>
      </c>
      <c r="L147" s="280">
        <f t="shared" si="7"/>
        <v>0</v>
      </c>
      <c r="M147" s="280"/>
      <c r="N147" s="280">
        <f t="shared" si="8"/>
        <v>0</v>
      </c>
      <c r="O147" s="280"/>
      <c r="P147" s="280"/>
    </row>
    <row r="148" spans="2:16">
      <c r="B148" s="280"/>
      <c r="C148" s="280"/>
      <c r="D148" s="280"/>
      <c r="E148" s="280"/>
      <c r="F148" s="280"/>
      <c r="G148" s="280"/>
      <c r="H148" s="280"/>
      <c r="I148" s="280"/>
      <c r="J148" s="280"/>
      <c r="K148" s="280">
        <f t="shared" si="6"/>
        <v>0</v>
      </c>
      <c r="L148" s="280">
        <f t="shared" si="7"/>
        <v>0</v>
      </c>
      <c r="M148" s="280"/>
      <c r="N148" s="280">
        <f t="shared" si="8"/>
        <v>0</v>
      </c>
      <c r="O148" s="280"/>
      <c r="P148" s="280"/>
    </row>
    <row r="149" spans="2:16">
      <c r="B149" s="280"/>
      <c r="C149" s="280"/>
      <c r="D149" s="280"/>
      <c r="E149" s="280"/>
      <c r="F149" s="280"/>
      <c r="G149" s="280"/>
      <c r="H149" s="280"/>
      <c r="I149" s="280"/>
      <c r="J149" s="280"/>
      <c r="K149" s="280">
        <f t="shared" si="6"/>
        <v>0</v>
      </c>
      <c r="L149" s="280">
        <f t="shared" si="7"/>
        <v>0</v>
      </c>
      <c r="M149" s="280"/>
      <c r="N149" s="280">
        <f t="shared" si="8"/>
        <v>0</v>
      </c>
      <c r="O149" s="280"/>
      <c r="P149" s="280"/>
    </row>
    <row r="150" spans="2:16">
      <c r="B150" s="280"/>
      <c r="C150" s="280"/>
      <c r="D150" s="280"/>
      <c r="E150" s="280"/>
      <c r="F150" s="280"/>
      <c r="G150" s="280"/>
      <c r="H150" s="280"/>
      <c r="I150" s="280"/>
      <c r="J150" s="280"/>
      <c r="K150" s="280">
        <f t="shared" si="6"/>
        <v>0</v>
      </c>
      <c r="L150" s="280">
        <f t="shared" si="7"/>
        <v>0</v>
      </c>
      <c r="M150" s="280"/>
      <c r="N150" s="280">
        <f t="shared" si="8"/>
        <v>0</v>
      </c>
      <c r="O150" s="280"/>
      <c r="P150" s="280"/>
    </row>
    <row r="151" spans="2:16">
      <c r="B151" s="280"/>
      <c r="C151" s="280"/>
      <c r="D151" s="280"/>
      <c r="E151" s="280"/>
      <c r="F151" s="280"/>
      <c r="G151" s="280"/>
      <c r="H151" s="280"/>
      <c r="I151" s="280"/>
      <c r="J151" s="280"/>
      <c r="K151" s="280">
        <f t="shared" si="6"/>
        <v>0</v>
      </c>
      <c r="L151" s="280">
        <f t="shared" si="7"/>
        <v>0</v>
      </c>
      <c r="M151" s="280"/>
      <c r="N151" s="280">
        <f t="shared" si="8"/>
        <v>0</v>
      </c>
      <c r="O151" s="280"/>
      <c r="P151" s="280"/>
    </row>
    <row r="152" spans="2:16">
      <c r="B152" s="280"/>
      <c r="C152" s="280"/>
      <c r="D152" s="280"/>
      <c r="E152" s="280"/>
      <c r="F152" s="280"/>
      <c r="G152" s="280"/>
      <c r="H152" s="280"/>
      <c r="I152" s="280"/>
      <c r="J152" s="280"/>
      <c r="K152" s="280">
        <f t="shared" si="6"/>
        <v>0</v>
      </c>
      <c r="L152" s="280">
        <f t="shared" si="7"/>
        <v>0</v>
      </c>
      <c r="M152" s="280"/>
      <c r="N152" s="280">
        <f t="shared" si="8"/>
        <v>0</v>
      </c>
      <c r="O152" s="280"/>
      <c r="P152" s="280"/>
    </row>
    <row r="153" spans="2:16">
      <c r="B153" s="280"/>
      <c r="C153" s="280"/>
      <c r="D153" s="280"/>
      <c r="E153" s="280"/>
      <c r="F153" s="280"/>
      <c r="G153" s="280"/>
      <c r="H153" s="280"/>
      <c r="I153" s="280"/>
      <c r="J153" s="280"/>
      <c r="K153" s="280">
        <f t="shared" si="6"/>
        <v>0</v>
      </c>
      <c r="L153" s="280">
        <f t="shared" si="7"/>
        <v>0</v>
      </c>
      <c r="M153" s="280"/>
      <c r="N153" s="280">
        <f t="shared" si="8"/>
        <v>0</v>
      </c>
      <c r="O153" s="280"/>
      <c r="P153" s="280"/>
    </row>
    <row r="154" spans="2:16">
      <c r="B154" s="280"/>
      <c r="C154" s="280"/>
      <c r="D154" s="280"/>
      <c r="E154" s="280"/>
      <c r="F154" s="280"/>
      <c r="G154" s="280"/>
      <c r="H154" s="280"/>
      <c r="I154" s="280"/>
      <c r="J154" s="280"/>
      <c r="K154" s="280">
        <f t="shared" si="6"/>
        <v>0</v>
      </c>
      <c r="L154" s="280">
        <f t="shared" si="7"/>
        <v>0</v>
      </c>
      <c r="M154" s="280"/>
      <c r="N154" s="280">
        <f t="shared" si="8"/>
        <v>0</v>
      </c>
      <c r="O154" s="280"/>
      <c r="P154" s="280"/>
    </row>
    <row r="155" spans="2:16">
      <c r="B155" s="280"/>
      <c r="C155" s="280"/>
      <c r="D155" s="280"/>
      <c r="E155" s="280"/>
      <c r="F155" s="280"/>
      <c r="G155" s="280"/>
      <c r="H155" s="280"/>
      <c r="I155" s="280"/>
      <c r="J155" s="280"/>
      <c r="K155" s="280">
        <f t="shared" si="6"/>
        <v>0</v>
      </c>
      <c r="L155" s="280">
        <f t="shared" si="7"/>
        <v>0</v>
      </c>
      <c r="M155" s="280"/>
      <c r="N155" s="280">
        <f t="shared" si="8"/>
        <v>0</v>
      </c>
      <c r="O155" s="280"/>
      <c r="P155" s="280"/>
    </row>
    <row r="156" spans="2:16">
      <c r="B156" s="280"/>
      <c r="C156" s="280"/>
      <c r="D156" s="280"/>
      <c r="E156" s="280"/>
      <c r="F156" s="280"/>
      <c r="G156" s="280"/>
      <c r="H156" s="280"/>
      <c r="I156" s="280"/>
      <c r="J156" s="280"/>
      <c r="K156" s="280">
        <f t="shared" si="6"/>
        <v>0</v>
      </c>
      <c r="L156" s="280">
        <f t="shared" si="7"/>
        <v>0</v>
      </c>
      <c r="M156" s="280"/>
      <c r="N156" s="280">
        <f t="shared" si="8"/>
        <v>0</v>
      </c>
      <c r="O156" s="280"/>
      <c r="P156" s="280"/>
    </row>
    <row r="157" spans="2:16">
      <c r="B157" s="280"/>
      <c r="C157" s="280"/>
      <c r="D157" s="280"/>
      <c r="E157" s="280"/>
      <c r="F157" s="280"/>
      <c r="G157" s="280"/>
      <c r="H157" s="280"/>
      <c r="I157" s="280"/>
      <c r="J157" s="280"/>
      <c r="K157" s="280">
        <f t="shared" si="6"/>
        <v>0</v>
      </c>
      <c r="L157" s="280">
        <f t="shared" si="7"/>
        <v>0</v>
      </c>
      <c r="M157" s="280"/>
      <c r="N157" s="280">
        <f t="shared" si="8"/>
        <v>0</v>
      </c>
      <c r="O157" s="280"/>
      <c r="P157" s="280"/>
    </row>
    <row r="158" spans="2:16">
      <c r="B158" s="280"/>
      <c r="C158" s="280"/>
      <c r="D158" s="280"/>
      <c r="E158" s="280"/>
      <c r="F158" s="280"/>
      <c r="G158" s="280"/>
      <c r="H158" s="280"/>
      <c r="I158" s="280"/>
      <c r="J158" s="280"/>
      <c r="K158" s="280">
        <f t="shared" si="6"/>
        <v>0</v>
      </c>
      <c r="L158" s="280">
        <f t="shared" si="7"/>
        <v>0</v>
      </c>
      <c r="M158" s="280"/>
      <c r="N158" s="280">
        <f t="shared" si="8"/>
        <v>0</v>
      </c>
      <c r="O158" s="280"/>
      <c r="P158" s="280"/>
    </row>
    <row r="159" spans="2:16">
      <c r="B159" s="280"/>
      <c r="C159" s="280"/>
      <c r="D159" s="280"/>
      <c r="E159" s="280"/>
      <c r="F159" s="280"/>
      <c r="G159" s="280"/>
      <c r="H159" s="280"/>
      <c r="I159" s="280"/>
      <c r="J159" s="280"/>
      <c r="K159" s="280">
        <f t="shared" si="6"/>
        <v>0</v>
      </c>
      <c r="L159" s="280">
        <f t="shared" si="7"/>
        <v>0</v>
      </c>
      <c r="M159" s="280"/>
      <c r="N159" s="280">
        <f t="shared" si="8"/>
        <v>0</v>
      </c>
      <c r="O159" s="280"/>
      <c r="P159" s="280"/>
    </row>
    <row r="160" spans="2:16">
      <c r="B160" s="280"/>
      <c r="C160" s="280"/>
      <c r="D160" s="280"/>
      <c r="E160" s="280"/>
      <c r="F160" s="280"/>
      <c r="G160" s="280"/>
      <c r="H160" s="280"/>
      <c r="I160" s="280"/>
      <c r="J160" s="280"/>
      <c r="K160" s="280">
        <f t="shared" si="6"/>
        <v>0</v>
      </c>
      <c r="L160" s="280">
        <f t="shared" si="7"/>
        <v>0</v>
      </c>
      <c r="M160" s="280"/>
      <c r="N160" s="280">
        <f t="shared" si="8"/>
        <v>0</v>
      </c>
      <c r="O160" s="280"/>
      <c r="P160" s="280"/>
    </row>
    <row r="161" spans="2:16">
      <c r="B161" s="280"/>
      <c r="C161" s="280"/>
      <c r="D161" s="280"/>
      <c r="E161" s="280"/>
      <c r="F161" s="280"/>
      <c r="G161" s="280"/>
      <c r="H161" s="280"/>
      <c r="I161" s="280"/>
      <c r="J161" s="280"/>
      <c r="K161" s="280">
        <f t="shared" si="6"/>
        <v>0</v>
      </c>
      <c r="L161" s="280">
        <f t="shared" si="7"/>
        <v>0</v>
      </c>
      <c r="M161" s="280"/>
      <c r="N161" s="280">
        <f t="shared" si="8"/>
        <v>0</v>
      </c>
      <c r="O161" s="280"/>
      <c r="P161" s="280"/>
    </row>
    <row r="162" spans="2:16">
      <c r="B162" s="280"/>
      <c r="C162" s="280"/>
      <c r="D162" s="280"/>
      <c r="E162" s="280"/>
      <c r="F162" s="280"/>
      <c r="G162" s="280"/>
      <c r="H162" s="280"/>
      <c r="I162" s="280"/>
      <c r="J162" s="280"/>
      <c r="K162" s="280">
        <f t="shared" si="6"/>
        <v>0</v>
      </c>
      <c r="L162" s="280">
        <f t="shared" si="7"/>
        <v>0</v>
      </c>
      <c r="M162" s="280"/>
      <c r="N162" s="280">
        <f t="shared" si="8"/>
        <v>0</v>
      </c>
      <c r="O162" s="280"/>
      <c r="P162" s="280"/>
    </row>
    <row r="163" spans="2:16">
      <c r="B163" s="280"/>
      <c r="C163" s="280"/>
      <c r="D163" s="280"/>
      <c r="E163" s="280"/>
      <c r="F163" s="280"/>
      <c r="G163" s="280"/>
      <c r="H163" s="280"/>
      <c r="I163" s="280"/>
      <c r="J163" s="280"/>
      <c r="K163" s="280">
        <f t="shared" si="6"/>
        <v>0</v>
      </c>
      <c r="L163" s="280">
        <f t="shared" si="7"/>
        <v>0</v>
      </c>
      <c r="M163" s="280"/>
      <c r="N163" s="280">
        <f t="shared" si="8"/>
        <v>0</v>
      </c>
      <c r="O163" s="280"/>
      <c r="P163" s="280"/>
    </row>
    <row r="164" spans="2:16">
      <c r="B164" s="280"/>
      <c r="C164" s="280"/>
      <c r="D164" s="280"/>
      <c r="E164" s="280"/>
      <c r="F164" s="280"/>
      <c r="G164" s="280"/>
      <c r="H164" s="280"/>
      <c r="I164" s="280"/>
      <c r="J164" s="280"/>
      <c r="K164" s="280">
        <f t="shared" si="6"/>
        <v>0</v>
      </c>
      <c r="L164" s="280">
        <f t="shared" si="7"/>
        <v>0</v>
      </c>
      <c r="M164" s="280"/>
      <c r="N164" s="280">
        <f t="shared" si="8"/>
        <v>0</v>
      </c>
      <c r="O164" s="280"/>
      <c r="P164" s="280"/>
    </row>
    <row r="165" spans="2:16">
      <c r="B165" s="280"/>
      <c r="C165" s="280"/>
      <c r="D165" s="280"/>
      <c r="E165" s="280"/>
      <c r="F165" s="280"/>
      <c r="G165" s="280"/>
      <c r="H165" s="280"/>
      <c r="I165" s="280"/>
      <c r="J165" s="280"/>
      <c r="K165" s="280">
        <f t="shared" si="6"/>
        <v>0</v>
      </c>
      <c r="L165" s="280">
        <f t="shared" si="7"/>
        <v>0</v>
      </c>
      <c r="M165" s="280"/>
      <c r="N165" s="280">
        <f t="shared" si="8"/>
        <v>0</v>
      </c>
      <c r="O165" s="280"/>
      <c r="P165" s="280"/>
    </row>
    <row r="166" spans="2:16">
      <c r="B166" s="280"/>
      <c r="C166" s="280"/>
      <c r="D166" s="280"/>
      <c r="E166" s="280"/>
      <c r="F166" s="280"/>
      <c r="G166" s="280"/>
      <c r="H166" s="280"/>
      <c r="I166" s="280"/>
      <c r="J166" s="280"/>
      <c r="K166" s="280">
        <f t="shared" si="6"/>
        <v>0</v>
      </c>
      <c r="L166" s="280">
        <f t="shared" si="7"/>
        <v>0</v>
      </c>
      <c r="M166" s="280"/>
      <c r="N166" s="280">
        <f t="shared" si="8"/>
        <v>0</v>
      </c>
      <c r="O166" s="280"/>
      <c r="P166" s="280"/>
    </row>
    <row r="167" spans="2:16">
      <c r="B167" s="280"/>
      <c r="C167" s="280"/>
      <c r="D167" s="280"/>
      <c r="E167" s="280"/>
      <c r="F167" s="280"/>
      <c r="G167" s="280"/>
      <c r="H167" s="280"/>
      <c r="I167" s="280"/>
      <c r="J167" s="280"/>
      <c r="K167" s="280">
        <f t="shared" si="6"/>
        <v>0</v>
      </c>
      <c r="L167" s="280">
        <f t="shared" si="7"/>
        <v>0</v>
      </c>
      <c r="M167" s="280"/>
      <c r="N167" s="280">
        <f t="shared" si="8"/>
        <v>0</v>
      </c>
      <c r="O167" s="280"/>
      <c r="P167" s="280"/>
    </row>
    <row r="168" spans="2:16">
      <c r="B168" s="280"/>
      <c r="C168" s="280"/>
      <c r="D168" s="280"/>
      <c r="E168" s="280"/>
      <c r="F168" s="280"/>
      <c r="G168" s="280"/>
      <c r="H168" s="280"/>
      <c r="I168" s="280"/>
      <c r="J168" s="280"/>
      <c r="K168" s="280">
        <f t="shared" si="6"/>
        <v>0</v>
      </c>
      <c r="L168" s="280">
        <f t="shared" si="7"/>
        <v>0</v>
      </c>
      <c r="M168" s="280"/>
      <c r="N168" s="280">
        <f t="shared" si="8"/>
        <v>0</v>
      </c>
      <c r="O168" s="280"/>
      <c r="P168" s="280"/>
    </row>
    <row r="169" spans="2:16">
      <c r="B169" s="280"/>
      <c r="C169" s="280"/>
      <c r="D169" s="280"/>
      <c r="E169" s="280"/>
      <c r="F169" s="280"/>
      <c r="G169" s="280"/>
      <c r="H169" s="280"/>
      <c r="I169" s="280"/>
      <c r="J169" s="280"/>
      <c r="K169" s="280">
        <f t="shared" si="6"/>
        <v>0</v>
      </c>
      <c r="L169" s="280">
        <f t="shared" si="7"/>
        <v>0</v>
      </c>
      <c r="M169" s="280"/>
      <c r="N169" s="280">
        <f t="shared" si="8"/>
        <v>0</v>
      </c>
      <c r="O169" s="280"/>
      <c r="P169" s="280"/>
    </row>
    <row r="170" spans="2:16">
      <c r="B170" s="280"/>
      <c r="C170" s="280"/>
      <c r="D170" s="280"/>
      <c r="E170" s="280"/>
      <c r="F170" s="280"/>
      <c r="G170" s="280"/>
      <c r="H170" s="280"/>
      <c r="I170" s="280"/>
      <c r="J170" s="280"/>
      <c r="K170" s="280">
        <f t="shared" si="6"/>
        <v>0</v>
      </c>
      <c r="L170" s="280">
        <f t="shared" si="7"/>
        <v>0</v>
      </c>
      <c r="M170" s="280"/>
      <c r="N170" s="280">
        <f t="shared" si="8"/>
        <v>0</v>
      </c>
      <c r="O170" s="280"/>
      <c r="P170" s="280"/>
    </row>
    <row r="171" spans="2:16">
      <c r="B171" s="280"/>
      <c r="C171" s="280"/>
      <c r="D171" s="280"/>
      <c r="E171" s="280"/>
      <c r="F171" s="280"/>
      <c r="G171" s="280"/>
      <c r="H171" s="280"/>
      <c r="I171" s="280"/>
      <c r="J171" s="280"/>
      <c r="K171" s="280">
        <f t="shared" si="6"/>
        <v>0</v>
      </c>
      <c r="L171" s="280">
        <f t="shared" si="7"/>
        <v>0</v>
      </c>
      <c r="M171" s="280"/>
      <c r="N171" s="280">
        <f t="shared" si="8"/>
        <v>0</v>
      </c>
      <c r="O171" s="280"/>
      <c r="P171" s="280"/>
    </row>
    <row r="172" spans="2:16">
      <c r="B172" s="280"/>
      <c r="C172" s="280"/>
      <c r="D172" s="280"/>
      <c r="E172" s="280"/>
      <c r="F172" s="280"/>
      <c r="G172" s="280"/>
      <c r="H172" s="280"/>
      <c r="I172" s="280"/>
      <c r="J172" s="280"/>
      <c r="K172" s="280">
        <f t="shared" si="6"/>
        <v>0</v>
      </c>
      <c r="L172" s="280">
        <f t="shared" si="7"/>
        <v>0</v>
      </c>
      <c r="M172" s="280"/>
      <c r="N172" s="280">
        <f t="shared" si="8"/>
        <v>0</v>
      </c>
      <c r="O172" s="280"/>
      <c r="P172" s="280"/>
    </row>
    <row r="173" spans="2:16">
      <c r="B173" s="280"/>
      <c r="C173" s="280"/>
      <c r="D173" s="280"/>
      <c r="E173" s="280"/>
      <c r="F173" s="280"/>
      <c r="G173" s="280"/>
      <c r="H173" s="280"/>
      <c r="I173" s="280"/>
      <c r="J173" s="280"/>
      <c r="K173" s="280">
        <f t="shared" si="6"/>
        <v>0</v>
      </c>
      <c r="L173" s="280">
        <f t="shared" si="7"/>
        <v>0</v>
      </c>
      <c r="M173" s="280"/>
      <c r="N173" s="280">
        <f t="shared" si="8"/>
        <v>0</v>
      </c>
      <c r="O173" s="280"/>
      <c r="P173" s="280"/>
    </row>
    <row r="174" spans="2:16">
      <c r="B174" s="280"/>
      <c r="C174" s="280"/>
      <c r="D174" s="280"/>
      <c r="E174" s="280"/>
      <c r="F174" s="280"/>
      <c r="G174" s="280"/>
      <c r="H174" s="280"/>
      <c r="I174" s="280"/>
      <c r="J174" s="280"/>
      <c r="K174" s="280">
        <f t="shared" si="6"/>
        <v>0</v>
      </c>
      <c r="L174" s="280">
        <f t="shared" si="7"/>
        <v>0</v>
      </c>
      <c r="M174" s="280"/>
      <c r="N174" s="280">
        <f t="shared" si="8"/>
        <v>0</v>
      </c>
      <c r="O174" s="280"/>
      <c r="P174" s="280"/>
    </row>
    <row r="175" spans="2:16">
      <c r="B175" s="280"/>
      <c r="C175" s="280"/>
      <c r="D175" s="280"/>
      <c r="E175" s="280"/>
      <c r="F175" s="280"/>
      <c r="G175" s="280"/>
      <c r="H175" s="280"/>
      <c r="I175" s="280"/>
      <c r="J175" s="280"/>
      <c r="K175" s="280">
        <f t="shared" si="6"/>
        <v>0</v>
      </c>
      <c r="L175" s="280">
        <f t="shared" si="7"/>
        <v>0</v>
      </c>
      <c r="M175" s="280"/>
      <c r="N175" s="280">
        <f t="shared" si="8"/>
        <v>0</v>
      </c>
      <c r="O175" s="280"/>
      <c r="P175" s="280"/>
    </row>
    <row r="176" spans="2:16">
      <c r="B176" s="280"/>
      <c r="C176" s="280"/>
      <c r="D176" s="280"/>
      <c r="E176" s="280"/>
      <c r="F176" s="280"/>
      <c r="G176" s="280"/>
      <c r="H176" s="280"/>
      <c r="I176" s="280"/>
      <c r="J176" s="280"/>
      <c r="K176" s="280">
        <f t="shared" si="6"/>
        <v>0</v>
      </c>
      <c r="L176" s="280">
        <f t="shared" si="7"/>
        <v>0</v>
      </c>
      <c r="M176" s="280"/>
      <c r="N176" s="280">
        <f t="shared" si="8"/>
        <v>0</v>
      </c>
      <c r="O176" s="280"/>
      <c r="P176" s="280"/>
    </row>
    <row r="177" spans="2:16">
      <c r="B177" s="280"/>
      <c r="C177" s="280"/>
      <c r="D177" s="280"/>
      <c r="E177" s="280"/>
      <c r="F177" s="280"/>
      <c r="G177" s="280"/>
      <c r="H177" s="280"/>
      <c r="I177" s="280"/>
      <c r="J177" s="280"/>
      <c r="K177" s="280">
        <f t="shared" si="6"/>
        <v>0</v>
      </c>
      <c r="L177" s="280">
        <f t="shared" si="7"/>
        <v>0</v>
      </c>
      <c r="M177" s="280"/>
      <c r="N177" s="280">
        <f t="shared" si="8"/>
        <v>0</v>
      </c>
      <c r="O177" s="280"/>
      <c r="P177" s="280"/>
    </row>
    <row r="178" spans="2:16">
      <c r="B178" s="280"/>
      <c r="C178" s="280"/>
      <c r="D178" s="280"/>
      <c r="E178" s="280"/>
      <c r="F178" s="280"/>
      <c r="G178" s="280"/>
      <c r="H178" s="280"/>
      <c r="I178" s="280"/>
      <c r="J178" s="280"/>
      <c r="K178" s="280">
        <f t="shared" si="6"/>
        <v>0</v>
      </c>
      <c r="L178" s="280">
        <f t="shared" si="7"/>
        <v>0</v>
      </c>
      <c r="M178" s="280"/>
      <c r="N178" s="280">
        <f t="shared" si="8"/>
        <v>0</v>
      </c>
      <c r="O178" s="280"/>
      <c r="P178" s="280"/>
    </row>
    <row r="179" spans="2:16">
      <c r="B179" s="280"/>
      <c r="C179" s="280"/>
      <c r="D179" s="280"/>
      <c r="E179" s="280"/>
      <c r="F179" s="280"/>
      <c r="G179" s="280"/>
      <c r="H179" s="280"/>
      <c r="I179" s="280"/>
      <c r="J179" s="280"/>
      <c r="K179" s="280">
        <f t="shared" si="6"/>
        <v>0</v>
      </c>
      <c r="L179" s="280">
        <f t="shared" si="7"/>
        <v>0</v>
      </c>
      <c r="M179" s="280"/>
      <c r="N179" s="280">
        <f t="shared" si="8"/>
        <v>0</v>
      </c>
      <c r="O179" s="280"/>
      <c r="P179" s="280"/>
    </row>
    <row r="180" spans="2:16">
      <c r="B180" s="280"/>
      <c r="C180" s="280"/>
      <c r="D180" s="280"/>
      <c r="E180" s="280"/>
      <c r="F180" s="280"/>
      <c r="G180" s="280"/>
      <c r="H180" s="280"/>
      <c r="I180" s="280"/>
      <c r="J180" s="280"/>
      <c r="K180" s="280">
        <f t="shared" si="6"/>
        <v>0</v>
      </c>
      <c r="L180" s="280">
        <f t="shared" si="7"/>
        <v>0</v>
      </c>
      <c r="M180" s="280"/>
      <c r="N180" s="280">
        <f t="shared" si="8"/>
        <v>0</v>
      </c>
      <c r="O180" s="280"/>
      <c r="P180" s="280"/>
    </row>
    <row r="181" spans="2:16">
      <c r="B181" s="280"/>
      <c r="C181" s="280"/>
      <c r="D181" s="280"/>
      <c r="E181" s="280"/>
      <c r="F181" s="280"/>
      <c r="G181" s="280"/>
      <c r="H181" s="280"/>
      <c r="I181" s="280"/>
      <c r="J181" s="280"/>
      <c r="K181" s="280">
        <f t="shared" si="6"/>
        <v>0</v>
      </c>
      <c r="L181" s="280">
        <f t="shared" si="7"/>
        <v>0</v>
      </c>
      <c r="M181" s="280"/>
      <c r="N181" s="280">
        <f t="shared" si="8"/>
        <v>0</v>
      </c>
      <c r="O181" s="280"/>
      <c r="P181" s="280"/>
    </row>
    <row r="182" spans="2:16">
      <c r="B182" s="280"/>
      <c r="C182" s="280"/>
      <c r="D182" s="280"/>
      <c r="E182" s="280"/>
      <c r="F182" s="280"/>
      <c r="G182" s="280"/>
      <c r="H182" s="280"/>
      <c r="I182" s="280"/>
      <c r="J182" s="280"/>
      <c r="K182" s="280">
        <f t="shared" si="6"/>
        <v>0</v>
      </c>
      <c r="L182" s="280">
        <f t="shared" si="7"/>
        <v>0</v>
      </c>
      <c r="M182" s="280"/>
      <c r="N182" s="280">
        <f t="shared" si="8"/>
        <v>0</v>
      </c>
      <c r="O182" s="280"/>
      <c r="P182" s="280"/>
    </row>
    <row r="183" spans="2:16">
      <c r="B183" s="280"/>
      <c r="C183" s="280"/>
      <c r="D183" s="280"/>
      <c r="E183" s="280"/>
      <c r="F183" s="280"/>
      <c r="G183" s="280"/>
      <c r="H183" s="280"/>
      <c r="I183" s="280"/>
      <c r="J183" s="280"/>
      <c r="K183" s="280">
        <f t="shared" si="6"/>
        <v>0</v>
      </c>
      <c r="L183" s="280">
        <f t="shared" si="7"/>
        <v>0</v>
      </c>
      <c r="M183" s="280"/>
      <c r="N183" s="280">
        <f t="shared" si="8"/>
        <v>0</v>
      </c>
      <c r="O183" s="280"/>
      <c r="P183" s="280"/>
    </row>
    <row r="184" spans="2:16">
      <c r="B184" s="280"/>
      <c r="C184" s="280"/>
      <c r="D184" s="280"/>
      <c r="E184" s="280"/>
      <c r="F184" s="280"/>
      <c r="G184" s="280"/>
      <c r="H184" s="280"/>
      <c r="I184" s="280"/>
      <c r="J184" s="280"/>
      <c r="K184" s="280">
        <f t="shared" si="6"/>
        <v>0</v>
      </c>
      <c r="L184" s="280">
        <f t="shared" si="7"/>
        <v>0</v>
      </c>
      <c r="M184" s="280"/>
      <c r="N184" s="280">
        <f t="shared" si="8"/>
        <v>0</v>
      </c>
      <c r="O184" s="280"/>
      <c r="P184" s="280"/>
    </row>
    <row r="185" spans="2:16">
      <c r="B185" s="280"/>
      <c r="C185" s="280"/>
      <c r="D185" s="280"/>
      <c r="E185" s="280"/>
      <c r="F185" s="280"/>
      <c r="G185" s="280"/>
      <c r="H185" s="280"/>
      <c r="I185" s="280"/>
      <c r="J185" s="280"/>
      <c r="K185" s="280">
        <f t="shared" si="6"/>
        <v>0</v>
      </c>
      <c r="L185" s="280">
        <f t="shared" si="7"/>
        <v>0</v>
      </c>
      <c r="M185" s="280"/>
      <c r="N185" s="280">
        <f t="shared" si="8"/>
        <v>0</v>
      </c>
      <c r="O185" s="280"/>
      <c r="P185" s="280"/>
    </row>
    <row r="186" spans="2:16">
      <c r="B186" s="280"/>
      <c r="C186" s="280"/>
      <c r="D186" s="280"/>
      <c r="E186" s="280"/>
      <c r="F186" s="280"/>
      <c r="G186" s="280"/>
      <c r="H186" s="280"/>
      <c r="I186" s="280"/>
      <c r="J186" s="280"/>
      <c r="K186" s="280">
        <f t="shared" si="6"/>
        <v>0</v>
      </c>
      <c r="L186" s="280">
        <f t="shared" si="7"/>
        <v>0</v>
      </c>
      <c r="M186" s="280"/>
      <c r="N186" s="280">
        <f t="shared" si="8"/>
        <v>0</v>
      </c>
      <c r="O186" s="280"/>
      <c r="P186" s="280"/>
    </row>
    <row r="187" spans="2:16">
      <c r="B187" s="280"/>
      <c r="C187" s="280"/>
      <c r="D187" s="280"/>
      <c r="E187" s="280"/>
      <c r="F187" s="280"/>
      <c r="G187" s="280"/>
      <c r="H187" s="280"/>
      <c r="I187" s="280"/>
      <c r="J187" s="280"/>
      <c r="K187" s="280">
        <f t="shared" si="6"/>
        <v>0</v>
      </c>
      <c r="L187" s="280">
        <f t="shared" si="7"/>
        <v>0</v>
      </c>
      <c r="M187" s="280"/>
      <c r="N187" s="280">
        <f t="shared" si="8"/>
        <v>0</v>
      </c>
      <c r="O187" s="280"/>
      <c r="P187" s="280"/>
    </row>
    <row r="188" spans="2:16">
      <c r="B188" s="280"/>
      <c r="C188" s="280"/>
      <c r="D188" s="280"/>
      <c r="E188" s="280"/>
      <c r="F188" s="280"/>
      <c r="G188" s="280"/>
      <c r="H188" s="280"/>
      <c r="I188" s="280"/>
      <c r="J188" s="280"/>
      <c r="K188" s="280">
        <f t="shared" si="6"/>
        <v>0</v>
      </c>
      <c r="L188" s="280">
        <f t="shared" si="7"/>
        <v>0</v>
      </c>
      <c r="M188" s="280"/>
      <c r="N188" s="280">
        <f t="shared" si="8"/>
        <v>0</v>
      </c>
      <c r="O188" s="280"/>
      <c r="P188" s="280"/>
    </row>
    <row r="189" spans="2:16">
      <c r="B189" s="280"/>
      <c r="C189" s="280"/>
      <c r="D189" s="280"/>
      <c r="E189" s="280"/>
      <c r="F189" s="280"/>
      <c r="G189" s="280"/>
      <c r="H189" s="280"/>
      <c r="I189" s="280"/>
      <c r="J189" s="280"/>
      <c r="K189" s="280">
        <f t="shared" si="6"/>
        <v>0</v>
      </c>
      <c r="L189" s="280">
        <f t="shared" si="7"/>
        <v>0</v>
      </c>
      <c r="M189" s="280"/>
      <c r="N189" s="280">
        <f t="shared" si="8"/>
        <v>0</v>
      </c>
      <c r="O189" s="280"/>
      <c r="P189" s="280"/>
    </row>
    <row r="190" spans="2:16">
      <c r="B190" s="280"/>
      <c r="C190" s="280"/>
      <c r="D190" s="280"/>
      <c r="E190" s="280"/>
      <c r="F190" s="280"/>
      <c r="G190" s="280"/>
      <c r="H190" s="280"/>
      <c r="I190" s="280"/>
      <c r="J190" s="280"/>
      <c r="K190" s="280">
        <f t="shared" si="6"/>
        <v>0</v>
      </c>
      <c r="L190" s="280">
        <f t="shared" si="7"/>
        <v>0</v>
      </c>
      <c r="M190" s="280"/>
      <c r="N190" s="280">
        <f t="shared" si="8"/>
        <v>0</v>
      </c>
      <c r="O190" s="280"/>
      <c r="P190" s="280"/>
    </row>
    <row r="191" spans="2:16">
      <c r="B191" s="280"/>
      <c r="C191" s="280"/>
      <c r="D191" s="280"/>
      <c r="E191" s="280"/>
      <c r="F191" s="280"/>
      <c r="G191" s="280"/>
      <c r="H191" s="280"/>
      <c r="I191" s="280"/>
      <c r="J191" s="280"/>
      <c r="K191" s="280">
        <f t="shared" si="6"/>
        <v>0</v>
      </c>
      <c r="L191" s="280">
        <f t="shared" si="7"/>
        <v>0</v>
      </c>
      <c r="M191" s="280"/>
      <c r="N191" s="280">
        <f t="shared" si="8"/>
        <v>0</v>
      </c>
      <c r="O191" s="280"/>
      <c r="P191" s="280"/>
    </row>
    <row r="192" spans="2:16">
      <c r="B192" s="280"/>
      <c r="C192" s="280"/>
      <c r="D192" s="280"/>
      <c r="E192" s="280"/>
      <c r="F192" s="280"/>
      <c r="G192" s="280"/>
      <c r="H192" s="280"/>
      <c r="I192" s="280"/>
      <c r="J192" s="280"/>
      <c r="K192" s="280">
        <f t="shared" si="6"/>
        <v>0</v>
      </c>
      <c r="L192" s="280">
        <f t="shared" si="7"/>
        <v>0</v>
      </c>
      <c r="M192" s="280"/>
      <c r="N192" s="280">
        <f t="shared" si="8"/>
        <v>0</v>
      </c>
      <c r="O192" s="280"/>
      <c r="P192" s="280"/>
    </row>
    <row r="193" spans="2:16">
      <c r="B193" s="280"/>
      <c r="C193" s="280"/>
      <c r="D193" s="280"/>
      <c r="E193" s="280"/>
      <c r="F193" s="280"/>
      <c r="G193" s="280"/>
      <c r="H193" s="280"/>
      <c r="I193" s="280"/>
      <c r="J193" s="280"/>
      <c r="K193" s="280">
        <f t="shared" si="6"/>
        <v>0</v>
      </c>
      <c r="L193" s="280">
        <f t="shared" si="7"/>
        <v>0</v>
      </c>
      <c r="M193" s="280"/>
      <c r="N193" s="280">
        <f t="shared" si="8"/>
        <v>0</v>
      </c>
      <c r="O193" s="280"/>
      <c r="P193" s="280"/>
    </row>
    <row r="194" spans="2:16">
      <c r="B194" s="280"/>
      <c r="C194" s="280"/>
      <c r="D194" s="280"/>
      <c r="E194" s="280"/>
      <c r="F194" s="280"/>
      <c r="G194" s="280"/>
      <c r="H194" s="280"/>
      <c r="I194" s="280"/>
      <c r="J194" s="280"/>
      <c r="K194" s="280">
        <f t="shared" si="6"/>
        <v>0</v>
      </c>
      <c r="L194" s="280">
        <f t="shared" si="7"/>
        <v>0</v>
      </c>
      <c r="M194" s="280"/>
      <c r="N194" s="280">
        <f t="shared" si="8"/>
        <v>0</v>
      </c>
      <c r="O194" s="280"/>
      <c r="P194" s="280"/>
    </row>
    <row r="195" spans="2:16">
      <c r="B195" s="280"/>
      <c r="C195" s="280"/>
      <c r="D195" s="280"/>
      <c r="E195" s="280"/>
      <c r="F195" s="280"/>
      <c r="G195" s="280"/>
      <c r="H195" s="280"/>
      <c r="I195" s="280"/>
      <c r="J195" s="280"/>
      <c r="K195" s="280">
        <f t="shared" si="6"/>
        <v>0</v>
      </c>
      <c r="L195" s="280">
        <f t="shared" si="7"/>
        <v>0</v>
      </c>
      <c r="M195" s="280"/>
      <c r="N195" s="280">
        <f t="shared" si="8"/>
        <v>0</v>
      </c>
      <c r="O195" s="280"/>
      <c r="P195" s="280"/>
    </row>
    <row r="196" spans="2:16">
      <c r="B196" s="280"/>
      <c r="C196" s="280"/>
      <c r="D196" s="280"/>
      <c r="E196" s="280"/>
      <c r="F196" s="280"/>
      <c r="G196" s="280"/>
      <c r="H196" s="280"/>
      <c r="I196" s="280"/>
      <c r="J196" s="280"/>
      <c r="K196" s="280">
        <f t="shared" si="6"/>
        <v>0</v>
      </c>
      <c r="L196" s="280">
        <f t="shared" si="7"/>
        <v>0</v>
      </c>
      <c r="M196" s="280"/>
      <c r="N196" s="280">
        <f t="shared" si="8"/>
        <v>0</v>
      </c>
      <c r="O196" s="280"/>
      <c r="P196" s="280"/>
    </row>
    <row r="197" spans="2:16">
      <c r="B197" s="280"/>
      <c r="C197" s="280"/>
      <c r="D197" s="280"/>
      <c r="E197" s="280"/>
      <c r="F197" s="280"/>
      <c r="G197" s="280"/>
      <c r="H197" s="280"/>
      <c r="I197" s="280"/>
      <c r="J197" s="280"/>
      <c r="K197" s="280">
        <f t="shared" si="6"/>
        <v>0</v>
      </c>
      <c r="L197" s="280">
        <f t="shared" si="7"/>
        <v>0</v>
      </c>
      <c r="M197" s="280"/>
      <c r="N197" s="280">
        <f t="shared" si="8"/>
        <v>0</v>
      </c>
      <c r="O197" s="280"/>
      <c r="P197" s="280"/>
    </row>
    <row r="198" spans="2:16">
      <c r="B198" s="280"/>
      <c r="C198" s="280"/>
      <c r="D198" s="280"/>
      <c r="E198" s="280"/>
      <c r="F198" s="280"/>
      <c r="G198" s="280"/>
      <c r="H198" s="280"/>
      <c r="I198" s="280"/>
      <c r="J198" s="280"/>
      <c r="K198" s="280">
        <f t="shared" si="6"/>
        <v>0</v>
      </c>
      <c r="L198" s="280">
        <f t="shared" si="7"/>
        <v>0</v>
      </c>
      <c r="M198" s="280"/>
      <c r="N198" s="280">
        <f t="shared" si="8"/>
        <v>0</v>
      </c>
      <c r="O198" s="280"/>
      <c r="P198" s="280"/>
    </row>
    <row r="199" spans="2:16">
      <c r="B199" s="280"/>
      <c r="C199" s="280"/>
      <c r="D199" s="280"/>
      <c r="E199" s="280"/>
      <c r="F199" s="280"/>
      <c r="G199" s="280"/>
      <c r="H199" s="280"/>
      <c r="I199" s="280"/>
      <c r="J199" s="280"/>
      <c r="K199" s="280">
        <f t="shared" ref="K199:K262" si="9">J199-I199</f>
        <v>0</v>
      </c>
      <c r="L199" s="280">
        <f t="shared" ref="L199:L262" si="10">I199-J199</f>
        <v>0</v>
      </c>
      <c r="M199" s="280"/>
      <c r="N199" s="280">
        <f t="shared" ref="N199:N262" si="11">L199*M199</f>
        <v>0</v>
      </c>
      <c r="O199" s="280"/>
      <c r="P199" s="280"/>
    </row>
    <row r="200" spans="2:16">
      <c r="B200" s="280"/>
      <c r="C200" s="280"/>
      <c r="D200" s="280"/>
      <c r="E200" s="280"/>
      <c r="F200" s="280"/>
      <c r="G200" s="280"/>
      <c r="H200" s="280"/>
      <c r="I200" s="280"/>
      <c r="J200" s="280"/>
      <c r="K200" s="280">
        <f t="shared" si="9"/>
        <v>0</v>
      </c>
      <c r="L200" s="280">
        <f t="shared" si="10"/>
        <v>0</v>
      </c>
      <c r="M200" s="280"/>
      <c r="N200" s="280">
        <f t="shared" si="11"/>
        <v>0</v>
      </c>
      <c r="O200" s="280"/>
      <c r="P200" s="280"/>
    </row>
    <row r="201" spans="2:16">
      <c r="B201" s="280"/>
      <c r="C201" s="280"/>
      <c r="D201" s="280"/>
      <c r="E201" s="280"/>
      <c r="F201" s="280"/>
      <c r="G201" s="280"/>
      <c r="H201" s="280"/>
      <c r="I201" s="280"/>
      <c r="J201" s="280"/>
      <c r="K201" s="280">
        <f t="shared" si="9"/>
        <v>0</v>
      </c>
      <c r="L201" s="280">
        <f t="shared" si="10"/>
        <v>0</v>
      </c>
      <c r="M201" s="280"/>
      <c r="N201" s="280">
        <f t="shared" si="11"/>
        <v>0</v>
      </c>
      <c r="O201" s="280"/>
      <c r="P201" s="280"/>
    </row>
    <row r="202" spans="2:16">
      <c r="B202" s="280"/>
      <c r="C202" s="280"/>
      <c r="D202" s="280"/>
      <c r="E202" s="280"/>
      <c r="F202" s="280"/>
      <c r="G202" s="280"/>
      <c r="H202" s="280"/>
      <c r="I202" s="280"/>
      <c r="J202" s="280"/>
      <c r="K202" s="280">
        <f t="shared" si="9"/>
        <v>0</v>
      </c>
      <c r="L202" s="280">
        <f t="shared" si="10"/>
        <v>0</v>
      </c>
      <c r="M202" s="280"/>
      <c r="N202" s="280">
        <f t="shared" si="11"/>
        <v>0</v>
      </c>
      <c r="O202" s="280"/>
      <c r="P202" s="280"/>
    </row>
    <row r="203" spans="2:16">
      <c r="B203" s="280"/>
      <c r="C203" s="280"/>
      <c r="D203" s="280"/>
      <c r="E203" s="280"/>
      <c r="F203" s="280"/>
      <c r="G203" s="280"/>
      <c r="H203" s="280"/>
      <c r="I203" s="280"/>
      <c r="J203" s="280"/>
      <c r="K203" s="280">
        <f t="shared" si="9"/>
        <v>0</v>
      </c>
      <c r="L203" s="280">
        <f t="shared" si="10"/>
        <v>0</v>
      </c>
      <c r="M203" s="280"/>
      <c r="N203" s="280">
        <f t="shared" si="11"/>
        <v>0</v>
      </c>
      <c r="O203" s="280"/>
      <c r="P203" s="280"/>
    </row>
    <row r="204" spans="2:16">
      <c r="B204" s="280"/>
      <c r="C204" s="280"/>
      <c r="D204" s="280"/>
      <c r="E204" s="280"/>
      <c r="F204" s="280"/>
      <c r="G204" s="280"/>
      <c r="H204" s="280"/>
      <c r="I204" s="280"/>
      <c r="J204" s="280"/>
      <c r="K204" s="280">
        <f t="shared" si="9"/>
        <v>0</v>
      </c>
      <c r="L204" s="280">
        <f t="shared" si="10"/>
        <v>0</v>
      </c>
      <c r="M204" s="280"/>
      <c r="N204" s="280">
        <f t="shared" si="11"/>
        <v>0</v>
      </c>
      <c r="O204" s="280"/>
      <c r="P204" s="280"/>
    </row>
    <row r="205" spans="2:16">
      <c r="B205" s="280"/>
      <c r="C205" s="280"/>
      <c r="D205" s="280"/>
      <c r="E205" s="280"/>
      <c r="F205" s="280"/>
      <c r="G205" s="280"/>
      <c r="H205" s="280"/>
      <c r="I205" s="280"/>
      <c r="J205" s="280"/>
      <c r="K205" s="280">
        <f t="shared" si="9"/>
        <v>0</v>
      </c>
      <c r="L205" s="280">
        <f t="shared" si="10"/>
        <v>0</v>
      </c>
      <c r="M205" s="280"/>
      <c r="N205" s="280">
        <f t="shared" si="11"/>
        <v>0</v>
      </c>
      <c r="O205" s="280"/>
      <c r="P205" s="280"/>
    </row>
    <row r="206" spans="2:16">
      <c r="B206" s="280"/>
      <c r="C206" s="280"/>
      <c r="D206" s="280"/>
      <c r="E206" s="280"/>
      <c r="F206" s="280"/>
      <c r="G206" s="280"/>
      <c r="H206" s="280"/>
      <c r="I206" s="280"/>
      <c r="J206" s="280"/>
      <c r="K206" s="280">
        <f t="shared" si="9"/>
        <v>0</v>
      </c>
      <c r="L206" s="280">
        <f t="shared" si="10"/>
        <v>0</v>
      </c>
      <c r="M206" s="280"/>
      <c r="N206" s="280">
        <f t="shared" si="11"/>
        <v>0</v>
      </c>
      <c r="O206" s="280"/>
      <c r="P206" s="280"/>
    </row>
    <row r="207" spans="2:16">
      <c r="B207" s="280"/>
      <c r="C207" s="280"/>
      <c r="D207" s="280"/>
      <c r="E207" s="280"/>
      <c r="F207" s="280"/>
      <c r="G207" s="280"/>
      <c r="H207" s="280"/>
      <c r="I207" s="280"/>
      <c r="J207" s="280"/>
      <c r="K207" s="280">
        <f t="shared" si="9"/>
        <v>0</v>
      </c>
      <c r="L207" s="280">
        <f t="shared" si="10"/>
        <v>0</v>
      </c>
      <c r="M207" s="280"/>
      <c r="N207" s="280">
        <f t="shared" si="11"/>
        <v>0</v>
      </c>
      <c r="O207" s="280"/>
      <c r="P207" s="280"/>
    </row>
    <row r="208" spans="2:16">
      <c r="B208" s="280"/>
      <c r="C208" s="280"/>
      <c r="D208" s="280"/>
      <c r="E208" s="280"/>
      <c r="F208" s="280"/>
      <c r="G208" s="280"/>
      <c r="H208" s="280"/>
      <c r="I208" s="280"/>
      <c r="J208" s="280"/>
      <c r="K208" s="280">
        <f t="shared" si="9"/>
        <v>0</v>
      </c>
      <c r="L208" s="280">
        <f t="shared" si="10"/>
        <v>0</v>
      </c>
      <c r="M208" s="280"/>
      <c r="N208" s="280">
        <f t="shared" si="11"/>
        <v>0</v>
      </c>
      <c r="O208" s="280"/>
      <c r="P208" s="280"/>
    </row>
    <row r="209" spans="2:16">
      <c r="B209" s="280"/>
      <c r="C209" s="280"/>
      <c r="D209" s="280"/>
      <c r="E209" s="280"/>
      <c r="F209" s="280"/>
      <c r="G209" s="280"/>
      <c r="H209" s="280"/>
      <c r="I209" s="280"/>
      <c r="J209" s="280"/>
      <c r="K209" s="280">
        <f t="shared" si="9"/>
        <v>0</v>
      </c>
      <c r="L209" s="280">
        <f t="shared" si="10"/>
        <v>0</v>
      </c>
      <c r="M209" s="280"/>
      <c r="N209" s="280">
        <f t="shared" si="11"/>
        <v>0</v>
      </c>
      <c r="O209" s="280"/>
      <c r="P209" s="280"/>
    </row>
    <row r="210" spans="2:16">
      <c r="B210" s="280"/>
      <c r="C210" s="280"/>
      <c r="D210" s="280"/>
      <c r="E210" s="280"/>
      <c r="F210" s="280"/>
      <c r="G210" s="280"/>
      <c r="H210" s="280"/>
      <c r="I210" s="280"/>
      <c r="J210" s="280"/>
      <c r="K210" s="280">
        <f t="shared" si="9"/>
        <v>0</v>
      </c>
      <c r="L210" s="280">
        <f t="shared" si="10"/>
        <v>0</v>
      </c>
      <c r="M210" s="280"/>
      <c r="N210" s="280">
        <f t="shared" si="11"/>
        <v>0</v>
      </c>
      <c r="O210" s="280"/>
      <c r="P210" s="280"/>
    </row>
    <row r="211" spans="2:16">
      <c r="B211" s="280"/>
      <c r="C211" s="280"/>
      <c r="D211" s="280"/>
      <c r="E211" s="280"/>
      <c r="F211" s="280"/>
      <c r="G211" s="280"/>
      <c r="H211" s="280"/>
      <c r="I211" s="280"/>
      <c r="J211" s="280"/>
      <c r="K211" s="280">
        <f t="shared" si="9"/>
        <v>0</v>
      </c>
      <c r="L211" s="280">
        <f t="shared" si="10"/>
        <v>0</v>
      </c>
      <c r="M211" s="280"/>
      <c r="N211" s="280">
        <f t="shared" si="11"/>
        <v>0</v>
      </c>
      <c r="O211" s="280"/>
      <c r="P211" s="280"/>
    </row>
    <row r="212" spans="2:16">
      <c r="B212" s="280"/>
      <c r="C212" s="280"/>
      <c r="D212" s="280"/>
      <c r="E212" s="280"/>
      <c r="F212" s="280"/>
      <c r="G212" s="280"/>
      <c r="H212" s="280"/>
      <c r="I212" s="280"/>
      <c r="J212" s="280"/>
      <c r="K212" s="280">
        <f t="shared" si="9"/>
        <v>0</v>
      </c>
      <c r="L212" s="280">
        <f t="shared" si="10"/>
        <v>0</v>
      </c>
      <c r="M212" s="280"/>
      <c r="N212" s="280">
        <f t="shared" si="11"/>
        <v>0</v>
      </c>
      <c r="O212" s="280"/>
      <c r="P212" s="280"/>
    </row>
    <row r="213" spans="2:16">
      <c r="B213" s="280"/>
      <c r="C213" s="280"/>
      <c r="D213" s="280"/>
      <c r="E213" s="280"/>
      <c r="F213" s="280"/>
      <c r="G213" s="280"/>
      <c r="H213" s="280"/>
      <c r="I213" s="280"/>
      <c r="J213" s="280"/>
      <c r="K213" s="280">
        <f t="shared" si="9"/>
        <v>0</v>
      </c>
      <c r="L213" s="280">
        <f t="shared" si="10"/>
        <v>0</v>
      </c>
      <c r="M213" s="280"/>
      <c r="N213" s="280">
        <f t="shared" si="11"/>
        <v>0</v>
      </c>
      <c r="O213" s="280"/>
      <c r="P213" s="280"/>
    </row>
    <row r="214" spans="2:16">
      <c r="B214" s="280"/>
      <c r="C214" s="280"/>
      <c r="D214" s="280"/>
      <c r="E214" s="280"/>
      <c r="F214" s="280"/>
      <c r="G214" s="280"/>
      <c r="H214" s="280"/>
      <c r="I214" s="280"/>
      <c r="J214" s="280"/>
      <c r="K214" s="280">
        <f t="shared" si="9"/>
        <v>0</v>
      </c>
      <c r="L214" s="280">
        <f t="shared" si="10"/>
        <v>0</v>
      </c>
      <c r="M214" s="280"/>
      <c r="N214" s="280">
        <f t="shared" si="11"/>
        <v>0</v>
      </c>
      <c r="O214" s="280"/>
      <c r="P214" s="280"/>
    </row>
    <row r="215" spans="2:16">
      <c r="B215" s="280"/>
      <c r="C215" s="280"/>
      <c r="D215" s="280"/>
      <c r="E215" s="280"/>
      <c r="F215" s="280"/>
      <c r="G215" s="280"/>
      <c r="H215" s="280"/>
      <c r="I215" s="280"/>
      <c r="J215" s="280"/>
      <c r="K215" s="280">
        <f t="shared" si="9"/>
        <v>0</v>
      </c>
      <c r="L215" s="280">
        <f t="shared" si="10"/>
        <v>0</v>
      </c>
      <c r="M215" s="280"/>
      <c r="N215" s="280">
        <f t="shared" si="11"/>
        <v>0</v>
      </c>
      <c r="O215" s="280"/>
      <c r="P215" s="280"/>
    </row>
    <row r="216" spans="2:16">
      <c r="B216" s="280"/>
      <c r="C216" s="280"/>
      <c r="D216" s="280"/>
      <c r="E216" s="280"/>
      <c r="F216" s="280"/>
      <c r="G216" s="280"/>
      <c r="H216" s="280"/>
      <c r="I216" s="280"/>
      <c r="J216" s="280"/>
      <c r="K216" s="280">
        <f t="shared" si="9"/>
        <v>0</v>
      </c>
      <c r="L216" s="280">
        <f t="shared" si="10"/>
        <v>0</v>
      </c>
      <c r="M216" s="280"/>
      <c r="N216" s="280">
        <f t="shared" si="11"/>
        <v>0</v>
      </c>
      <c r="O216" s="280"/>
      <c r="P216" s="280"/>
    </row>
    <row r="217" spans="2:16">
      <c r="B217" s="280"/>
      <c r="C217" s="280"/>
      <c r="D217" s="280"/>
      <c r="E217" s="280"/>
      <c r="F217" s="280"/>
      <c r="G217" s="280"/>
      <c r="H217" s="280"/>
      <c r="I217" s="280"/>
      <c r="J217" s="280"/>
      <c r="K217" s="280">
        <f t="shared" si="9"/>
        <v>0</v>
      </c>
      <c r="L217" s="280">
        <f t="shared" si="10"/>
        <v>0</v>
      </c>
      <c r="M217" s="280"/>
      <c r="N217" s="280">
        <f t="shared" si="11"/>
        <v>0</v>
      </c>
      <c r="O217" s="280"/>
      <c r="P217" s="280"/>
    </row>
    <row r="218" spans="2:16">
      <c r="B218" s="280"/>
      <c r="C218" s="280"/>
      <c r="D218" s="280"/>
      <c r="E218" s="280"/>
      <c r="F218" s="280"/>
      <c r="G218" s="280"/>
      <c r="H218" s="280"/>
      <c r="I218" s="280"/>
      <c r="J218" s="280"/>
      <c r="K218" s="280">
        <f t="shared" si="9"/>
        <v>0</v>
      </c>
      <c r="L218" s="280">
        <f t="shared" si="10"/>
        <v>0</v>
      </c>
      <c r="M218" s="280"/>
      <c r="N218" s="280">
        <f t="shared" si="11"/>
        <v>0</v>
      </c>
      <c r="O218" s="280"/>
      <c r="P218" s="280"/>
    </row>
    <row r="219" spans="2:16">
      <c r="B219" s="280"/>
      <c r="C219" s="280"/>
      <c r="D219" s="280"/>
      <c r="E219" s="280"/>
      <c r="F219" s="280"/>
      <c r="G219" s="280"/>
      <c r="H219" s="280"/>
      <c r="I219" s="280"/>
      <c r="J219" s="280"/>
      <c r="K219" s="280">
        <f t="shared" si="9"/>
        <v>0</v>
      </c>
      <c r="L219" s="280">
        <f t="shared" si="10"/>
        <v>0</v>
      </c>
      <c r="M219" s="280"/>
      <c r="N219" s="280">
        <f t="shared" si="11"/>
        <v>0</v>
      </c>
      <c r="O219" s="280"/>
      <c r="P219" s="280"/>
    </row>
    <row r="220" spans="2:16">
      <c r="B220" s="280"/>
      <c r="C220" s="280"/>
      <c r="D220" s="280"/>
      <c r="E220" s="280"/>
      <c r="F220" s="280"/>
      <c r="G220" s="280"/>
      <c r="H220" s="280"/>
      <c r="I220" s="280"/>
      <c r="J220" s="280"/>
      <c r="K220" s="280">
        <f t="shared" si="9"/>
        <v>0</v>
      </c>
      <c r="L220" s="280">
        <f t="shared" si="10"/>
        <v>0</v>
      </c>
      <c r="M220" s="280"/>
      <c r="N220" s="280">
        <f t="shared" si="11"/>
        <v>0</v>
      </c>
      <c r="O220" s="280"/>
      <c r="P220" s="280"/>
    </row>
    <row r="221" spans="2:16">
      <c r="B221" s="280"/>
      <c r="C221" s="280"/>
      <c r="D221" s="280"/>
      <c r="E221" s="280"/>
      <c r="F221" s="280"/>
      <c r="G221" s="280"/>
      <c r="H221" s="280"/>
      <c r="I221" s="280"/>
      <c r="J221" s="280"/>
      <c r="K221" s="280">
        <f t="shared" si="9"/>
        <v>0</v>
      </c>
      <c r="L221" s="280">
        <f t="shared" si="10"/>
        <v>0</v>
      </c>
      <c r="M221" s="280"/>
      <c r="N221" s="280">
        <f t="shared" si="11"/>
        <v>0</v>
      </c>
      <c r="O221" s="280"/>
      <c r="P221" s="280"/>
    </row>
    <row r="222" spans="2:16">
      <c r="B222" s="280"/>
      <c r="C222" s="280"/>
      <c r="D222" s="280"/>
      <c r="E222" s="280"/>
      <c r="F222" s="280"/>
      <c r="G222" s="280"/>
      <c r="H222" s="280"/>
      <c r="I222" s="280"/>
      <c r="J222" s="280"/>
      <c r="K222" s="280">
        <f t="shared" si="9"/>
        <v>0</v>
      </c>
      <c r="L222" s="280">
        <f t="shared" si="10"/>
        <v>0</v>
      </c>
      <c r="M222" s="280"/>
      <c r="N222" s="280">
        <f t="shared" si="11"/>
        <v>0</v>
      </c>
      <c r="O222" s="280"/>
      <c r="P222" s="280"/>
    </row>
    <row r="223" spans="2:16">
      <c r="B223" s="280"/>
      <c r="C223" s="280"/>
      <c r="D223" s="280"/>
      <c r="E223" s="280"/>
      <c r="F223" s="280"/>
      <c r="G223" s="280"/>
      <c r="H223" s="280"/>
      <c r="I223" s="280"/>
      <c r="J223" s="280"/>
      <c r="K223" s="280">
        <f t="shared" si="9"/>
        <v>0</v>
      </c>
      <c r="L223" s="280">
        <f t="shared" si="10"/>
        <v>0</v>
      </c>
      <c r="M223" s="280"/>
      <c r="N223" s="280">
        <f t="shared" si="11"/>
        <v>0</v>
      </c>
      <c r="O223" s="280"/>
      <c r="P223" s="280"/>
    </row>
    <row r="224" spans="2:16">
      <c r="B224" s="280"/>
      <c r="C224" s="280"/>
      <c r="D224" s="280"/>
      <c r="E224" s="280"/>
      <c r="F224" s="280"/>
      <c r="G224" s="280"/>
      <c r="H224" s="280"/>
      <c r="I224" s="280"/>
      <c r="J224" s="280"/>
      <c r="K224" s="280">
        <f t="shared" si="9"/>
        <v>0</v>
      </c>
      <c r="L224" s="280">
        <f t="shared" si="10"/>
        <v>0</v>
      </c>
      <c r="M224" s="280"/>
      <c r="N224" s="280">
        <f t="shared" si="11"/>
        <v>0</v>
      </c>
      <c r="O224" s="280"/>
      <c r="P224" s="280"/>
    </row>
    <row r="225" spans="2:16">
      <c r="B225" s="280"/>
      <c r="C225" s="280"/>
      <c r="D225" s="280"/>
      <c r="E225" s="280"/>
      <c r="F225" s="280"/>
      <c r="G225" s="280"/>
      <c r="H225" s="280"/>
      <c r="I225" s="280"/>
      <c r="J225" s="280"/>
      <c r="K225" s="280">
        <f t="shared" si="9"/>
        <v>0</v>
      </c>
      <c r="L225" s="280">
        <f t="shared" si="10"/>
        <v>0</v>
      </c>
      <c r="M225" s="280"/>
      <c r="N225" s="280">
        <f t="shared" si="11"/>
        <v>0</v>
      </c>
      <c r="O225" s="280"/>
      <c r="P225" s="280"/>
    </row>
    <row r="226" spans="2:16">
      <c r="B226" s="280"/>
      <c r="C226" s="280"/>
      <c r="D226" s="280"/>
      <c r="E226" s="280"/>
      <c r="F226" s="280"/>
      <c r="G226" s="280"/>
      <c r="H226" s="280"/>
      <c r="I226" s="280"/>
      <c r="J226" s="280"/>
      <c r="K226" s="280">
        <f t="shared" si="9"/>
        <v>0</v>
      </c>
      <c r="L226" s="280">
        <f t="shared" si="10"/>
        <v>0</v>
      </c>
      <c r="M226" s="280"/>
      <c r="N226" s="280">
        <f t="shared" si="11"/>
        <v>0</v>
      </c>
      <c r="O226" s="280"/>
      <c r="P226" s="280"/>
    </row>
    <row r="227" spans="2:16">
      <c r="B227" s="280"/>
      <c r="C227" s="280"/>
      <c r="D227" s="280"/>
      <c r="E227" s="280"/>
      <c r="F227" s="280"/>
      <c r="G227" s="280"/>
      <c r="H227" s="280"/>
      <c r="I227" s="280"/>
      <c r="J227" s="280"/>
      <c r="K227" s="280">
        <f t="shared" si="9"/>
        <v>0</v>
      </c>
      <c r="L227" s="280">
        <f t="shared" si="10"/>
        <v>0</v>
      </c>
      <c r="M227" s="280"/>
      <c r="N227" s="280">
        <f t="shared" si="11"/>
        <v>0</v>
      </c>
      <c r="O227" s="280"/>
      <c r="P227" s="280"/>
    </row>
    <row r="228" spans="2:16">
      <c r="B228" s="280"/>
      <c r="C228" s="280"/>
      <c r="D228" s="280"/>
      <c r="E228" s="280"/>
      <c r="F228" s="280"/>
      <c r="G228" s="280"/>
      <c r="H228" s="280"/>
      <c r="I228" s="280"/>
      <c r="J228" s="280"/>
      <c r="K228" s="280">
        <f t="shared" si="9"/>
        <v>0</v>
      </c>
      <c r="L228" s="280">
        <f t="shared" si="10"/>
        <v>0</v>
      </c>
      <c r="M228" s="280"/>
      <c r="N228" s="280">
        <f t="shared" si="11"/>
        <v>0</v>
      </c>
      <c r="O228" s="280"/>
      <c r="P228" s="280"/>
    </row>
    <row r="229" spans="2:16">
      <c r="B229" s="280"/>
      <c r="C229" s="280"/>
      <c r="D229" s="280"/>
      <c r="E229" s="280"/>
      <c r="F229" s="280"/>
      <c r="G229" s="280"/>
      <c r="H229" s="280"/>
      <c r="I229" s="280"/>
      <c r="J229" s="280"/>
      <c r="K229" s="280">
        <f t="shared" si="9"/>
        <v>0</v>
      </c>
      <c r="L229" s="280">
        <f t="shared" si="10"/>
        <v>0</v>
      </c>
      <c r="M229" s="280"/>
      <c r="N229" s="280">
        <f t="shared" si="11"/>
        <v>0</v>
      </c>
      <c r="O229" s="280"/>
      <c r="P229" s="280"/>
    </row>
    <row r="230" spans="2:16">
      <c r="B230" s="280"/>
      <c r="C230" s="280"/>
      <c r="D230" s="280"/>
      <c r="E230" s="280"/>
      <c r="F230" s="280"/>
      <c r="G230" s="280"/>
      <c r="H230" s="280"/>
      <c r="I230" s="280"/>
      <c r="J230" s="280"/>
      <c r="K230" s="280">
        <f t="shared" si="9"/>
        <v>0</v>
      </c>
      <c r="L230" s="280">
        <f t="shared" si="10"/>
        <v>0</v>
      </c>
      <c r="M230" s="280"/>
      <c r="N230" s="280">
        <f t="shared" si="11"/>
        <v>0</v>
      </c>
      <c r="O230" s="280"/>
      <c r="P230" s="280"/>
    </row>
    <row r="231" spans="2:16">
      <c r="B231" s="280"/>
      <c r="C231" s="280"/>
      <c r="D231" s="280"/>
      <c r="E231" s="280"/>
      <c r="F231" s="280"/>
      <c r="G231" s="280"/>
      <c r="H231" s="280"/>
      <c r="I231" s="280"/>
      <c r="J231" s="280"/>
      <c r="K231" s="280">
        <f t="shared" si="9"/>
        <v>0</v>
      </c>
      <c r="L231" s="280">
        <f t="shared" si="10"/>
        <v>0</v>
      </c>
      <c r="M231" s="280"/>
      <c r="N231" s="280">
        <f t="shared" si="11"/>
        <v>0</v>
      </c>
      <c r="O231" s="280"/>
      <c r="P231" s="280"/>
    </row>
    <row r="232" spans="2:16">
      <c r="B232" s="280"/>
      <c r="C232" s="280"/>
      <c r="D232" s="280"/>
      <c r="E232" s="280"/>
      <c r="F232" s="280"/>
      <c r="G232" s="280"/>
      <c r="H232" s="280"/>
      <c r="I232" s="280"/>
      <c r="J232" s="280"/>
      <c r="K232" s="280">
        <f t="shared" si="9"/>
        <v>0</v>
      </c>
      <c r="L232" s="280">
        <f t="shared" si="10"/>
        <v>0</v>
      </c>
      <c r="M232" s="280"/>
      <c r="N232" s="280">
        <f t="shared" si="11"/>
        <v>0</v>
      </c>
      <c r="O232" s="280"/>
      <c r="P232" s="280"/>
    </row>
    <row r="233" spans="2:16">
      <c r="B233" s="280"/>
      <c r="C233" s="280"/>
      <c r="D233" s="280"/>
      <c r="E233" s="280"/>
      <c r="F233" s="280"/>
      <c r="G233" s="280"/>
      <c r="H233" s="280"/>
      <c r="I233" s="280"/>
      <c r="J233" s="280"/>
      <c r="K233" s="280">
        <f t="shared" si="9"/>
        <v>0</v>
      </c>
      <c r="L233" s="280">
        <f t="shared" si="10"/>
        <v>0</v>
      </c>
      <c r="M233" s="280"/>
      <c r="N233" s="280">
        <f t="shared" si="11"/>
        <v>0</v>
      </c>
      <c r="O233" s="280"/>
      <c r="P233" s="280"/>
    </row>
    <row r="234" spans="2:16">
      <c r="B234" s="280"/>
      <c r="C234" s="280"/>
      <c r="D234" s="280"/>
      <c r="E234" s="280"/>
      <c r="F234" s="280"/>
      <c r="G234" s="280"/>
      <c r="H234" s="280"/>
      <c r="I234" s="280"/>
      <c r="J234" s="280"/>
      <c r="K234" s="280">
        <f t="shared" si="9"/>
        <v>0</v>
      </c>
      <c r="L234" s="280">
        <f t="shared" si="10"/>
        <v>0</v>
      </c>
      <c r="M234" s="280"/>
      <c r="N234" s="280">
        <f t="shared" si="11"/>
        <v>0</v>
      </c>
      <c r="O234" s="280"/>
      <c r="P234" s="280"/>
    </row>
    <row r="235" spans="2:16">
      <c r="B235" s="280"/>
      <c r="C235" s="280"/>
      <c r="D235" s="280"/>
      <c r="E235" s="280"/>
      <c r="F235" s="280"/>
      <c r="G235" s="280"/>
      <c r="H235" s="280"/>
      <c r="I235" s="280"/>
      <c r="J235" s="280"/>
      <c r="K235" s="280">
        <f t="shared" si="9"/>
        <v>0</v>
      </c>
      <c r="L235" s="280">
        <f t="shared" si="10"/>
        <v>0</v>
      </c>
      <c r="M235" s="280"/>
      <c r="N235" s="280">
        <f t="shared" si="11"/>
        <v>0</v>
      </c>
      <c r="O235" s="280"/>
      <c r="P235" s="280"/>
    </row>
    <row r="236" spans="2:16">
      <c r="B236" s="280"/>
      <c r="C236" s="280"/>
      <c r="D236" s="280"/>
      <c r="E236" s="280"/>
      <c r="F236" s="280"/>
      <c r="G236" s="280"/>
      <c r="H236" s="280"/>
      <c r="I236" s="280"/>
      <c r="J236" s="280"/>
      <c r="K236" s="280">
        <f t="shared" si="9"/>
        <v>0</v>
      </c>
      <c r="L236" s="280">
        <f t="shared" si="10"/>
        <v>0</v>
      </c>
      <c r="M236" s="280"/>
      <c r="N236" s="280">
        <f t="shared" si="11"/>
        <v>0</v>
      </c>
      <c r="O236" s="280"/>
      <c r="P236" s="280"/>
    </row>
    <row r="237" spans="2:16">
      <c r="B237" s="280"/>
      <c r="C237" s="280"/>
      <c r="D237" s="280"/>
      <c r="E237" s="280"/>
      <c r="F237" s="280"/>
      <c r="G237" s="280"/>
      <c r="H237" s="280"/>
      <c r="I237" s="280"/>
      <c r="J237" s="280"/>
      <c r="K237" s="280">
        <f t="shared" si="9"/>
        <v>0</v>
      </c>
      <c r="L237" s="280">
        <f t="shared" si="10"/>
        <v>0</v>
      </c>
      <c r="M237" s="280"/>
      <c r="N237" s="280">
        <f t="shared" si="11"/>
        <v>0</v>
      </c>
      <c r="O237" s="280"/>
      <c r="P237" s="280"/>
    </row>
    <row r="238" spans="2:16">
      <c r="B238" s="280"/>
      <c r="C238" s="280"/>
      <c r="D238" s="280"/>
      <c r="E238" s="280"/>
      <c r="F238" s="280"/>
      <c r="G238" s="280"/>
      <c r="H238" s="280"/>
      <c r="I238" s="280"/>
      <c r="J238" s="280"/>
      <c r="K238" s="280">
        <f t="shared" si="9"/>
        <v>0</v>
      </c>
      <c r="L238" s="280">
        <f t="shared" si="10"/>
        <v>0</v>
      </c>
      <c r="M238" s="280"/>
      <c r="N238" s="280">
        <f t="shared" si="11"/>
        <v>0</v>
      </c>
      <c r="O238" s="280"/>
      <c r="P238" s="280"/>
    </row>
    <row r="239" spans="2:16">
      <c r="B239" s="280"/>
      <c r="C239" s="280"/>
      <c r="D239" s="280"/>
      <c r="E239" s="280"/>
      <c r="F239" s="280"/>
      <c r="G239" s="280"/>
      <c r="H239" s="280"/>
      <c r="I239" s="280"/>
      <c r="J239" s="280"/>
      <c r="K239" s="280">
        <f t="shared" si="9"/>
        <v>0</v>
      </c>
      <c r="L239" s="280">
        <f t="shared" si="10"/>
        <v>0</v>
      </c>
      <c r="M239" s="280"/>
      <c r="N239" s="280">
        <f t="shared" si="11"/>
        <v>0</v>
      </c>
      <c r="O239" s="280"/>
      <c r="P239" s="280"/>
    </row>
    <row r="240" spans="2:16">
      <c r="B240" s="280"/>
      <c r="C240" s="280"/>
      <c r="D240" s="280"/>
      <c r="E240" s="280"/>
      <c r="F240" s="280"/>
      <c r="G240" s="280"/>
      <c r="H240" s="280"/>
      <c r="I240" s="280"/>
      <c r="J240" s="280"/>
      <c r="K240" s="280">
        <f t="shared" si="9"/>
        <v>0</v>
      </c>
      <c r="L240" s="280">
        <f t="shared" si="10"/>
        <v>0</v>
      </c>
      <c r="M240" s="280"/>
      <c r="N240" s="280">
        <f t="shared" si="11"/>
        <v>0</v>
      </c>
      <c r="O240" s="280"/>
      <c r="P240" s="280"/>
    </row>
    <row r="241" spans="2:16">
      <c r="B241" s="280"/>
      <c r="C241" s="280"/>
      <c r="D241" s="280"/>
      <c r="E241" s="280"/>
      <c r="F241" s="280"/>
      <c r="G241" s="280"/>
      <c r="H241" s="280"/>
      <c r="I241" s="280"/>
      <c r="J241" s="280"/>
      <c r="K241" s="280">
        <f t="shared" si="9"/>
        <v>0</v>
      </c>
      <c r="L241" s="280">
        <f t="shared" si="10"/>
        <v>0</v>
      </c>
      <c r="M241" s="280"/>
      <c r="N241" s="280">
        <f t="shared" si="11"/>
        <v>0</v>
      </c>
      <c r="O241" s="280"/>
      <c r="P241" s="280"/>
    </row>
    <row r="242" spans="2:16">
      <c r="B242" s="280"/>
      <c r="C242" s="280"/>
      <c r="D242" s="280"/>
      <c r="E242" s="280"/>
      <c r="F242" s="280"/>
      <c r="G242" s="280"/>
      <c r="H242" s="280"/>
      <c r="I242" s="280"/>
      <c r="J242" s="280"/>
      <c r="K242" s="280">
        <f t="shared" si="9"/>
        <v>0</v>
      </c>
      <c r="L242" s="280">
        <f t="shared" si="10"/>
        <v>0</v>
      </c>
      <c r="M242" s="280"/>
      <c r="N242" s="280">
        <f t="shared" si="11"/>
        <v>0</v>
      </c>
      <c r="O242" s="280"/>
      <c r="P242" s="280"/>
    </row>
    <row r="243" spans="2:16">
      <c r="B243" s="280"/>
      <c r="C243" s="280"/>
      <c r="D243" s="280"/>
      <c r="E243" s="280"/>
      <c r="F243" s="280"/>
      <c r="G243" s="280"/>
      <c r="H243" s="280"/>
      <c r="I243" s="280"/>
      <c r="J243" s="280"/>
      <c r="K243" s="280">
        <f t="shared" si="9"/>
        <v>0</v>
      </c>
      <c r="L243" s="280">
        <f t="shared" si="10"/>
        <v>0</v>
      </c>
      <c r="M243" s="280"/>
      <c r="N243" s="280">
        <f t="shared" si="11"/>
        <v>0</v>
      </c>
      <c r="O243" s="280"/>
      <c r="P243" s="280"/>
    </row>
    <row r="244" spans="2:16">
      <c r="B244" s="280"/>
      <c r="C244" s="280"/>
      <c r="D244" s="280"/>
      <c r="E244" s="280"/>
      <c r="F244" s="280"/>
      <c r="G244" s="280"/>
      <c r="H244" s="280"/>
      <c r="I244" s="280"/>
      <c r="J244" s="280"/>
      <c r="K244" s="280">
        <f t="shared" si="9"/>
        <v>0</v>
      </c>
      <c r="L244" s="280">
        <f t="shared" si="10"/>
        <v>0</v>
      </c>
      <c r="M244" s="280"/>
      <c r="N244" s="280">
        <f t="shared" si="11"/>
        <v>0</v>
      </c>
      <c r="O244" s="280"/>
      <c r="P244" s="280"/>
    </row>
    <row r="245" spans="2:16">
      <c r="B245" s="280"/>
      <c r="C245" s="280"/>
      <c r="D245" s="280"/>
      <c r="E245" s="280"/>
      <c r="F245" s="280"/>
      <c r="G245" s="280"/>
      <c r="H245" s="280"/>
      <c r="I245" s="280"/>
      <c r="J245" s="280"/>
      <c r="K245" s="280">
        <f t="shared" si="9"/>
        <v>0</v>
      </c>
      <c r="L245" s="280">
        <f t="shared" si="10"/>
        <v>0</v>
      </c>
      <c r="M245" s="280"/>
      <c r="N245" s="280">
        <f t="shared" si="11"/>
        <v>0</v>
      </c>
      <c r="O245" s="280"/>
      <c r="P245" s="280"/>
    </row>
    <row r="246" spans="2:16">
      <c r="B246" s="280"/>
      <c r="C246" s="280"/>
      <c r="D246" s="280"/>
      <c r="E246" s="280"/>
      <c r="F246" s="280"/>
      <c r="G246" s="280"/>
      <c r="H246" s="280"/>
      <c r="I246" s="280"/>
      <c r="J246" s="280"/>
      <c r="K246" s="280">
        <f t="shared" si="9"/>
        <v>0</v>
      </c>
      <c r="L246" s="280">
        <f t="shared" si="10"/>
        <v>0</v>
      </c>
      <c r="M246" s="280"/>
      <c r="N246" s="280">
        <f t="shared" si="11"/>
        <v>0</v>
      </c>
      <c r="O246" s="280"/>
      <c r="P246" s="280"/>
    </row>
    <row r="247" spans="2:16">
      <c r="B247" s="280"/>
      <c r="C247" s="280"/>
      <c r="D247" s="280"/>
      <c r="E247" s="280"/>
      <c r="F247" s="280"/>
      <c r="G247" s="280"/>
      <c r="H247" s="280"/>
      <c r="I247" s="280"/>
      <c r="J247" s="280"/>
      <c r="K247" s="280">
        <f t="shared" si="9"/>
        <v>0</v>
      </c>
      <c r="L247" s="280">
        <f t="shared" si="10"/>
        <v>0</v>
      </c>
      <c r="M247" s="280"/>
      <c r="N247" s="280">
        <f t="shared" si="11"/>
        <v>0</v>
      </c>
      <c r="O247" s="280"/>
      <c r="P247" s="280"/>
    </row>
    <row r="248" spans="2:16">
      <c r="B248" s="280"/>
      <c r="C248" s="280"/>
      <c r="D248" s="280"/>
      <c r="E248" s="280"/>
      <c r="F248" s="280"/>
      <c r="G248" s="280"/>
      <c r="H248" s="280"/>
      <c r="I248" s="280"/>
      <c r="J248" s="280"/>
      <c r="K248" s="280">
        <f t="shared" si="9"/>
        <v>0</v>
      </c>
      <c r="L248" s="280">
        <f t="shared" si="10"/>
        <v>0</v>
      </c>
      <c r="M248" s="280"/>
      <c r="N248" s="280">
        <f t="shared" si="11"/>
        <v>0</v>
      </c>
      <c r="O248" s="280"/>
      <c r="P248" s="280"/>
    </row>
    <row r="249" spans="2:16">
      <c r="B249" s="280"/>
      <c r="C249" s="280"/>
      <c r="D249" s="280"/>
      <c r="E249" s="280"/>
      <c r="F249" s="280"/>
      <c r="G249" s="280"/>
      <c r="H249" s="280"/>
      <c r="I249" s="280"/>
      <c r="J249" s="280"/>
      <c r="K249" s="280">
        <f t="shared" si="9"/>
        <v>0</v>
      </c>
      <c r="L249" s="280">
        <f t="shared" si="10"/>
        <v>0</v>
      </c>
      <c r="M249" s="280"/>
      <c r="N249" s="280">
        <f t="shared" si="11"/>
        <v>0</v>
      </c>
      <c r="O249" s="280"/>
      <c r="P249" s="280"/>
    </row>
    <row r="250" spans="2:16">
      <c r="B250" s="280"/>
      <c r="C250" s="280"/>
      <c r="D250" s="280"/>
      <c r="E250" s="280"/>
      <c r="F250" s="280"/>
      <c r="G250" s="280"/>
      <c r="H250" s="280"/>
      <c r="I250" s="280"/>
      <c r="J250" s="280"/>
      <c r="K250" s="280">
        <f t="shared" si="9"/>
        <v>0</v>
      </c>
      <c r="L250" s="280">
        <f t="shared" si="10"/>
        <v>0</v>
      </c>
      <c r="M250" s="280"/>
      <c r="N250" s="280">
        <f t="shared" si="11"/>
        <v>0</v>
      </c>
      <c r="O250" s="280"/>
      <c r="P250" s="280"/>
    </row>
    <row r="251" spans="2:16">
      <c r="B251" s="280"/>
      <c r="C251" s="280"/>
      <c r="D251" s="280"/>
      <c r="E251" s="280"/>
      <c r="F251" s="280"/>
      <c r="G251" s="280"/>
      <c r="H251" s="280"/>
      <c r="I251" s="280"/>
      <c r="J251" s="280"/>
      <c r="K251" s="280">
        <f t="shared" si="9"/>
        <v>0</v>
      </c>
      <c r="L251" s="280">
        <f t="shared" si="10"/>
        <v>0</v>
      </c>
      <c r="M251" s="280"/>
      <c r="N251" s="280">
        <f t="shared" si="11"/>
        <v>0</v>
      </c>
      <c r="O251" s="280"/>
      <c r="P251" s="280"/>
    </row>
    <row r="252" spans="2:16">
      <c r="B252" s="280"/>
      <c r="C252" s="280"/>
      <c r="D252" s="280"/>
      <c r="E252" s="280"/>
      <c r="F252" s="280"/>
      <c r="G252" s="280"/>
      <c r="H252" s="280"/>
      <c r="I252" s="280"/>
      <c r="J252" s="280"/>
      <c r="K252" s="280">
        <f t="shared" si="9"/>
        <v>0</v>
      </c>
      <c r="L252" s="280">
        <f t="shared" si="10"/>
        <v>0</v>
      </c>
      <c r="M252" s="280"/>
      <c r="N252" s="280">
        <f t="shared" si="11"/>
        <v>0</v>
      </c>
      <c r="O252" s="280"/>
      <c r="P252" s="280"/>
    </row>
    <row r="253" spans="2:16">
      <c r="B253" s="280"/>
      <c r="C253" s="280"/>
      <c r="D253" s="280"/>
      <c r="E253" s="280"/>
      <c r="F253" s="280"/>
      <c r="G253" s="280"/>
      <c r="H253" s="280"/>
      <c r="I253" s="280"/>
      <c r="J253" s="280"/>
      <c r="K253" s="280">
        <f t="shared" si="9"/>
        <v>0</v>
      </c>
      <c r="L253" s="280">
        <f t="shared" si="10"/>
        <v>0</v>
      </c>
      <c r="M253" s="280"/>
      <c r="N253" s="280">
        <f t="shared" si="11"/>
        <v>0</v>
      </c>
      <c r="O253" s="280"/>
      <c r="P253" s="280"/>
    </row>
    <row r="254" spans="2:16">
      <c r="B254" s="280"/>
      <c r="C254" s="280"/>
      <c r="D254" s="280"/>
      <c r="E254" s="280"/>
      <c r="F254" s="280"/>
      <c r="G254" s="280"/>
      <c r="H254" s="280"/>
      <c r="I254" s="280"/>
      <c r="J254" s="280"/>
      <c r="K254" s="280">
        <f t="shared" si="9"/>
        <v>0</v>
      </c>
      <c r="L254" s="280">
        <f t="shared" si="10"/>
        <v>0</v>
      </c>
      <c r="M254" s="280"/>
      <c r="N254" s="280">
        <f t="shared" si="11"/>
        <v>0</v>
      </c>
      <c r="O254" s="280"/>
      <c r="P254" s="280"/>
    </row>
    <row r="255" spans="2:16">
      <c r="B255" s="280"/>
      <c r="C255" s="280"/>
      <c r="D255" s="280"/>
      <c r="E255" s="280"/>
      <c r="F255" s="280"/>
      <c r="G255" s="280"/>
      <c r="H255" s="280"/>
      <c r="I255" s="280"/>
      <c r="J255" s="280"/>
      <c r="K255" s="280">
        <f t="shared" si="9"/>
        <v>0</v>
      </c>
      <c r="L255" s="280">
        <f t="shared" si="10"/>
        <v>0</v>
      </c>
      <c r="M255" s="280"/>
      <c r="N255" s="280">
        <f t="shared" si="11"/>
        <v>0</v>
      </c>
      <c r="O255" s="280"/>
      <c r="P255" s="280"/>
    </row>
    <row r="256" spans="2:16">
      <c r="B256" s="280"/>
      <c r="C256" s="280"/>
      <c r="D256" s="280"/>
      <c r="E256" s="280"/>
      <c r="F256" s="280"/>
      <c r="G256" s="280"/>
      <c r="H256" s="280"/>
      <c r="I256" s="280"/>
      <c r="J256" s="280"/>
      <c r="K256" s="280">
        <f t="shared" si="9"/>
        <v>0</v>
      </c>
      <c r="L256" s="280">
        <f t="shared" si="10"/>
        <v>0</v>
      </c>
      <c r="M256" s="280"/>
      <c r="N256" s="280">
        <f t="shared" si="11"/>
        <v>0</v>
      </c>
      <c r="O256" s="280"/>
      <c r="P256" s="280"/>
    </row>
    <row r="257" spans="2:16">
      <c r="B257" s="280"/>
      <c r="C257" s="280"/>
      <c r="D257" s="280"/>
      <c r="E257" s="280"/>
      <c r="F257" s="280"/>
      <c r="G257" s="280"/>
      <c r="H257" s="280"/>
      <c r="I257" s="280"/>
      <c r="J257" s="280"/>
      <c r="K257" s="280">
        <f t="shared" si="9"/>
        <v>0</v>
      </c>
      <c r="L257" s="280">
        <f t="shared" si="10"/>
        <v>0</v>
      </c>
      <c r="M257" s="280"/>
      <c r="N257" s="280">
        <f t="shared" si="11"/>
        <v>0</v>
      </c>
      <c r="O257" s="280"/>
      <c r="P257" s="280"/>
    </row>
    <row r="258" spans="2:16">
      <c r="B258" s="280"/>
      <c r="C258" s="280"/>
      <c r="D258" s="280"/>
      <c r="E258" s="280"/>
      <c r="F258" s="280"/>
      <c r="G258" s="280"/>
      <c r="H258" s="280"/>
      <c r="I258" s="280"/>
      <c r="J258" s="280"/>
      <c r="K258" s="280">
        <f t="shared" si="9"/>
        <v>0</v>
      </c>
      <c r="L258" s="280">
        <f t="shared" si="10"/>
        <v>0</v>
      </c>
      <c r="M258" s="280"/>
      <c r="N258" s="280">
        <f t="shared" si="11"/>
        <v>0</v>
      </c>
      <c r="O258" s="280"/>
      <c r="P258" s="280"/>
    </row>
    <row r="259" spans="2:16">
      <c r="B259" s="280"/>
      <c r="C259" s="280"/>
      <c r="D259" s="280"/>
      <c r="E259" s="280"/>
      <c r="F259" s="280"/>
      <c r="G259" s="280"/>
      <c r="H259" s="280"/>
      <c r="I259" s="280"/>
      <c r="J259" s="280"/>
      <c r="K259" s="280">
        <f t="shared" si="9"/>
        <v>0</v>
      </c>
      <c r="L259" s="280">
        <f t="shared" si="10"/>
        <v>0</v>
      </c>
      <c r="M259" s="280"/>
      <c r="N259" s="280">
        <f t="shared" si="11"/>
        <v>0</v>
      </c>
      <c r="O259" s="280"/>
      <c r="P259" s="280"/>
    </row>
    <row r="260" spans="2:16">
      <c r="B260" s="280"/>
      <c r="C260" s="280"/>
      <c r="D260" s="280"/>
      <c r="E260" s="280"/>
      <c r="F260" s="280"/>
      <c r="G260" s="280"/>
      <c r="H260" s="280"/>
      <c r="I260" s="280"/>
      <c r="J260" s="280"/>
      <c r="K260" s="280">
        <f t="shared" si="9"/>
        <v>0</v>
      </c>
      <c r="L260" s="280">
        <f t="shared" si="10"/>
        <v>0</v>
      </c>
      <c r="M260" s="280"/>
      <c r="N260" s="280">
        <f t="shared" si="11"/>
        <v>0</v>
      </c>
      <c r="O260" s="280"/>
      <c r="P260" s="280"/>
    </row>
    <row r="261" spans="2:16">
      <c r="B261" s="280"/>
      <c r="C261" s="280"/>
      <c r="D261" s="280"/>
      <c r="E261" s="280"/>
      <c r="F261" s="280"/>
      <c r="G261" s="280"/>
      <c r="H261" s="280"/>
      <c r="I261" s="280"/>
      <c r="J261" s="280"/>
      <c r="K261" s="280">
        <f t="shared" si="9"/>
        <v>0</v>
      </c>
      <c r="L261" s="280">
        <f t="shared" si="10"/>
        <v>0</v>
      </c>
      <c r="M261" s="280"/>
      <c r="N261" s="280">
        <f t="shared" si="11"/>
        <v>0</v>
      </c>
      <c r="O261" s="280"/>
      <c r="P261" s="280"/>
    </row>
    <row r="262" spans="2:16">
      <c r="B262" s="280"/>
      <c r="C262" s="280"/>
      <c r="D262" s="280"/>
      <c r="E262" s="280"/>
      <c r="F262" s="280"/>
      <c r="G262" s="280"/>
      <c r="H262" s="280"/>
      <c r="I262" s="280"/>
      <c r="J262" s="280"/>
      <c r="K262" s="280">
        <f t="shared" si="9"/>
        <v>0</v>
      </c>
      <c r="L262" s="280">
        <f t="shared" si="10"/>
        <v>0</v>
      </c>
      <c r="M262" s="280"/>
      <c r="N262" s="280">
        <f t="shared" si="11"/>
        <v>0</v>
      </c>
      <c r="O262" s="280"/>
      <c r="P262" s="280"/>
    </row>
    <row r="263" spans="2:16">
      <c r="B263" s="280"/>
      <c r="C263" s="280"/>
      <c r="D263" s="280"/>
      <c r="E263" s="280"/>
      <c r="F263" s="280"/>
      <c r="G263" s="280"/>
      <c r="H263" s="280"/>
      <c r="I263" s="280"/>
      <c r="J263" s="280"/>
      <c r="K263" s="280">
        <f t="shared" ref="K263:K326" si="12">J263-I263</f>
        <v>0</v>
      </c>
      <c r="L263" s="280">
        <f t="shared" ref="L263:L326" si="13">I263-J263</f>
        <v>0</v>
      </c>
      <c r="M263" s="280"/>
      <c r="N263" s="280">
        <f t="shared" ref="N263:N326" si="14">L263*M263</f>
        <v>0</v>
      </c>
      <c r="O263" s="280"/>
      <c r="P263" s="280"/>
    </row>
    <row r="264" spans="2:16">
      <c r="B264" s="280"/>
      <c r="C264" s="280"/>
      <c r="D264" s="280"/>
      <c r="E264" s="280"/>
      <c r="F264" s="280"/>
      <c r="G264" s="280"/>
      <c r="H264" s="280"/>
      <c r="I264" s="280"/>
      <c r="J264" s="280"/>
      <c r="K264" s="280">
        <f t="shared" si="12"/>
        <v>0</v>
      </c>
      <c r="L264" s="280">
        <f t="shared" si="13"/>
        <v>0</v>
      </c>
      <c r="M264" s="280"/>
      <c r="N264" s="280">
        <f t="shared" si="14"/>
        <v>0</v>
      </c>
      <c r="O264" s="280"/>
      <c r="P264" s="280"/>
    </row>
    <row r="265" spans="2:16">
      <c r="B265" s="280"/>
      <c r="C265" s="280"/>
      <c r="D265" s="280"/>
      <c r="E265" s="280"/>
      <c r="F265" s="280"/>
      <c r="G265" s="280"/>
      <c r="H265" s="280"/>
      <c r="I265" s="280"/>
      <c r="J265" s="280"/>
      <c r="K265" s="280">
        <f t="shared" si="12"/>
        <v>0</v>
      </c>
      <c r="L265" s="280">
        <f t="shared" si="13"/>
        <v>0</v>
      </c>
      <c r="M265" s="280"/>
      <c r="N265" s="280">
        <f t="shared" si="14"/>
        <v>0</v>
      </c>
      <c r="O265" s="280"/>
      <c r="P265" s="280"/>
    </row>
    <row r="266" spans="2:16">
      <c r="B266" s="280"/>
      <c r="C266" s="280"/>
      <c r="D266" s="280"/>
      <c r="E266" s="280"/>
      <c r="F266" s="280"/>
      <c r="G266" s="280"/>
      <c r="H266" s="280"/>
      <c r="I266" s="280"/>
      <c r="J266" s="280"/>
      <c r="K266" s="280">
        <f t="shared" si="12"/>
        <v>0</v>
      </c>
      <c r="L266" s="280">
        <f t="shared" si="13"/>
        <v>0</v>
      </c>
      <c r="M266" s="280"/>
      <c r="N266" s="280">
        <f t="shared" si="14"/>
        <v>0</v>
      </c>
      <c r="O266" s="280"/>
      <c r="P266" s="280"/>
    </row>
    <row r="267" spans="2:16">
      <c r="B267" s="280"/>
      <c r="C267" s="280"/>
      <c r="D267" s="280"/>
      <c r="E267" s="280"/>
      <c r="F267" s="280"/>
      <c r="G267" s="280"/>
      <c r="H267" s="280"/>
      <c r="I267" s="280"/>
      <c r="J267" s="280"/>
      <c r="K267" s="280">
        <f t="shared" si="12"/>
        <v>0</v>
      </c>
      <c r="L267" s="280">
        <f t="shared" si="13"/>
        <v>0</v>
      </c>
      <c r="M267" s="280"/>
      <c r="N267" s="280">
        <f t="shared" si="14"/>
        <v>0</v>
      </c>
      <c r="O267" s="280"/>
      <c r="P267" s="280"/>
    </row>
    <row r="268" spans="2:16">
      <c r="B268" s="280"/>
      <c r="C268" s="280"/>
      <c r="D268" s="280"/>
      <c r="E268" s="280"/>
      <c r="F268" s="280"/>
      <c r="G268" s="280"/>
      <c r="H268" s="280"/>
      <c r="I268" s="280"/>
      <c r="J268" s="280"/>
      <c r="K268" s="280">
        <f t="shared" si="12"/>
        <v>0</v>
      </c>
      <c r="L268" s="280">
        <f t="shared" si="13"/>
        <v>0</v>
      </c>
      <c r="M268" s="280"/>
      <c r="N268" s="280">
        <f t="shared" si="14"/>
        <v>0</v>
      </c>
      <c r="O268" s="280"/>
      <c r="P268" s="280"/>
    </row>
    <row r="269" spans="2:16">
      <c r="B269" s="280"/>
      <c r="C269" s="280"/>
      <c r="D269" s="280"/>
      <c r="E269" s="280"/>
      <c r="F269" s="280"/>
      <c r="G269" s="280"/>
      <c r="H269" s="280"/>
      <c r="I269" s="280"/>
      <c r="J269" s="280"/>
      <c r="K269" s="280">
        <f t="shared" si="12"/>
        <v>0</v>
      </c>
      <c r="L269" s="280">
        <f t="shared" si="13"/>
        <v>0</v>
      </c>
      <c r="M269" s="280"/>
      <c r="N269" s="280">
        <f t="shared" si="14"/>
        <v>0</v>
      </c>
      <c r="O269" s="280"/>
      <c r="P269" s="280"/>
    </row>
    <row r="270" spans="2:16">
      <c r="B270" s="280"/>
      <c r="C270" s="280"/>
      <c r="D270" s="280"/>
      <c r="E270" s="280"/>
      <c r="F270" s="280"/>
      <c r="G270" s="280"/>
      <c r="H270" s="280"/>
      <c r="I270" s="280"/>
      <c r="J270" s="280"/>
      <c r="K270" s="280">
        <f t="shared" si="12"/>
        <v>0</v>
      </c>
      <c r="L270" s="280">
        <f t="shared" si="13"/>
        <v>0</v>
      </c>
      <c r="M270" s="280"/>
      <c r="N270" s="280">
        <f t="shared" si="14"/>
        <v>0</v>
      </c>
      <c r="O270" s="280"/>
      <c r="P270" s="280"/>
    </row>
    <row r="271" spans="2:16">
      <c r="B271" s="280"/>
      <c r="C271" s="280"/>
      <c r="D271" s="280"/>
      <c r="E271" s="280"/>
      <c r="F271" s="280"/>
      <c r="G271" s="280"/>
      <c r="H271" s="280"/>
      <c r="I271" s="280"/>
      <c r="J271" s="280"/>
      <c r="K271" s="280">
        <f t="shared" si="12"/>
        <v>0</v>
      </c>
      <c r="L271" s="280">
        <f t="shared" si="13"/>
        <v>0</v>
      </c>
      <c r="M271" s="280"/>
      <c r="N271" s="280">
        <f t="shared" si="14"/>
        <v>0</v>
      </c>
      <c r="O271" s="280"/>
      <c r="P271" s="280"/>
    </row>
    <row r="272" spans="2:16">
      <c r="B272" s="280"/>
      <c r="C272" s="280"/>
      <c r="D272" s="280"/>
      <c r="E272" s="280"/>
      <c r="F272" s="280"/>
      <c r="G272" s="280"/>
      <c r="H272" s="280"/>
      <c r="I272" s="280"/>
      <c r="J272" s="280"/>
      <c r="K272" s="280">
        <f t="shared" si="12"/>
        <v>0</v>
      </c>
      <c r="L272" s="280">
        <f t="shared" si="13"/>
        <v>0</v>
      </c>
      <c r="M272" s="280"/>
      <c r="N272" s="280">
        <f t="shared" si="14"/>
        <v>0</v>
      </c>
      <c r="O272" s="280"/>
      <c r="P272" s="280"/>
    </row>
    <row r="273" spans="2:16">
      <c r="B273" s="280"/>
      <c r="C273" s="280"/>
      <c r="D273" s="280"/>
      <c r="E273" s="280"/>
      <c r="F273" s="280"/>
      <c r="G273" s="280"/>
      <c r="H273" s="280"/>
      <c r="I273" s="280"/>
      <c r="J273" s="280"/>
      <c r="K273" s="280">
        <f t="shared" si="12"/>
        <v>0</v>
      </c>
      <c r="L273" s="280">
        <f t="shared" si="13"/>
        <v>0</v>
      </c>
      <c r="M273" s="280"/>
      <c r="N273" s="280">
        <f t="shared" si="14"/>
        <v>0</v>
      </c>
      <c r="O273" s="280"/>
      <c r="P273" s="280"/>
    </row>
    <row r="274" spans="2:16">
      <c r="B274" s="280"/>
      <c r="C274" s="280"/>
      <c r="D274" s="280"/>
      <c r="E274" s="280"/>
      <c r="F274" s="280"/>
      <c r="G274" s="280"/>
      <c r="H274" s="280"/>
      <c r="I274" s="280"/>
      <c r="J274" s="280"/>
      <c r="K274" s="280">
        <f t="shared" si="12"/>
        <v>0</v>
      </c>
      <c r="L274" s="280">
        <f t="shared" si="13"/>
        <v>0</v>
      </c>
      <c r="M274" s="280"/>
      <c r="N274" s="280">
        <f t="shared" si="14"/>
        <v>0</v>
      </c>
      <c r="O274" s="280"/>
      <c r="P274" s="280"/>
    </row>
    <row r="275" spans="2:16">
      <c r="B275" s="280"/>
      <c r="C275" s="280"/>
      <c r="D275" s="280"/>
      <c r="E275" s="280"/>
      <c r="F275" s="280"/>
      <c r="G275" s="280"/>
      <c r="H275" s="280"/>
      <c r="I275" s="280"/>
      <c r="J275" s="280"/>
      <c r="K275" s="280">
        <f t="shared" si="12"/>
        <v>0</v>
      </c>
      <c r="L275" s="280">
        <f t="shared" si="13"/>
        <v>0</v>
      </c>
      <c r="M275" s="280"/>
      <c r="N275" s="280">
        <f t="shared" si="14"/>
        <v>0</v>
      </c>
      <c r="O275" s="280"/>
      <c r="P275" s="280"/>
    </row>
    <row r="276" spans="2:16">
      <c r="B276" s="280"/>
      <c r="C276" s="280"/>
      <c r="D276" s="280"/>
      <c r="E276" s="280"/>
      <c r="F276" s="280"/>
      <c r="G276" s="280"/>
      <c r="H276" s="280"/>
      <c r="I276" s="280"/>
      <c r="J276" s="280"/>
      <c r="K276" s="280">
        <f t="shared" si="12"/>
        <v>0</v>
      </c>
      <c r="L276" s="280">
        <f t="shared" si="13"/>
        <v>0</v>
      </c>
      <c r="M276" s="280"/>
      <c r="N276" s="280">
        <f t="shared" si="14"/>
        <v>0</v>
      </c>
      <c r="O276" s="280"/>
      <c r="P276" s="280"/>
    </row>
    <row r="277" spans="2:16">
      <c r="B277" s="280"/>
      <c r="C277" s="280"/>
      <c r="D277" s="280"/>
      <c r="E277" s="280"/>
      <c r="F277" s="280"/>
      <c r="G277" s="280"/>
      <c r="H277" s="280"/>
      <c r="I277" s="280"/>
      <c r="J277" s="280"/>
      <c r="K277" s="280">
        <f t="shared" si="12"/>
        <v>0</v>
      </c>
      <c r="L277" s="280">
        <f t="shared" si="13"/>
        <v>0</v>
      </c>
      <c r="M277" s="280"/>
      <c r="N277" s="280">
        <f t="shared" si="14"/>
        <v>0</v>
      </c>
      <c r="O277" s="280"/>
      <c r="P277" s="280"/>
    </row>
    <row r="278" spans="2:16">
      <c r="B278" s="280"/>
      <c r="C278" s="280"/>
      <c r="D278" s="280"/>
      <c r="E278" s="280"/>
      <c r="F278" s="280"/>
      <c r="G278" s="280"/>
      <c r="H278" s="280"/>
      <c r="I278" s="280"/>
      <c r="J278" s="280"/>
      <c r="K278" s="280">
        <f t="shared" si="12"/>
        <v>0</v>
      </c>
      <c r="L278" s="280">
        <f t="shared" si="13"/>
        <v>0</v>
      </c>
      <c r="M278" s="280"/>
      <c r="N278" s="280">
        <f t="shared" si="14"/>
        <v>0</v>
      </c>
      <c r="O278" s="280"/>
      <c r="P278" s="280"/>
    </row>
    <row r="279" spans="2:16">
      <c r="B279" s="280"/>
      <c r="C279" s="280"/>
      <c r="D279" s="280"/>
      <c r="E279" s="280"/>
      <c r="F279" s="280"/>
      <c r="G279" s="280"/>
      <c r="H279" s="280"/>
      <c r="I279" s="280"/>
      <c r="J279" s="280"/>
      <c r="K279" s="280">
        <f t="shared" si="12"/>
        <v>0</v>
      </c>
      <c r="L279" s="280">
        <f t="shared" si="13"/>
        <v>0</v>
      </c>
      <c r="M279" s="280"/>
      <c r="N279" s="280">
        <f t="shared" si="14"/>
        <v>0</v>
      </c>
      <c r="O279" s="280"/>
      <c r="P279" s="280"/>
    </row>
    <row r="280" spans="2:16">
      <c r="B280" s="280"/>
      <c r="C280" s="280"/>
      <c r="D280" s="280"/>
      <c r="E280" s="280"/>
      <c r="F280" s="280"/>
      <c r="G280" s="280"/>
      <c r="H280" s="280"/>
      <c r="I280" s="280"/>
      <c r="J280" s="280"/>
      <c r="K280" s="280">
        <f t="shared" si="12"/>
        <v>0</v>
      </c>
      <c r="L280" s="280">
        <f t="shared" si="13"/>
        <v>0</v>
      </c>
      <c r="M280" s="280"/>
      <c r="N280" s="280">
        <f t="shared" si="14"/>
        <v>0</v>
      </c>
      <c r="O280" s="280"/>
      <c r="P280" s="280"/>
    </row>
    <row r="281" spans="2:16">
      <c r="B281" s="280"/>
      <c r="C281" s="280"/>
      <c r="D281" s="280"/>
      <c r="E281" s="280"/>
      <c r="F281" s="280"/>
      <c r="G281" s="280"/>
      <c r="H281" s="280"/>
      <c r="I281" s="280"/>
      <c r="J281" s="280"/>
      <c r="K281" s="280">
        <f t="shared" si="12"/>
        <v>0</v>
      </c>
      <c r="L281" s="280">
        <f t="shared" si="13"/>
        <v>0</v>
      </c>
      <c r="M281" s="280"/>
      <c r="N281" s="280">
        <f t="shared" si="14"/>
        <v>0</v>
      </c>
      <c r="O281" s="280"/>
      <c r="P281" s="280"/>
    </row>
    <row r="282" spans="2:16">
      <c r="B282" s="280"/>
      <c r="C282" s="280"/>
      <c r="D282" s="280"/>
      <c r="E282" s="280"/>
      <c r="F282" s="280"/>
      <c r="G282" s="280"/>
      <c r="H282" s="280"/>
      <c r="I282" s="280"/>
      <c r="J282" s="280"/>
      <c r="K282" s="280">
        <f t="shared" si="12"/>
        <v>0</v>
      </c>
      <c r="L282" s="280">
        <f t="shared" si="13"/>
        <v>0</v>
      </c>
      <c r="M282" s="280"/>
      <c r="N282" s="280">
        <f t="shared" si="14"/>
        <v>0</v>
      </c>
      <c r="O282" s="280"/>
      <c r="P282" s="280"/>
    </row>
    <row r="283" spans="2:16">
      <c r="B283" s="280"/>
      <c r="C283" s="280"/>
      <c r="D283" s="280"/>
      <c r="E283" s="280"/>
      <c r="F283" s="280"/>
      <c r="G283" s="280"/>
      <c r="H283" s="280"/>
      <c r="I283" s="280"/>
      <c r="J283" s="280"/>
      <c r="K283" s="280">
        <f t="shared" si="12"/>
        <v>0</v>
      </c>
      <c r="L283" s="280">
        <f t="shared" si="13"/>
        <v>0</v>
      </c>
      <c r="M283" s="280"/>
      <c r="N283" s="280">
        <f t="shared" si="14"/>
        <v>0</v>
      </c>
      <c r="O283" s="280"/>
      <c r="P283" s="280"/>
    </row>
    <row r="284" spans="2:16">
      <c r="B284" s="280"/>
      <c r="C284" s="280"/>
      <c r="D284" s="280"/>
      <c r="E284" s="280"/>
      <c r="F284" s="280"/>
      <c r="G284" s="280"/>
      <c r="H284" s="280"/>
      <c r="I284" s="280"/>
      <c r="J284" s="280"/>
      <c r="K284" s="280">
        <f t="shared" si="12"/>
        <v>0</v>
      </c>
      <c r="L284" s="280">
        <f t="shared" si="13"/>
        <v>0</v>
      </c>
      <c r="M284" s="280"/>
      <c r="N284" s="280">
        <f t="shared" si="14"/>
        <v>0</v>
      </c>
      <c r="O284" s="280"/>
      <c r="P284" s="280"/>
    </row>
    <row r="285" spans="2:16">
      <c r="B285" s="280"/>
      <c r="C285" s="280"/>
      <c r="D285" s="280"/>
      <c r="E285" s="280"/>
      <c r="F285" s="280"/>
      <c r="G285" s="280"/>
      <c r="H285" s="280"/>
      <c r="I285" s="280"/>
      <c r="J285" s="280"/>
      <c r="K285" s="280">
        <f t="shared" si="12"/>
        <v>0</v>
      </c>
      <c r="L285" s="280">
        <f t="shared" si="13"/>
        <v>0</v>
      </c>
      <c r="M285" s="280"/>
      <c r="N285" s="280">
        <f t="shared" si="14"/>
        <v>0</v>
      </c>
      <c r="O285" s="280"/>
      <c r="P285" s="280"/>
    </row>
    <row r="286" spans="2:16">
      <c r="B286" s="280"/>
      <c r="C286" s="280"/>
      <c r="D286" s="280"/>
      <c r="E286" s="280"/>
      <c r="F286" s="280"/>
      <c r="G286" s="280"/>
      <c r="H286" s="280"/>
      <c r="I286" s="280"/>
      <c r="J286" s="280"/>
      <c r="K286" s="280">
        <f t="shared" si="12"/>
        <v>0</v>
      </c>
      <c r="L286" s="280">
        <f t="shared" si="13"/>
        <v>0</v>
      </c>
      <c r="M286" s="280"/>
      <c r="N286" s="280">
        <f t="shared" si="14"/>
        <v>0</v>
      </c>
      <c r="O286" s="280"/>
      <c r="P286" s="280"/>
    </row>
    <row r="287" spans="2:16">
      <c r="B287" s="280"/>
      <c r="C287" s="280"/>
      <c r="D287" s="280"/>
      <c r="E287" s="280"/>
      <c r="F287" s="280"/>
      <c r="G287" s="280"/>
      <c r="H287" s="280"/>
      <c r="I287" s="280"/>
      <c r="J287" s="280"/>
      <c r="K287" s="280">
        <f t="shared" si="12"/>
        <v>0</v>
      </c>
      <c r="L287" s="280">
        <f t="shared" si="13"/>
        <v>0</v>
      </c>
      <c r="M287" s="280"/>
      <c r="N287" s="280">
        <f t="shared" si="14"/>
        <v>0</v>
      </c>
      <c r="O287" s="280"/>
      <c r="P287" s="280"/>
    </row>
    <row r="288" spans="2:16">
      <c r="B288" s="280"/>
      <c r="C288" s="280"/>
      <c r="D288" s="280"/>
      <c r="E288" s="280"/>
      <c r="F288" s="280"/>
      <c r="G288" s="280"/>
      <c r="H288" s="280"/>
      <c r="I288" s="280"/>
      <c r="J288" s="280"/>
      <c r="K288" s="280">
        <f t="shared" si="12"/>
        <v>0</v>
      </c>
      <c r="L288" s="280">
        <f t="shared" si="13"/>
        <v>0</v>
      </c>
      <c r="M288" s="280"/>
      <c r="N288" s="280">
        <f t="shared" si="14"/>
        <v>0</v>
      </c>
      <c r="O288" s="280"/>
      <c r="P288" s="280"/>
    </row>
    <row r="289" spans="2:16">
      <c r="B289" s="280"/>
      <c r="C289" s="280"/>
      <c r="D289" s="280"/>
      <c r="E289" s="280"/>
      <c r="F289" s="280"/>
      <c r="G289" s="280"/>
      <c r="H289" s="280"/>
      <c r="I289" s="280"/>
      <c r="J289" s="280"/>
      <c r="K289" s="280">
        <f t="shared" si="12"/>
        <v>0</v>
      </c>
      <c r="L289" s="280">
        <f t="shared" si="13"/>
        <v>0</v>
      </c>
      <c r="M289" s="280"/>
      <c r="N289" s="280">
        <f t="shared" si="14"/>
        <v>0</v>
      </c>
      <c r="O289" s="280"/>
      <c r="P289" s="280"/>
    </row>
    <row r="290" spans="2:16">
      <c r="B290" s="280"/>
      <c r="C290" s="280"/>
      <c r="D290" s="280"/>
      <c r="E290" s="280"/>
      <c r="F290" s="280"/>
      <c r="G290" s="280"/>
      <c r="H290" s="280"/>
      <c r="I290" s="280"/>
      <c r="J290" s="280"/>
      <c r="K290" s="280">
        <f t="shared" si="12"/>
        <v>0</v>
      </c>
      <c r="L290" s="280">
        <f t="shared" si="13"/>
        <v>0</v>
      </c>
      <c r="M290" s="280"/>
      <c r="N290" s="280">
        <f t="shared" si="14"/>
        <v>0</v>
      </c>
      <c r="O290" s="280"/>
      <c r="P290" s="280"/>
    </row>
    <row r="291" spans="2:16">
      <c r="B291" s="280"/>
      <c r="C291" s="280"/>
      <c r="D291" s="280"/>
      <c r="E291" s="280"/>
      <c r="F291" s="280"/>
      <c r="G291" s="280"/>
      <c r="H291" s="280"/>
      <c r="I291" s="280"/>
      <c r="J291" s="280"/>
      <c r="K291" s="280">
        <f t="shared" si="12"/>
        <v>0</v>
      </c>
      <c r="L291" s="280">
        <f t="shared" si="13"/>
        <v>0</v>
      </c>
      <c r="M291" s="280"/>
      <c r="N291" s="280">
        <f t="shared" si="14"/>
        <v>0</v>
      </c>
      <c r="O291" s="280"/>
      <c r="P291" s="280"/>
    </row>
    <row r="292" spans="2:16">
      <c r="B292" s="280"/>
      <c r="C292" s="280"/>
      <c r="D292" s="280"/>
      <c r="E292" s="280"/>
      <c r="F292" s="280"/>
      <c r="G292" s="280"/>
      <c r="H292" s="280"/>
      <c r="I292" s="280"/>
      <c r="J292" s="280"/>
      <c r="K292" s="280">
        <f t="shared" si="12"/>
        <v>0</v>
      </c>
      <c r="L292" s="280">
        <f t="shared" si="13"/>
        <v>0</v>
      </c>
      <c r="M292" s="280"/>
      <c r="N292" s="280">
        <f t="shared" si="14"/>
        <v>0</v>
      </c>
      <c r="O292" s="280"/>
      <c r="P292" s="280"/>
    </row>
    <row r="293" spans="2:16">
      <c r="B293" s="280"/>
      <c r="C293" s="280"/>
      <c r="D293" s="280"/>
      <c r="E293" s="280"/>
      <c r="F293" s="280"/>
      <c r="G293" s="280"/>
      <c r="H293" s="280"/>
      <c r="I293" s="280"/>
      <c r="J293" s="280"/>
      <c r="K293" s="280">
        <f t="shared" si="12"/>
        <v>0</v>
      </c>
      <c r="L293" s="280">
        <f t="shared" si="13"/>
        <v>0</v>
      </c>
      <c r="M293" s="280"/>
      <c r="N293" s="280">
        <f t="shared" si="14"/>
        <v>0</v>
      </c>
      <c r="O293" s="280"/>
      <c r="P293" s="280"/>
    </row>
    <row r="294" spans="2:16">
      <c r="B294" s="280"/>
      <c r="C294" s="280"/>
      <c r="D294" s="280"/>
      <c r="E294" s="280"/>
      <c r="F294" s="280"/>
      <c r="G294" s="280"/>
      <c r="H294" s="280"/>
      <c r="I294" s="280"/>
      <c r="J294" s="280"/>
      <c r="K294" s="280">
        <f t="shared" si="12"/>
        <v>0</v>
      </c>
      <c r="L294" s="280">
        <f t="shared" si="13"/>
        <v>0</v>
      </c>
      <c r="M294" s="280"/>
      <c r="N294" s="280">
        <f t="shared" si="14"/>
        <v>0</v>
      </c>
      <c r="O294" s="280"/>
      <c r="P294" s="280"/>
    </row>
    <row r="295" spans="2:16">
      <c r="B295" s="280"/>
      <c r="C295" s="280"/>
      <c r="D295" s="280"/>
      <c r="E295" s="280"/>
      <c r="F295" s="280"/>
      <c r="G295" s="280"/>
      <c r="H295" s="280"/>
      <c r="I295" s="280"/>
      <c r="J295" s="280"/>
      <c r="K295" s="280">
        <f t="shared" si="12"/>
        <v>0</v>
      </c>
      <c r="L295" s="280">
        <f t="shared" si="13"/>
        <v>0</v>
      </c>
      <c r="M295" s="280"/>
      <c r="N295" s="280">
        <f t="shared" si="14"/>
        <v>0</v>
      </c>
      <c r="O295" s="280"/>
      <c r="P295" s="280"/>
    </row>
    <row r="296" spans="2:16">
      <c r="B296" s="280"/>
      <c r="C296" s="280"/>
      <c r="D296" s="280"/>
      <c r="E296" s="280"/>
      <c r="F296" s="280"/>
      <c r="G296" s="280"/>
      <c r="H296" s="280"/>
      <c r="I296" s="280"/>
      <c r="J296" s="280"/>
      <c r="K296" s="280">
        <f t="shared" si="12"/>
        <v>0</v>
      </c>
      <c r="L296" s="280">
        <f t="shared" si="13"/>
        <v>0</v>
      </c>
      <c r="M296" s="280"/>
      <c r="N296" s="280">
        <f t="shared" si="14"/>
        <v>0</v>
      </c>
      <c r="O296" s="280"/>
      <c r="P296" s="280"/>
    </row>
    <row r="297" spans="2:16">
      <c r="B297" s="280"/>
      <c r="C297" s="280"/>
      <c r="D297" s="280"/>
      <c r="E297" s="280"/>
      <c r="F297" s="280"/>
      <c r="G297" s="280"/>
      <c r="H297" s="280"/>
      <c r="I297" s="280"/>
      <c r="J297" s="280"/>
      <c r="K297" s="280">
        <f t="shared" si="12"/>
        <v>0</v>
      </c>
      <c r="L297" s="280">
        <f t="shared" si="13"/>
        <v>0</v>
      </c>
      <c r="M297" s="280"/>
      <c r="N297" s="280">
        <f t="shared" si="14"/>
        <v>0</v>
      </c>
      <c r="O297" s="280"/>
      <c r="P297" s="280"/>
    </row>
    <row r="298" spans="2:16">
      <c r="B298" s="280"/>
      <c r="C298" s="280"/>
      <c r="D298" s="280"/>
      <c r="E298" s="280"/>
      <c r="F298" s="280"/>
      <c r="G298" s="280"/>
      <c r="H298" s="280"/>
      <c r="I298" s="280"/>
      <c r="J298" s="280"/>
      <c r="K298" s="280">
        <f t="shared" si="12"/>
        <v>0</v>
      </c>
      <c r="L298" s="280">
        <f t="shared" si="13"/>
        <v>0</v>
      </c>
      <c r="M298" s="280"/>
      <c r="N298" s="280">
        <f t="shared" si="14"/>
        <v>0</v>
      </c>
      <c r="O298" s="280"/>
      <c r="P298" s="280"/>
    </row>
    <row r="299" spans="2:16">
      <c r="B299" s="280"/>
      <c r="C299" s="280"/>
      <c r="D299" s="280"/>
      <c r="E299" s="280"/>
      <c r="F299" s="280"/>
      <c r="G299" s="280"/>
      <c r="H299" s="280"/>
      <c r="I299" s="280"/>
      <c r="J299" s="280"/>
      <c r="K299" s="280">
        <f t="shared" si="12"/>
        <v>0</v>
      </c>
      <c r="L299" s="280">
        <f t="shared" si="13"/>
        <v>0</v>
      </c>
      <c r="M299" s="280"/>
      <c r="N299" s="280">
        <f t="shared" si="14"/>
        <v>0</v>
      </c>
      <c r="O299" s="280"/>
      <c r="P299" s="280"/>
    </row>
    <row r="300" spans="2:16">
      <c r="B300" s="280"/>
      <c r="C300" s="280"/>
      <c r="D300" s="280"/>
      <c r="E300" s="280"/>
      <c r="F300" s="280"/>
      <c r="G300" s="280"/>
      <c r="H300" s="280"/>
      <c r="I300" s="280"/>
      <c r="J300" s="280"/>
      <c r="K300" s="280">
        <f t="shared" si="12"/>
        <v>0</v>
      </c>
      <c r="L300" s="280">
        <f t="shared" si="13"/>
        <v>0</v>
      </c>
      <c r="M300" s="280"/>
      <c r="N300" s="280">
        <f t="shared" si="14"/>
        <v>0</v>
      </c>
      <c r="O300" s="280"/>
      <c r="P300" s="280"/>
    </row>
    <row r="301" spans="2:16">
      <c r="B301" s="280"/>
      <c r="C301" s="280"/>
      <c r="D301" s="280"/>
      <c r="E301" s="280"/>
      <c r="F301" s="280"/>
      <c r="G301" s="280"/>
      <c r="H301" s="280"/>
      <c r="I301" s="280"/>
      <c r="J301" s="280"/>
      <c r="K301" s="280">
        <f t="shared" si="12"/>
        <v>0</v>
      </c>
      <c r="L301" s="280">
        <f t="shared" si="13"/>
        <v>0</v>
      </c>
      <c r="M301" s="280"/>
      <c r="N301" s="280">
        <f t="shared" si="14"/>
        <v>0</v>
      </c>
      <c r="O301" s="280"/>
      <c r="P301" s="280"/>
    </row>
    <row r="302" spans="2:16">
      <c r="B302" s="280"/>
      <c r="C302" s="280"/>
      <c r="D302" s="280"/>
      <c r="E302" s="280"/>
      <c r="F302" s="280"/>
      <c r="G302" s="280"/>
      <c r="H302" s="280"/>
      <c r="I302" s="280"/>
      <c r="J302" s="280"/>
      <c r="K302" s="280">
        <f t="shared" si="12"/>
        <v>0</v>
      </c>
      <c r="L302" s="280">
        <f t="shared" si="13"/>
        <v>0</v>
      </c>
      <c r="M302" s="280"/>
      <c r="N302" s="280">
        <f t="shared" si="14"/>
        <v>0</v>
      </c>
      <c r="O302" s="280"/>
      <c r="P302" s="280"/>
    </row>
    <row r="303" spans="2:16">
      <c r="B303" s="280"/>
      <c r="C303" s="280"/>
      <c r="D303" s="280"/>
      <c r="E303" s="280"/>
      <c r="F303" s="280"/>
      <c r="G303" s="280"/>
      <c r="H303" s="280"/>
      <c r="I303" s="280"/>
      <c r="J303" s="280"/>
      <c r="K303" s="280">
        <f t="shared" si="12"/>
        <v>0</v>
      </c>
      <c r="L303" s="280">
        <f t="shared" si="13"/>
        <v>0</v>
      </c>
      <c r="M303" s="280"/>
      <c r="N303" s="280">
        <f t="shared" si="14"/>
        <v>0</v>
      </c>
      <c r="O303" s="280"/>
      <c r="P303" s="280"/>
    </row>
    <row r="304" spans="2:16">
      <c r="B304" s="280"/>
      <c r="C304" s="280"/>
      <c r="D304" s="280"/>
      <c r="E304" s="280"/>
      <c r="F304" s="280"/>
      <c r="G304" s="280"/>
      <c r="H304" s="280"/>
      <c r="I304" s="280"/>
      <c r="J304" s="280"/>
      <c r="K304" s="280">
        <f t="shared" si="12"/>
        <v>0</v>
      </c>
      <c r="L304" s="280">
        <f t="shared" si="13"/>
        <v>0</v>
      </c>
      <c r="M304" s="280"/>
      <c r="N304" s="280">
        <f t="shared" si="14"/>
        <v>0</v>
      </c>
      <c r="O304" s="280"/>
      <c r="P304" s="280"/>
    </row>
    <row r="305" spans="2:16">
      <c r="B305" s="280"/>
      <c r="C305" s="280"/>
      <c r="D305" s="280"/>
      <c r="E305" s="280"/>
      <c r="F305" s="280"/>
      <c r="G305" s="280"/>
      <c r="H305" s="280"/>
      <c r="I305" s="280"/>
      <c r="J305" s="280"/>
      <c r="K305" s="280">
        <f t="shared" si="12"/>
        <v>0</v>
      </c>
      <c r="L305" s="280">
        <f t="shared" si="13"/>
        <v>0</v>
      </c>
      <c r="M305" s="280"/>
      <c r="N305" s="280">
        <f t="shared" si="14"/>
        <v>0</v>
      </c>
      <c r="O305" s="280"/>
      <c r="P305" s="280"/>
    </row>
    <row r="306" spans="2:16">
      <c r="B306" s="280"/>
      <c r="C306" s="280"/>
      <c r="D306" s="280"/>
      <c r="E306" s="280"/>
      <c r="F306" s="280"/>
      <c r="G306" s="280"/>
      <c r="H306" s="280"/>
      <c r="I306" s="280"/>
      <c r="J306" s="280"/>
      <c r="K306" s="280">
        <f t="shared" si="12"/>
        <v>0</v>
      </c>
      <c r="L306" s="280">
        <f t="shared" si="13"/>
        <v>0</v>
      </c>
      <c r="M306" s="280"/>
      <c r="N306" s="280">
        <f t="shared" si="14"/>
        <v>0</v>
      </c>
      <c r="O306" s="280"/>
      <c r="P306" s="280"/>
    </row>
    <row r="307" spans="2:16">
      <c r="B307" s="280"/>
      <c r="C307" s="280"/>
      <c r="D307" s="280"/>
      <c r="E307" s="280"/>
      <c r="F307" s="280"/>
      <c r="G307" s="280"/>
      <c r="H307" s="280"/>
      <c r="I307" s="280"/>
      <c r="J307" s="280"/>
      <c r="K307" s="280">
        <f t="shared" si="12"/>
        <v>0</v>
      </c>
      <c r="L307" s="280">
        <f t="shared" si="13"/>
        <v>0</v>
      </c>
      <c r="M307" s="280"/>
      <c r="N307" s="280">
        <f t="shared" si="14"/>
        <v>0</v>
      </c>
      <c r="O307" s="280"/>
      <c r="P307" s="280"/>
    </row>
    <row r="308" spans="2:16">
      <c r="B308" s="280"/>
      <c r="C308" s="280"/>
      <c r="D308" s="280"/>
      <c r="E308" s="280"/>
      <c r="F308" s="280"/>
      <c r="G308" s="280"/>
      <c r="H308" s="280"/>
      <c r="I308" s="280"/>
      <c r="J308" s="280"/>
      <c r="K308" s="280">
        <f t="shared" si="12"/>
        <v>0</v>
      </c>
      <c r="L308" s="280">
        <f t="shared" si="13"/>
        <v>0</v>
      </c>
      <c r="M308" s="280"/>
      <c r="N308" s="280">
        <f t="shared" si="14"/>
        <v>0</v>
      </c>
      <c r="O308" s="280"/>
      <c r="P308" s="280"/>
    </row>
    <row r="309" spans="2:16">
      <c r="B309" s="280"/>
      <c r="C309" s="280"/>
      <c r="D309" s="280"/>
      <c r="E309" s="280"/>
      <c r="F309" s="280"/>
      <c r="G309" s="280"/>
      <c r="H309" s="280"/>
      <c r="I309" s="280"/>
      <c r="J309" s="280"/>
      <c r="K309" s="280">
        <f t="shared" si="12"/>
        <v>0</v>
      </c>
      <c r="L309" s="280">
        <f t="shared" si="13"/>
        <v>0</v>
      </c>
      <c r="M309" s="280"/>
      <c r="N309" s="280">
        <f t="shared" si="14"/>
        <v>0</v>
      </c>
      <c r="O309" s="280"/>
      <c r="P309" s="280"/>
    </row>
    <row r="310" spans="2:16">
      <c r="B310" s="280"/>
      <c r="C310" s="280"/>
      <c r="D310" s="280"/>
      <c r="E310" s="280"/>
      <c r="F310" s="280"/>
      <c r="G310" s="280"/>
      <c r="H310" s="280"/>
      <c r="I310" s="280"/>
      <c r="J310" s="280"/>
      <c r="K310" s="280">
        <f t="shared" si="12"/>
        <v>0</v>
      </c>
      <c r="L310" s="280">
        <f t="shared" si="13"/>
        <v>0</v>
      </c>
      <c r="M310" s="280"/>
      <c r="N310" s="280">
        <f t="shared" si="14"/>
        <v>0</v>
      </c>
      <c r="O310" s="280"/>
      <c r="P310" s="280"/>
    </row>
    <row r="311" spans="2:16">
      <c r="B311" s="280"/>
      <c r="C311" s="280"/>
      <c r="D311" s="280"/>
      <c r="E311" s="280"/>
      <c r="F311" s="280"/>
      <c r="G311" s="280"/>
      <c r="H311" s="280"/>
      <c r="I311" s="280"/>
      <c r="J311" s="280"/>
      <c r="K311" s="280">
        <f t="shared" si="12"/>
        <v>0</v>
      </c>
      <c r="L311" s="280">
        <f t="shared" si="13"/>
        <v>0</v>
      </c>
      <c r="M311" s="280"/>
      <c r="N311" s="280">
        <f t="shared" si="14"/>
        <v>0</v>
      </c>
      <c r="O311" s="280"/>
      <c r="P311" s="280"/>
    </row>
    <row r="312" spans="2:16">
      <c r="B312" s="280"/>
      <c r="C312" s="280"/>
      <c r="D312" s="280"/>
      <c r="E312" s="280"/>
      <c r="F312" s="280"/>
      <c r="G312" s="280"/>
      <c r="H312" s="280"/>
      <c r="I312" s="280"/>
      <c r="J312" s="280"/>
      <c r="K312" s="280">
        <f t="shared" si="12"/>
        <v>0</v>
      </c>
      <c r="L312" s="280">
        <f t="shared" si="13"/>
        <v>0</v>
      </c>
      <c r="M312" s="280"/>
      <c r="N312" s="280">
        <f t="shared" si="14"/>
        <v>0</v>
      </c>
      <c r="O312" s="280"/>
      <c r="P312" s="280"/>
    </row>
    <row r="313" spans="2:16">
      <c r="B313" s="280"/>
      <c r="C313" s="280"/>
      <c r="D313" s="280"/>
      <c r="E313" s="280"/>
      <c r="F313" s="280"/>
      <c r="G313" s="280"/>
      <c r="H313" s="280"/>
      <c r="I313" s="280"/>
      <c r="J313" s="280"/>
      <c r="K313" s="280">
        <f t="shared" si="12"/>
        <v>0</v>
      </c>
      <c r="L313" s="280">
        <f t="shared" si="13"/>
        <v>0</v>
      </c>
      <c r="M313" s="280"/>
      <c r="N313" s="280">
        <f t="shared" si="14"/>
        <v>0</v>
      </c>
      <c r="O313" s="280"/>
      <c r="P313" s="280"/>
    </row>
    <row r="314" spans="2:16">
      <c r="B314" s="280"/>
      <c r="C314" s="280"/>
      <c r="D314" s="280"/>
      <c r="E314" s="280"/>
      <c r="F314" s="280"/>
      <c r="G314" s="280"/>
      <c r="H314" s="280"/>
      <c r="I314" s="280"/>
      <c r="J314" s="280"/>
      <c r="K314" s="280">
        <f t="shared" si="12"/>
        <v>0</v>
      </c>
      <c r="L314" s="280">
        <f t="shared" si="13"/>
        <v>0</v>
      </c>
      <c r="M314" s="280"/>
      <c r="N314" s="280">
        <f t="shared" si="14"/>
        <v>0</v>
      </c>
      <c r="O314" s="280"/>
      <c r="P314" s="280"/>
    </row>
    <row r="315" spans="2:16">
      <c r="B315" s="280"/>
      <c r="C315" s="280"/>
      <c r="D315" s="280"/>
      <c r="E315" s="280"/>
      <c r="F315" s="280"/>
      <c r="G315" s="280"/>
      <c r="H315" s="280"/>
      <c r="I315" s="280"/>
      <c r="J315" s="280"/>
      <c r="K315" s="280">
        <f t="shared" si="12"/>
        <v>0</v>
      </c>
      <c r="L315" s="280">
        <f t="shared" si="13"/>
        <v>0</v>
      </c>
      <c r="M315" s="280"/>
      <c r="N315" s="280">
        <f t="shared" si="14"/>
        <v>0</v>
      </c>
      <c r="O315" s="280"/>
      <c r="P315" s="280"/>
    </row>
    <row r="316" spans="2:16">
      <c r="B316" s="280"/>
      <c r="C316" s="280"/>
      <c r="D316" s="280"/>
      <c r="E316" s="280"/>
      <c r="F316" s="280"/>
      <c r="G316" s="280"/>
      <c r="H316" s="280"/>
      <c r="I316" s="280"/>
      <c r="J316" s="280"/>
      <c r="K316" s="280">
        <f t="shared" si="12"/>
        <v>0</v>
      </c>
      <c r="L316" s="280">
        <f t="shared" si="13"/>
        <v>0</v>
      </c>
      <c r="M316" s="280"/>
      <c r="N316" s="280">
        <f t="shared" si="14"/>
        <v>0</v>
      </c>
      <c r="O316" s="280"/>
      <c r="P316" s="280"/>
    </row>
    <row r="317" spans="2:16">
      <c r="B317" s="280"/>
      <c r="C317" s="280"/>
      <c r="D317" s="280"/>
      <c r="E317" s="280"/>
      <c r="F317" s="280"/>
      <c r="G317" s="280"/>
      <c r="H317" s="280"/>
      <c r="I317" s="280"/>
      <c r="J317" s="280"/>
      <c r="K317" s="280">
        <f t="shared" si="12"/>
        <v>0</v>
      </c>
      <c r="L317" s="280">
        <f t="shared" si="13"/>
        <v>0</v>
      </c>
      <c r="M317" s="280"/>
      <c r="N317" s="280">
        <f t="shared" si="14"/>
        <v>0</v>
      </c>
      <c r="O317" s="280"/>
      <c r="P317" s="280"/>
    </row>
    <row r="318" spans="2:16">
      <c r="B318" s="280"/>
      <c r="C318" s="280"/>
      <c r="D318" s="280"/>
      <c r="E318" s="280"/>
      <c r="F318" s="280"/>
      <c r="G318" s="280"/>
      <c r="H318" s="280"/>
      <c r="I318" s="280"/>
      <c r="J318" s="280"/>
      <c r="K318" s="280">
        <f t="shared" si="12"/>
        <v>0</v>
      </c>
      <c r="L318" s="280">
        <f t="shared" si="13"/>
        <v>0</v>
      </c>
      <c r="M318" s="280"/>
      <c r="N318" s="280">
        <f t="shared" si="14"/>
        <v>0</v>
      </c>
      <c r="O318" s="280"/>
      <c r="P318" s="280"/>
    </row>
    <row r="319" spans="2:16">
      <c r="B319" s="280"/>
      <c r="C319" s="280"/>
      <c r="D319" s="280"/>
      <c r="E319" s="280"/>
      <c r="F319" s="280"/>
      <c r="G319" s="280"/>
      <c r="H319" s="280"/>
      <c r="I319" s="280"/>
      <c r="J319" s="280"/>
      <c r="K319" s="280">
        <f t="shared" si="12"/>
        <v>0</v>
      </c>
      <c r="L319" s="280">
        <f t="shared" si="13"/>
        <v>0</v>
      </c>
      <c r="M319" s="280"/>
      <c r="N319" s="280">
        <f t="shared" si="14"/>
        <v>0</v>
      </c>
      <c r="O319" s="280"/>
      <c r="P319" s="280"/>
    </row>
    <row r="320" spans="2:16">
      <c r="B320" s="280"/>
      <c r="C320" s="280"/>
      <c r="D320" s="280"/>
      <c r="E320" s="280"/>
      <c r="F320" s="280"/>
      <c r="G320" s="280"/>
      <c r="H320" s="280"/>
      <c r="I320" s="280"/>
      <c r="J320" s="280"/>
      <c r="K320" s="280">
        <f t="shared" si="12"/>
        <v>0</v>
      </c>
      <c r="L320" s="280">
        <f t="shared" si="13"/>
        <v>0</v>
      </c>
      <c r="M320" s="280"/>
      <c r="N320" s="280">
        <f t="shared" si="14"/>
        <v>0</v>
      </c>
      <c r="O320" s="280"/>
      <c r="P320" s="280"/>
    </row>
    <row r="321" spans="2:16">
      <c r="B321" s="280"/>
      <c r="C321" s="280"/>
      <c r="D321" s="280"/>
      <c r="E321" s="280"/>
      <c r="F321" s="280"/>
      <c r="G321" s="280"/>
      <c r="H321" s="280"/>
      <c r="I321" s="280"/>
      <c r="J321" s="280"/>
      <c r="K321" s="280">
        <f t="shared" si="12"/>
        <v>0</v>
      </c>
      <c r="L321" s="280">
        <f t="shared" si="13"/>
        <v>0</v>
      </c>
      <c r="M321" s="280"/>
      <c r="N321" s="280">
        <f t="shared" si="14"/>
        <v>0</v>
      </c>
      <c r="O321" s="280"/>
      <c r="P321" s="280"/>
    </row>
    <row r="322" spans="2:16">
      <c r="B322" s="280"/>
      <c r="C322" s="280"/>
      <c r="D322" s="280"/>
      <c r="E322" s="280"/>
      <c r="F322" s="280"/>
      <c r="G322" s="280"/>
      <c r="H322" s="280"/>
      <c r="I322" s="280"/>
      <c r="J322" s="280"/>
      <c r="K322" s="280">
        <f t="shared" si="12"/>
        <v>0</v>
      </c>
      <c r="L322" s="280">
        <f t="shared" si="13"/>
        <v>0</v>
      </c>
      <c r="M322" s="280"/>
      <c r="N322" s="280">
        <f t="shared" si="14"/>
        <v>0</v>
      </c>
      <c r="O322" s="280"/>
      <c r="P322" s="280"/>
    </row>
    <row r="323" spans="2:16">
      <c r="B323" s="280"/>
      <c r="C323" s="280"/>
      <c r="D323" s="280"/>
      <c r="E323" s="280"/>
      <c r="F323" s="280"/>
      <c r="G323" s="280"/>
      <c r="H323" s="280"/>
      <c r="I323" s="280"/>
      <c r="J323" s="280"/>
      <c r="K323" s="280">
        <f t="shared" si="12"/>
        <v>0</v>
      </c>
      <c r="L323" s="280">
        <f t="shared" si="13"/>
        <v>0</v>
      </c>
      <c r="M323" s="280"/>
      <c r="N323" s="280">
        <f t="shared" si="14"/>
        <v>0</v>
      </c>
      <c r="O323" s="280"/>
      <c r="P323" s="280"/>
    </row>
    <row r="324" spans="2:16">
      <c r="B324" s="280"/>
      <c r="C324" s="280"/>
      <c r="D324" s="280"/>
      <c r="E324" s="280"/>
      <c r="F324" s="280"/>
      <c r="G324" s="280"/>
      <c r="H324" s="280"/>
      <c r="I324" s="280"/>
      <c r="J324" s="280"/>
      <c r="K324" s="280">
        <f t="shared" si="12"/>
        <v>0</v>
      </c>
      <c r="L324" s="280">
        <f t="shared" si="13"/>
        <v>0</v>
      </c>
      <c r="M324" s="280"/>
      <c r="N324" s="280">
        <f t="shared" si="14"/>
        <v>0</v>
      </c>
      <c r="O324" s="280"/>
      <c r="P324" s="280"/>
    </row>
    <row r="325" spans="2:16">
      <c r="B325" s="280"/>
      <c r="C325" s="280"/>
      <c r="D325" s="280"/>
      <c r="E325" s="280"/>
      <c r="F325" s="280"/>
      <c r="G325" s="280"/>
      <c r="H325" s="280"/>
      <c r="I325" s="280"/>
      <c r="J325" s="280"/>
      <c r="K325" s="280">
        <f t="shared" si="12"/>
        <v>0</v>
      </c>
      <c r="L325" s="280">
        <f t="shared" si="13"/>
        <v>0</v>
      </c>
      <c r="M325" s="280"/>
      <c r="N325" s="280">
        <f t="shared" si="14"/>
        <v>0</v>
      </c>
      <c r="O325" s="280"/>
      <c r="P325" s="280"/>
    </row>
    <row r="326" spans="2:16">
      <c r="B326" s="280"/>
      <c r="C326" s="280"/>
      <c r="D326" s="280"/>
      <c r="E326" s="280"/>
      <c r="F326" s="280"/>
      <c r="G326" s="280"/>
      <c r="H326" s="280"/>
      <c r="I326" s="280"/>
      <c r="J326" s="280"/>
      <c r="K326" s="280">
        <f t="shared" si="12"/>
        <v>0</v>
      </c>
      <c r="L326" s="280">
        <f t="shared" si="13"/>
        <v>0</v>
      </c>
      <c r="M326" s="280"/>
      <c r="N326" s="280">
        <f t="shared" si="14"/>
        <v>0</v>
      </c>
      <c r="O326" s="280"/>
      <c r="P326" s="280"/>
    </row>
    <row r="327" spans="2:16">
      <c r="B327" s="280"/>
      <c r="C327" s="280"/>
      <c r="D327" s="280"/>
      <c r="E327" s="280"/>
      <c r="F327" s="280"/>
      <c r="G327" s="280"/>
      <c r="H327" s="280"/>
      <c r="I327" s="280"/>
      <c r="J327" s="280"/>
      <c r="K327" s="280">
        <f t="shared" ref="K327:K390" si="15">J327-I327</f>
        <v>0</v>
      </c>
      <c r="L327" s="280">
        <f t="shared" ref="L327:L390" si="16">I327-J327</f>
        <v>0</v>
      </c>
      <c r="M327" s="280"/>
      <c r="N327" s="280">
        <f t="shared" ref="N327:N390" si="17">L327*M327</f>
        <v>0</v>
      </c>
      <c r="O327" s="280"/>
      <c r="P327" s="280"/>
    </row>
    <row r="328" spans="2:16">
      <c r="B328" s="280"/>
      <c r="C328" s="280"/>
      <c r="D328" s="280"/>
      <c r="E328" s="280"/>
      <c r="F328" s="280"/>
      <c r="G328" s="280"/>
      <c r="H328" s="280"/>
      <c r="I328" s="280"/>
      <c r="J328" s="280"/>
      <c r="K328" s="280">
        <f t="shared" si="15"/>
        <v>0</v>
      </c>
      <c r="L328" s="280">
        <f t="shared" si="16"/>
        <v>0</v>
      </c>
      <c r="M328" s="280"/>
      <c r="N328" s="280">
        <f t="shared" si="17"/>
        <v>0</v>
      </c>
      <c r="O328" s="280"/>
      <c r="P328" s="280"/>
    </row>
    <row r="329" spans="2:16">
      <c r="B329" s="280"/>
      <c r="C329" s="280"/>
      <c r="D329" s="280"/>
      <c r="E329" s="280"/>
      <c r="F329" s="280"/>
      <c r="G329" s="280"/>
      <c r="H329" s="280"/>
      <c r="I329" s="280"/>
      <c r="J329" s="280"/>
      <c r="K329" s="280">
        <f t="shared" si="15"/>
        <v>0</v>
      </c>
      <c r="L329" s="280">
        <f t="shared" si="16"/>
        <v>0</v>
      </c>
      <c r="M329" s="280"/>
      <c r="N329" s="280">
        <f t="shared" si="17"/>
        <v>0</v>
      </c>
      <c r="O329" s="280"/>
      <c r="P329" s="280"/>
    </row>
    <row r="330" spans="2:16">
      <c r="B330" s="280"/>
      <c r="C330" s="280"/>
      <c r="D330" s="280"/>
      <c r="E330" s="280"/>
      <c r="F330" s="280"/>
      <c r="G330" s="280"/>
      <c r="H330" s="280"/>
      <c r="I330" s="280"/>
      <c r="J330" s="280"/>
      <c r="K330" s="280">
        <f t="shared" si="15"/>
        <v>0</v>
      </c>
      <c r="L330" s="280">
        <f t="shared" si="16"/>
        <v>0</v>
      </c>
      <c r="M330" s="280"/>
      <c r="N330" s="280">
        <f t="shared" si="17"/>
        <v>0</v>
      </c>
      <c r="O330" s="280"/>
      <c r="P330" s="280"/>
    </row>
    <row r="331" spans="2:16">
      <c r="B331" s="280"/>
      <c r="C331" s="280"/>
      <c r="D331" s="280"/>
      <c r="E331" s="280"/>
      <c r="F331" s="280"/>
      <c r="G331" s="280"/>
      <c r="H331" s="280"/>
      <c r="I331" s="280"/>
      <c r="J331" s="280"/>
      <c r="K331" s="280">
        <f t="shared" si="15"/>
        <v>0</v>
      </c>
      <c r="L331" s="280">
        <f t="shared" si="16"/>
        <v>0</v>
      </c>
      <c r="M331" s="280"/>
      <c r="N331" s="280">
        <f t="shared" si="17"/>
        <v>0</v>
      </c>
      <c r="O331" s="280"/>
      <c r="P331" s="280"/>
    </row>
    <row r="332" spans="2:16">
      <c r="B332" s="280"/>
      <c r="C332" s="280"/>
      <c r="D332" s="280"/>
      <c r="E332" s="280"/>
      <c r="F332" s="280"/>
      <c r="G332" s="280"/>
      <c r="H332" s="280"/>
      <c r="I332" s="280"/>
      <c r="J332" s="280"/>
      <c r="K332" s="280">
        <f t="shared" si="15"/>
        <v>0</v>
      </c>
      <c r="L332" s="280">
        <f t="shared" si="16"/>
        <v>0</v>
      </c>
      <c r="M332" s="280"/>
      <c r="N332" s="280">
        <f t="shared" si="17"/>
        <v>0</v>
      </c>
      <c r="O332" s="280"/>
      <c r="P332" s="280"/>
    </row>
    <row r="333" spans="2:16">
      <c r="B333" s="280"/>
      <c r="C333" s="280"/>
      <c r="D333" s="280"/>
      <c r="E333" s="280"/>
      <c r="F333" s="280"/>
      <c r="G333" s="280"/>
      <c r="H333" s="280"/>
      <c r="I333" s="280"/>
      <c r="J333" s="280"/>
      <c r="K333" s="280">
        <f t="shared" si="15"/>
        <v>0</v>
      </c>
      <c r="L333" s="280">
        <f t="shared" si="16"/>
        <v>0</v>
      </c>
      <c r="M333" s="280"/>
      <c r="N333" s="280">
        <f t="shared" si="17"/>
        <v>0</v>
      </c>
      <c r="O333" s="280"/>
      <c r="P333" s="280"/>
    </row>
    <row r="334" spans="2:16">
      <c r="B334" s="280"/>
      <c r="C334" s="280"/>
      <c r="D334" s="280"/>
      <c r="E334" s="280"/>
      <c r="F334" s="280"/>
      <c r="G334" s="280"/>
      <c r="H334" s="280"/>
      <c r="I334" s="280"/>
      <c r="J334" s="280"/>
      <c r="K334" s="280">
        <f t="shared" si="15"/>
        <v>0</v>
      </c>
      <c r="L334" s="280">
        <f t="shared" si="16"/>
        <v>0</v>
      </c>
      <c r="M334" s="280"/>
      <c r="N334" s="280">
        <f t="shared" si="17"/>
        <v>0</v>
      </c>
      <c r="O334" s="280"/>
      <c r="P334" s="280"/>
    </row>
    <row r="335" spans="2:16">
      <c r="B335" s="280"/>
      <c r="C335" s="280"/>
      <c r="D335" s="280"/>
      <c r="E335" s="280"/>
      <c r="F335" s="280"/>
      <c r="G335" s="280"/>
      <c r="H335" s="280"/>
      <c r="I335" s="280"/>
      <c r="J335" s="280"/>
      <c r="K335" s="280">
        <f t="shared" si="15"/>
        <v>0</v>
      </c>
      <c r="L335" s="280">
        <f t="shared" si="16"/>
        <v>0</v>
      </c>
      <c r="M335" s="280"/>
      <c r="N335" s="280">
        <f t="shared" si="17"/>
        <v>0</v>
      </c>
      <c r="O335" s="280"/>
      <c r="P335" s="280"/>
    </row>
    <row r="336" spans="2:16">
      <c r="B336" s="280"/>
      <c r="C336" s="280"/>
      <c r="D336" s="280"/>
      <c r="E336" s="280"/>
      <c r="F336" s="280"/>
      <c r="G336" s="280"/>
      <c r="H336" s="280"/>
      <c r="I336" s="280"/>
      <c r="J336" s="280"/>
      <c r="K336" s="280">
        <f t="shared" si="15"/>
        <v>0</v>
      </c>
      <c r="L336" s="280">
        <f t="shared" si="16"/>
        <v>0</v>
      </c>
      <c r="M336" s="280"/>
      <c r="N336" s="280">
        <f t="shared" si="17"/>
        <v>0</v>
      </c>
      <c r="O336" s="280"/>
      <c r="P336" s="280"/>
    </row>
    <row r="337" spans="2:16">
      <c r="B337" s="280"/>
      <c r="C337" s="280"/>
      <c r="D337" s="280"/>
      <c r="E337" s="280"/>
      <c r="F337" s="280"/>
      <c r="G337" s="280"/>
      <c r="H337" s="280"/>
      <c r="I337" s="280"/>
      <c r="J337" s="280"/>
      <c r="K337" s="280">
        <f t="shared" si="15"/>
        <v>0</v>
      </c>
      <c r="L337" s="280">
        <f t="shared" si="16"/>
        <v>0</v>
      </c>
      <c r="M337" s="280"/>
      <c r="N337" s="280">
        <f t="shared" si="17"/>
        <v>0</v>
      </c>
      <c r="O337" s="280"/>
      <c r="P337" s="280"/>
    </row>
    <row r="338" spans="2:16">
      <c r="B338" s="280"/>
      <c r="C338" s="280"/>
      <c r="D338" s="280"/>
      <c r="E338" s="280"/>
      <c r="F338" s="280"/>
      <c r="G338" s="280"/>
      <c r="H338" s="280"/>
      <c r="I338" s="280"/>
      <c r="J338" s="280"/>
      <c r="K338" s="280">
        <f t="shared" si="15"/>
        <v>0</v>
      </c>
      <c r="L338" s="280">
        <f t="shared" si="16"/>
        <v>0</v>
      </c>
      <c r="M338" s="280"/>
      <c r="N338" s="280">
        <f t="shared" si="17"/>
        <v>0</v>
      </c>
      <c r="O338" s="280"/>
      <c r="P338" s="280"/>
    </row>
    <row r="339" spans="2:16">
      <c r="B339" s="280"/>
      <c r="C339" s="280"/>
      <c r="D339" s="280"/>
      <c r="E339" s="280"/>
      <c r="F339" s="280"/>
      <c r="G339" s="280"/>
      <c r="H339" s="280"/>
      <c r="I339" s="280"/>
      <c r="J339" s="280"/>
      <c r="K339" s="280">
        <f t="shared" si="15"/>
        <v>0</v>
      </c>
      <c r="L339" s="280">
        <f t="shared" si="16"/>
        <v>0</v>
      </c>
      <c r="M339" s="280"/>
      <c r="N339" s="280">
        <f t="shared" si="17"/>
        <v>0</v>
      </c>
      <c r="O339" s="280"/>
      <c r="P339" s="280"/>
    </row>
    <row r="340" spans="2:16">
      <c r="B340" s="280"/>
      <c r="C340" s="280"/>
      <c r="D340" s="280"/>
      <c r="E340" s="280"/>
      <c r="F340" s="280"/>
      <c r="G340" s="280"/>
      <c r="H340" s="280"/>
      <c r="I340" s="280"/>
      <c r="J340" s="280"/>
      <c r="K340" s="280">
        <f t="shared" si="15"/>
        <v>0</v>
      </c>
      <c r="L340" s="280">
        <f t="shared" si="16"/>
        <v>0</v>
      </c>
      <c r="M340" s="280"/>
      <c r="N340" s="280">
        <f t="shared" si="17"/>
        <v>0</v>
      </c>
      <c r="O340" s="280"/>
      <c r="P340" s="280"/>
    </row>
    <row r="341" spans="2:16">
      <c r="B341" s="280"/>
      <c r="C341" s="280"/>
      <c r="D341" s="280"/>
      <c r="E341" s="280"/>
      <c r="F341" s="280"/>
      <c r="G341" s="280"/>
      <c r="H341" s="280"/>
      <c r="I341" s="280"/>
      <c r="J341" s="280"/>
      <c r="K341" s="280">
        <f t="shared" si="15"/>
        <v>0</v>
      </c>
      <c r="L341" s="280">
        <f t="shared" si="16"/>
        <v>0</v>
      </c>
      <c r="M341" s="280"/>
      <c r="N341" s="280">
        <f t="shared" si="17"/>
        <v>0</v>
      </c>
      <c r="O341" s="280"/>
      <c r="P341" s="280"/>
    </row>
    <row r="342" spans="2:16">
      <c r="B342" s="280"/>
      <c r="C342" s="280"/>
      <c r="D342" s="280"/>
      <c r="E342" s="280"/>
      <c r="F342" s="280"/>
      <c r="G342" s="280"/>
      <c r="H342" s="280"/>
      <c r="I342" s="280"/>
      <c r="J342" s="280"/>
      <c r="K342" s="280">
        <f t="shared" si="15"/>
        <v>0</v>
      </c>
      <c r="L342" s="280">
        <f t="shared" si="16"/>
        <v>0</v>
      </c>
      <c r="M342" s="280"/>
      <c r="N342" s="280">
        <f t="shared" si="17"/>
        <v>0</v>
      </c>
      <c r="O342" s="280"/>
      <c r="P342" s="280"/>
    </row>
    <row r="343" spans="2:16">
      <c r="B343" s="280"/>
      <c r="C343" s="280"/>
      <c r="D343" s="280"/>
      <c r="E343" s="280"/>
      <c r="F343" s="280"/>
      <c r="G343" s="280"/>
      <c r="H343" s="280"/>
      <c r="I343" s="280"/>
      <c r="J343" s="280"/>
      <c r="K343" s="280">
        <f t="shared" si="15"/>
        <v>0</v>
      </c>
      <c r="L343" s="280">
        <f t="shared" si="16"/>
        <v>0</v>
      </c>
      <c r="M343" s="280"/>
      <c r="N343" s="280">
        <f t="shared" si="17"/>
        <v>0</v>
      </c>
      <c r="O343" s="280"/>
      <c r="P343" s="280"/>
    </row>
    <row r="344" spans="2:16">
      <c r="B344" s="280"/>
      <c r="C344" s="280"/>
      <c r="D344" s="280"/>
      <c r="E344" s="280"/>
      <c r="F344" s="280"/>
      <c r="G344" s="280"/>
      <c r="H344" s="280"/>
      <c r="I344" s="280"/>
      <c r="J344" s="280"/>
      <c r="K344" s="280">
        <f t="shared" si="15"/>
        <v>0</v>
      </c>
      <c r="L344" s="280">
        <f t="shared" si="16"/>
        <v>0</v>
      </c>
      <c r="M344" s="280"/>
      <c r="N344" s="280">
        <f t="shared" si="17"/>
        <v>0</v>
      </c>
      <c r="O344" s="280"/>
      <c r="P344" s="280"/>
    </row>
    <row r="345" spans="2:16">
      <c r="B345" s="280"/>
      <c r="C345" s="280"/>
      <c r="D345" s="280"/>
      <c r="E345" s="280"/>
      <c r="F345" s="280"/>
      <c r="G345" s="280"/>
      <c r="H345" s="280"/>
      <c r="I345" s="280"/>
      <c r="J345" s="280"/>
      <c r="K345" s="280">
        <f t="shared" si="15"/>
        <v>0</v>
      </c>
      <c r="L345" s="280">
        <f t="shared" si="16"/>
        <v>0</v>
      </c>
      <c r="M345" s="280"/>
      <c r="N345" s="280">
        <f t="shared" si="17"/>
        <v>0</v>
      </c>
      <c r="O345" s="280"/>
      <c r="P345" s="280"/>
    </row>
    <row r="346" spans="2:16">
      <c r="B346" s="280"/>
      <c r="C346" s="280"/>
      <c r="D346" s="280"/>
      <c r="E346" s="280"/>
      <c r="F346" s="280"/>
      <c r="G346" s="280"/>
      <c r="H346" s="280"/>
      <c r="I346" s="280"/>
      <c r="J346" s="280"/>
      <c r="K346" s="280">
        <f t="shared" si="15"/>
        <v>0</v>
      </c>
      <c r="L346" s="280">
        <f t="shared" si="16"/>
        <v>0</v>
      </c>
      <c r="M346" s="280"/>
      <c r="N346" s="280">
        <f t="shared" si="17"/>
        <v>0</v>
      </c>
      <c r="O346" s="280"/>
      <c r="P346" s="280"/>
    </row>
    <row r="347" spans="2:16">
      <c r="B347" s="280"/>
      <c r="C347" s="280"/>
      <c r="D347" s="280"/>
      <c r="E347" s="280"/>
      <c r="F347" s="280"/>
      <c r="G347" s="280"/>
      <c r="H347" s="280"/>
      <c r="I347" s="280"/>
      <c r="J347" s="280"/>
      <c r="K347" s="280">
        <f t="shared" si="15"/>
        <v>0</v>
      </c>
      <c r="L347" s="280">
        <f t="shared" si="16"/>
        <v>0</v>
      </c>
      <c r="M347" s="280"/>
      <c r="N347" s="280">
        <f t="shared" si="17"/>
        <v>0</v>
      </c>
      <c r="O347" s="280"/>
      <c r="P347" s="280"/>
    </row>
    <row r="348" spans="2:16">
      <c r="B348" s="280"/>
      <c r="C348" s="280"/>
      <c r="D348" s="280"/>
      <c r="E348" s="280"/>
      <c r="F348" s="280"/>
      <c r="G348" s="280"/>
      <c r="H348" s="280"/>
      <c r="I348" s="280"/>
      <c r="J348" s="280"/>
      <c r="K348" s="280">
        <f t="shared" si="15"/>
        <v>0</v>
      </c>
      <c r="L348" s="280">
        <f t="shared" si="16"/>
        <v>0</v>
      </c>
      <c r="M348" s="280"/>
      <c r="N348" s="280">
        <f t="shared" si="17"/>
        <v>0</v>
      </c>
      <c r="O348" s="280"/>
      <c r="P348" s="280"/>
    </row>
    <row r="349" spans="2:16">
      <c r="B349" s="280"/>
      <c r="C349" s="280"/>
      <c r="D349" s="280"/>
      <c r="E349" s="280"/>
      <c r="F349" s="280"/>
      <c r="G349" s="280"/>
      <c r="H349" s="280"/>
      <c r="I349" s="280"/>
      <c r="J349" s="280"/>
      <c r="K349" s="280">
        <f t="shared" si="15"/>
        <v>0</v>
      </c>
      <c r="L349" s="280">
        <f t="shared" si="16"/>
        <v>0</v>
      </c>
      <c r="M349" s="280"/>
      <c r="N349" s="280">
        <f t="shared" si="17"/>
        <v>0</v>
      </c>
      <c r="O349" s="280"/>
      <c r="P349" s="280"/>
    </row>
    <row r="350" spans="2:16">
      <c r="B350" s="280"/>
      <c r="C350" s="280"/>
      <c r="D350" s="280"/>
      <c r="E350" s="280"/>
      <c r="F350" s="280"/>
      <c r="G350" s="280"/>
      <c r="H350" s="280"/>
      <c r="I350" s="280"/>
      <c r="J350" s="280"/>
      <c r="K350" s="280">
        <f t="shared" si="15"/>
        <v>0</v>
      </c>
      <c r="L350" s="280">
        <f t="shared" si="16"/>
        <v>0</v>
      </c>
      <c r="M350" s="280"/>
      <c r="N350" s="280">
        <f t="shared" si="17"/>
        <v>0</v>
      </c>
      <c r="O350" s="280"/>
      <c r="P350" s="280"/>
    </row>
    <row r="351" spans="2:16">
      <c r="B351" s="280"/>
      <c r="C351" s="280"/>
      <c r="D351" s="280"/>
      <c r="E351" s="280"/>
      <c r="F351" s="280"/>
      <c r="G351" s="280"/>
      <c r="H351" s="280"/>
      <c r="I351" s="280"/>
      <c r="J351" s="280"/>
      <c r="K351" s="280">
        <f t="shared" si="15"/>
        <v>0</v>
      </c>
      <c r="L351" s="280">
        <f t="shared" si="16"/>
        <v>0</v>
      </c>
      <c r="M351" s="280"/>
      <c r="N351" s="280">
        <f t="shared" si="17"/>
        <v>0</v>
      </c>
      <c r="O351" s="280"/>
      <c r="P351" s="280"/>
    </row>
    <row r="352" spans="2:16">
      <c r="B352" s="280"/>
      <c r="C352" s="280"/>
      <c r="D352" s="280"/>
      <c r="E352" s="280"/>
      <c r="F352" s="280"/>
      <c r="G352" s="280"/>
      <c r="H352" s="280"/>
      <c r="I352" s="280"/>
      <c r="J352" s="280"/>
      <c r="K352" s="280">
        <f t="shared" si="15"/>
        <v>0</v>
      </c>
      <c r="L352" s="280">
        <f t="shared" si="16"/>
        <v>0</v>
      </c>
      <c r="M352" s="280"/>
      <c r="N352" s="280">
        <f t="shared" si="17"/>
        <v>0</v>
      </c>
      <c r="O352" s="280"/>
      <c r="P352" s="280"/>
    </row>
    <row r="353" spans="2:16">
      <c r="B353" s="280"/>
      <c r="C353" s="280"/>
      <c r="D353" s="280"/>
      <c r="E353" s="280"/>
      <c r="F353" s="280"/>
      <c r="G353" s="280"/>
      <c r="H353" s="280"/>
      <c r="I353" s="280"/>
      <c r="J353" s="280"/>
      <c r="K353" s="280">
        <f t="shared" si="15"/>
        <v>0</v>
      </c>
      <c r="L353" s="280">
        <f t="shared" si="16"/>
        <v>0</v>
      </c>
      <c r="M353" s="280"/>
      <c r="N353" s="280">
        <f t="shared" si="17"/>
        <v>0</v>
      </c>
      <c r="O353" s="280"/>
      <c r="P353" s="280"/>
    </row>
    <row r="354" spans="2:16">
      <c r="B354" s="280"/>
      <c r="C354" s="280"/>
      <c r="D354" s="280"/>
      <c r="E354" s="280"/>
      <c r="F354" s="280"/>
      <c r="G354" s="280"/>
      <c r="H354" s="280"/>
      <c r="I354" s="280"/>
      <c r="J354" s="280"/>
      <c r="K354" s="280">
        <f t="shared" si="15"/>
        <v>0</v>
      </c>
      <c r="L354" s="280">
        <f t="shared" si="16"/>
        <v>0</v>
      </c>
      <c r="M354" s="280"/>
      <c r="N354" s="280">
        <f t="shared" si="17"/>
        <v>0</v>
      </c>
      <c r="O354" s="280"/>
      <c r="P354" s="280"/>
    </row>
    <row r="355" spans="2:16">
      <c r="B355" s="280"/>
      <c r="C355" s="280"/>
      <c r="D355" s="280"/>
      <c r="E355" s="280"/>
      <c r="F355" s="280"/>
      <c r="G355" s="280"/>
      <c r="H355" s="280"/>
      <c r="I355" s="280"/>
      <c r="J355" s="280"/>
      <c r="K355" s="280">
        <f t="shared" si="15"/>
        <v>0</v>
      </c>
      <c r="L355" s="280">
        <f t="shared" si="16"/>
        <v>0</v>
      </c>
      <c r="M355" s="280"/>
      <c r="N355" s="280">
        <f t="shared" si="17"/>
        <v>0</v>
      </c>
      <c r="O355" s="280"/>
      <c r="P355" s="280"/>
    </row>
    <row r="356" spans="2:16">
      <c r="B356" s="280"/>
      <c r="C356" s="280"/>
      <c r="D356" s="280"/>
      <c r="E356" s="280"/>
      <c r="F356" s="280"/>
      <c r="G356" s="280"/>
      <c r="H356" s="280"/>
      <c r="I356" s="280"/>
      <c r="J356" s="280"/>
      <c r="K356" s="280">
        <f t="shared" si="15"/>
        <v>0</v>
      </c>
      <c r="L356" s="280">
        <f t="shared" si="16"/>
        <v>0</v>
      </c>
      <c r="M356" s="280"/>
      <c r="N356" s="280">
        <f t="shared" si="17"/>
        <v>0</v>
      </c>
      <c r="O356" s="280"/>
      <c r="P356" s="280"/>
    </row>
    <row r="357" spans="2:16">
      <c r="B357" s="280"/>
      <c r="C357" s="280"/>
      <c r="D357" s="280"/>
      <c r="E357" s="280"/>
      <c r="F357" s="280"/>
      <c r="G357" s="280"/>
      <c r="H357" s="280"/>
      <c r="I357" s="280"/>
      <c r="J357" s="280"/>
      <c r="K357" s="280">
        <f t="shared" si="15"/>
        <v>0</v>
      </c>
      <c r="L357" s="280">
        <f t="shared" si="16"/>
        <v>0</v>
      </c>
      <c r="M357" s="280"/>
      <c r="N357" s="280">
        <f t="shared" si="17"/>
        <v>0</v>
      </c>
      <c r="O357" s="280"/>
      <c r="P357" s="280"/>
    </row>
    <row r="358" spans="2:16">
      <c r="B358" s="280"/>
      <c r="C358" s="280"/>
      <c r="D358" s="280"/>
      <c r="E358" s="280"/>
      <c r="F358" s="280"/>
      <c r="G358" s="280"/>
      <c r="H358" s="280"/>
      <c r="I358" s="280"/>
      <c r="J358" s="280"/>
      <c r="K358" s="280">
        <f t="shared" si="15"/>
        <v>0</v>
      </c>
      <c r="L358" s="280">
        <f t="shared" si="16"/>
        <v>0</v>
      </c>
      <c r="M358" s="280"/>
      <c r="N358" s="280">
        <f t="shared" si="17"/>
        <v>0</v>
      </c>
      <c r="O358" s="280"/>
      <c r="P358" s="280"/>
    </row>
    <row r="359" spans="2:16">
      <c r="B359" s="280"/>
      <c r="C359" s="280"/>
      <c r="D359" s="280"/>
      <c r="E359" s="280"/>
      <c r="F359" s="280"/>
      <c r="G359" s="280"/>
      <c r="H359" s="280"/>
      <c r="I359" s="280"/>
      <c r="J359" s="280"/>
      <c r="K359" s="280">
        <f t="shared" si="15"/>
        <v>0</v>
      </c>
      <c r="L359" s="280">
        <f t="shared" si="16"/>
        <v>0</v>
      </c>
      <c r="M359" s="280"/>
      <c r="N359" s="280">
        <f t="shared" si="17"/>
        <v>0</v>
      </c>
      <c r="O359" s="280"/>
      <c r="P359" s="280"/>
    </row>
    <row r="360" spans="2:16">
      <c r="B360" s="280"/>
      <c r="C360" s="280"/>
      <c r="D360" s="280"/>
      <c r="E360" s="280"/>
      <c r="F360" s="280"/>
      <c r="G360" s="280"/>
      <c r="H360" s="280"/>
      <c r="I360" s="280"/>
      <c r="J360" s="280"/>
      <c r="K360" s="280">
        <f t="shared" si="15"/>
        <v>0</v>
      </c>
      <c r="L360" s="280">
        <f t="shared" si="16"/>
        <v>0</v>
      </c>
      <c r="M360" s="280"/>
      <c r="N360" s="280">
        <f t="shared" si="17"/>
        <v>0</v>
      </c>
      <c r="O360" s="280"/>
      <c r="P360" s="280"/>
    </row>
    <row r="361" spans="2:16">
      <c r="B361" s="280"/>
      <c r="C361" s="280"/>
      <c r="D361" s="280"/>
      <c r="E361" s="280"/>
      <c r="F361" s="280"/>
      <c r="G361" s="280"/>
      <c r="H361" s="280"/>
      <c r="I361" s="280"/>
      <c r="J361" s="280"/>
      <c r="K361" s="280">
        <f t="shared" si="15"/>
        <v>0</v>
      </c>
      <c r="L361" s="280">
        <f t="shared" si="16"/>
        <v>0</v>
      </c>
      <c r="M361" s="280"/>
      <c r="N361" s="280">
        <f t="shared" si="17"/>
        <v>0</v>
      </c>
      <c r="O361" s="280"/>
      <c r="P361" s="280"/>
    </row>
    <row r="362" spans="2:16">
      <c r="B362" s="280"/>
      <c r="C362" s="280"/>
      <c r="D362" s="280"/>
      <c r="E362" s="280"/>
      <c r="F362" s="280"/>
      <c r="G362" s="280"/>
      <c r="H362" s="280"/>
      <c r="I362" s="280"/>
      <c r="J362" s="280"/>
      <c r="K362" s="280">
        <f t="shared" si="15"/>
        <v>0</v>
      </c>
      <c r="L362" s="280">
        <f t="shared" si="16"/>
        <v>0</v>
      </c>
      <c r="M362" s="280"/>
      <c r="N362" s="280">
        <f t="shared" si="17"/>
        <v>0</v>
      </c>
      <c r="O362" s="280"/>
      <c r="P362" s="280"/>
    </row>
    <row r="363" spans="2:16">
      <c r="B363" s="280"/>
      <c r="C363" s="280"/>
      <c r="D363" s="280"/>
      <c r="E363" s="280"/>
      <c r="F363" s="280"/>
      <c r="G363" s="280"/>
      <c r="H363" s="280"/>
      <c r="I363" s="280"/>
      <c r="J363" s="280"/>
      <c r="K363" s="280">
        <f t="shared" si="15"/>
        <v>0</v>
      </c>
      <c r="L363" s="280">
        <f t="shared" si="16"/>
        <v>0</v>
      </c>
      <c r="M363" s="280"/>
      <c r="N363" s="280">
        <f t="shared" si="17"/>
        <v>0</v>
      </c>
      <c r="O363" s="280"/>
      <c r="P363" s="280"/>
    </row>
    <row r="364" spans="2:16">
      <c r="B364" s="280"/>
      <c r="C364" s="280"/>
      <c r="D364" s="280"/>
      <c r="E364" s="280"/>
      <c r="F364" s="280"/>
      <c r="G364" s="280"/>
      <c r="H364" s="280"/>
      <c r="I364" s="280"/>
      <c r="J364" s="280"/>
      <c r="K364" s="280">
        <f t="shared" si="15"/>
        <v>0</v>
      </c>
      <c r="L364" s="280">
        <f t="shared" si="16"/>
        <v>0</v>
      </c>
      <c r="M364" s="280"/>
      <c r="N364" s="280">
        <f t="shared" si="17"/>
        <v>0</v>
      </c>
      <c r="O364" s="280"/>
      <c r="P364" s="280"/>
    </row>
    <row r="365" spans="2:16">
      <c r="B365" s="280"/>
      <c r="C365" s="280"/>
      <c r="D365" s="280"/>
      <c r="E365" s="280"/>
      <c r="F365" s="280"/>
      <c r="G365" s="280"/>
      <c r="H365" s="280"/>
      <c r="I365" s="280"/>
      <c r="J365" s="280"/>
      <c r="K365" s="280">
        <f t="shared" si="15"/>
        <v>0</v>
      </c>
      <c r="L365" s="280">
        <f t="shared" si="16"/>
        <v>0</v>
      </c>
      <c r="M365" s="280"/>
      <c r="N365" s="280">
        <f t="shared" si="17"/>
        <v>0</v>
      </c>
      <c r="O365" s="280"/>
      <c r="P365" s="280"/>
    </row>
    <row r="366" spans="2:16">
      <c r="B366" s="280"/>
      <c r="C366" s="280"/>
      <c r="D366" s="280"/>
      <c r="E366" s="280"/>
      <c r="F366" s="280"/>
      <c r="G366" s="280"/>
      <c r="H366" s="280"/>
      <c r="I366" s="280"/>
      <c r="J366" s="280"/>
      <c r="K366" s="280">
        <f t="shared" si="15"/>
        <v>0</v>
      </c>
      <c r="L366" s="280">
        <f t="shared" si="16"/>
        <v>0</v>
      </c>
      <c r="M366" s="280"/>
      <c r="N366" s="280">
        <f t="shared" si="17"/>
        <v>0</v>
      </c>
      <c r="O366" s="280"/>
      <c r="P366" s="280"/>
    </row>
    <row r="367" spans="2:16">
      <c r="B367" s="280"/>
      <c r="C367" s="280"/>
      <c r="D367" s="280"/>
      <c r="E367" s="280"/>
      <c r="F367" s="280"/>
      <c r="G367" s="280"/>
      <c r="H367" s="280"/>
      <c r="I367" s="280"/>
      <c r="J367" s="280"/>
      <c r="K367" s="280">
        <f t="shared" si="15"/>
        <v>0</v>
      </c>
      <c r="L367" s="280">
        <f t="shared" si="16"/>
        <v>0</v>
      </c>
      <c r="M367" s="280"/>
      <c r="N367" s="280">
        <f t="shared" si="17"/>
        <v>0</v>
      </c>
      <c r="O367" s="280"/>
      <c r="P367" s="280"/>
    </row>
    <row r="368" spans="2:16">
      <c r="B368" s="280"/>
      <c r="C368" s="280"/>
      <c r="D368" s="280"/>
      <c r="E368" s="280"/>
      <c r="F368" s="280"/>
      <c r="G368" s="280"/>
      <c r="H368" s="280"/>
      <c r="I368" s="280"/>
      <c r="J368" s="280"/>
      <c r="K368" s="280">
        <f t="shared" si="15"/>
        <v>0</v>
      </c>
      <c r="L368" s="280">
        <f t="shared" si="16"/>
        <v>0</v>
      </c>
      <c r="M368" s="280"/>
      <c r="N368" s="280">
        <f t="shared" si="17"/>
        <v>0</v>
      </c>
      <c r="O368" s="280"/>
      <c r="P368" s="280"/>
    </row>
    <row r="369" spans="2:16">
      <c r="B369" s="280"/>
      <c r="C369" s="280"/>
      <c r="D369" s="280"/>
      <c r="E369" s="280"/>
      <c r="F369" s="280"/>
      <c r="G369" s="280"/>
      <c r="H369" s="280"/>
      <c r="I369" s="280"/>
      <c r="J369" s="280"/>
      <c r="K369" s="280">
        <f t="shared" si="15"/>
        <v>0</v>
      </c>
      <c r="L369" s="280">
        <f t="shared" si="16"/>
        <v>0</v>
      </c>
      <c r="M369" s="280"/>
      <c r="N369" s="280">
        <f t="shared" si="17"/>
        <v>0</v>
      </c>
      <c r="O369" s="280"/>
      <c r="P369" s="280"/>
    </row>
    <row r="370" spans="2:16">
      <c r="B370" s="280"/>
      <c r="C370" s="280"/>
      <c r="D370" s="280"/>
      <c r="E370" s="280"/>
      <c r="F370" s="280"/>
      <c r="G370" s="280"/>
      <c r="H370" s="280"/>
      <c r="I370" s="280"/>
      <c r="J370" s="280"/>
      <c r="K370" s="280">
        <f t="shared" si="15"/>
        <v>0</v>
      </c>
      <c r="L370" s="280">
        <f t="shared" si="16"/>
        <v>0</v>
      </c>
      <c r="M370" s="280"/>
      <c r="N370" s="280">
        <f t="shared" si="17"/>
        <v>0</v>
      </c>
      <c r="O370" s="280"/>
      <c r="P370" s="280"/>
    </row>
    <row r="371" spans="2:16">
      <c r="B371" s="280"/>
      <c r="C371" s="280"/>
      <c r="D371" s="280"/>
      <c r="E371" s="280"/>
      <c r="F371" s="280"/>
      <c r="G371" s="280"/>
      <c r="H371" s="280"/>
      <c r="I371" s="280"/>
      <c r="J371" s="280"/>
      <c r="K371" s="280">
        <f t="shared" si="15"/>
        <v>0</v>
      </c>
      <c r="L371" s="280">
        <f t="shared" si="16"/>
        <v>0</v>
      </c>
      <c r="M371" s="280"/>
      <c r="N371" s="280">
        <f t="shared" si="17"/>
        <v>0</v>
      </c>
      <c r="O371" s="280"/>
      <c r="P371" s="280"/>
    </row>
    <row r="372" spans="2:16">
      <c r="B372" s="280"/>
      <c r="C372" s="280"/>
      <c r="D372" s="280"/>
      <c r="E372" s="280"/>
      <c r="F372" s="280"/>
      <c r="G372" s="280"/>
      <c r="H372" s="280"/>
      <c r="I372" s="280"/>
      <c r="J372" s="280"/>
      <c r="K372" s="280">
        <f t="shared" si="15"/>
        <v>0</v>
      </c>
      <c r="L372" s="280">
        <f t="shared" si="16"/>
        <v>0</v>
      </c>
      <c r="M372" s="280"/>
      <c r="N372" s="280">
        <f t="shared" si="17"/>
        <v>0</v>
      </c>
      <c r="O372" s="280"/>
      <c r="P372" s="280"/>
    </row>
    <row r="373" spans="2:16">
      <c r="B373" s="280"/>
      <c r="C373" s="280"/>
      <c r="D373" s="280"/>
      <c r="E373" s="280"/>
      <c r="F373" s="280"/>
      <c r="G373" s="280"/>
      <c r="H373" s="280"/>
      <c r="I373" s="280"/>
      <c r="J373" s="280"/>
      <c r="K373" s="280">
        <f t="shared" si="15"/>
        <v>0</v>
      </c>
      <c r="L373" s="280">
        <f t="shared" si="16"/>
        <v>0</v>
      </c>
      <c r="M373" s="280"/>
      <c r="N373" s="280">
        <f t="shared" si="17"/>
        <v>0</v>
      </c>
      <c r="O373" s="280"/>
      <c r="P373" s="280"/>
    </row>
    <row r="374" spans="2:16">
      <c r="B374" s="280"/>
      <c r="C374" s="280"/>
      <c r="D374" s="280"/>
      <c r="E374" s="280"/>
      <c r="F374" s="280"/>
      <c r="G374" s="280"/>
      <c r="H374" s="280"/>
      <c r="I374" s="280"/>
      <c r="J374" s="280"/>
      <c r="K374" s="280">
        <f t="shared" si="15"/>
        <v>0</v>
      </c>
      <c r="L374" s="280">
        <f t="shared" si="16"/>
        <v>0</v>
      </c>
      <c r="M374" s="280"/>
      <c r="N374" s="280">
        <f t="shared" si="17"/>
        <v>0</v>
      </c>
      <c r="O374" s="280"/>
      <c r="P374" s="280"/>
    </row>
    <row r="375" spans="2:16">
      <c r="B375" s="280"/>
      <c r="C375" s="280"/>
      <c r="D375" s="280"/>
      <c r="E375" s="280"/>
      <c r="F375" s="280"/>
      <c r="G375" s="280"/>
      <c r="H375" s="280"/>
      <c r="I375" s="280"/>
      <c r="J375" s="280"/>
      <c r="K375" s="280">
        <f t="shared" si="15"/>
        <v>0</v>
      </c>
      <c r="L375" s="280">
        <f t="shared" si="16"/>
        <v>0</v>
      </c>
      <c r="M375" s="280"/>
      <c r="N375" s="280">
        <f t="shared" si="17"/>
        <v>0</v>
      </c>
      <c r="O375" s="280"/>
      <c r="P375" s="280"/>
    </row>
    <row r="376" spans="2:16">
      <c r="B376" s="280"/>
      <c r="C376" s="280"/>
      <c r="D376" s="280"/>
      <c r="E376" s="280"/>
      <c r="F376" s="280"/>
      <c r="G376" s="280"/>
      <c r="H376" s="280"/>
      <c r="I376" s="280"/>
      <c r="J376" s="280"/>
      <c r="K376" s="280">
        <f t="shared" si="15"/>
        <v>0</v>
      </c>
      <c r="L376" s="280">
        <f t="shared" si="16"/>
        <v>0</v>
      </c>
      <c r="M376" s="280"/>
      <c r="N376" s="280">
        <f t="shared" si="17"/>
        <v>0</v>
      </c>
      <c r="O376" s="280"/>
      <c r="P376" s="280"/>
    </row>
    <row r="377" spans="2:16">
      <c r="B377" s="280"/>
      <c r="C377" s="280"/>
      <c r="D377" s="280"/>
      <c r="E377" s="280"/>
      <c r="F377" s="280"/>
      <c r="G377" s="280"/>
      <c r="H377" s="280"/>
      <c r="I377" s="280"/>
      <c r="J377" s="280"/>
      <c r="K377" s="280">
        <f t="shared" si="15"/>
        <v>0</v>
      </c>
      <c r="L377" s="280">
        <f t="shared" si="16"/>
        <v>0</v>
      </c>
      <c r="M377" s="280"/>
      <c r="N377" s="280">
        <f t="shared" si="17"/>
        <v>0</v>
      </c>
      <c r="O377" s="280"/>
      <c r="P377" s="280"/>
    </row>
    <row r="378" spans="2:16">
      <c r="B378" s="280"/>
      <c r="C378" s="280"/>
      <c r="D378" s="280"/>
      <c r="E378" s="280"/>
      <c r="F378" s="280"/>
      <c r="G378" s="280"/>
      <c r="H378" s="280"/>
      <c r="I378" s="280"/>
      <c r="J378" s="280"/>
      <c r="K378" s="280">
        <f t="shared" si="15"/>
        <v>0</v>
      </c>
      <c r="L378" s="280">
        <f t="shared" si="16"/>
        <v>0</v>
      </c>
      <c r="M378" s="280"/>
      <c r="N378" s="280">
        <f t="shared" si="17"/>
        <v>0</v>
      </c>
      <c r="O378" s="280"/>
      <c r="P378" s="280"/>
    </row>
    <row r="379" spans="2:16">
      <c r="B379" s="280"/>
      <c r="C379" s="280"/>
      <c r="D379" s="280"/>
      <c r="E379" s="280"/>
      <c r="F379" s="280"/>
      <c r="G379" s="280"/>
      <c r="H379" s="280"/>
      <c r="I379" s="280"/>
      <c r="J379" s="280"/>
      <c r="K379" s="280">
        <f t="shared" si="15"/>
        <v>0</v>
      </c>
      <c r="L379" s="280">
        <f t="shared" si="16"/>
        <v>0</v>
      </c>
      <c r="M379" s="280"/>
      <c r="N379" s="280">
        <f t="shared" si="17"/>
        <v>0</v>
      </c>
      <c r="O379" s="280"/>
      <c r="P379" s="280"/>
    </row>
    <row r="380" spans="2:16">
      <c r="B380" s="280"/>
      <c r="C380" s="280"/>
      <c r="D380" s="280"/>
      <c r="E380" s="280"/>
      <c r="F380" s="280"/>
      <c r="G380" s="280"/>
      <c r="H380" s="280"/>
      <c r="I380" s="280"/>
      <c r="J380" s="280"/>
      <c r="K380" s="280">
        <f t="shared" si="15"/>
        <v>0</v>
      </c>
      <c r="L380" s="280">
        <f t="shared" si="16"/>
        <v>0</v>
      </c>
      <c r="M380" s="280"/>
      <c r="N380" s="280">
        <f t="shared" si="17"/>
        <v>0</v>
      </c>
      <c r="O380" s="280"/>
      <c r="P380" s="280"/>
    </row>
    <row r="381" spans="2:16">
      <c r="B381" s="280"/>
      <c r="C381" s="280"/>
      <c r="D381" s="280"/>
      <c r="E381" s="280"/>
      <c r="F381" s="280"/>
      <c r="G381" s="280"/>
      <c r="H381" s="280"/>
      <c r="I381" s="280"/>
      <c r="J381" s="280"/>
      <c r="K381" s="280">
        <f t="shared" si="15"/>
        <v>0</v>
      </c>
      <c r="L381" s="280">
        <f t="shared" si="16"/>
        <v>0</v>
      </c>
      <c r="M381" s="280"/>
      <c r="N381" s="280">
        <f t="shared" si="17"/>
        <v>0</v>
      </c>
      <c r="O381" s="280"/>
      <c r="P381" s="280"/>
    </row>
    <row r="382" spans="2:16">
      <c r="B382" s="280"/>
      <c r="C382" s="280"/>
      <c r="D382" s="280"/>
      <c r="E382" s="280"/>
      <c r="F382" s="280"/>
      <c r="G382" s="280"/>
      <c r="H382" s="280"/>
      <c r="I382" s="280"/>
      <c r="J382" s="280"/>
      <c r="K382" s="280">
        <f t="shared" si="15"/>
        <v>0</v>
      </c>
      <c r="L382" s="280">
        <f t="shared" si="16"/>
        <v>0</v>
      </c>
      <c r="M382" s="280"/>
      <c r="N382" s="280">
        <f t="shared" si="17"/>
        <v>0</v>
      </c>
      <c r="O382" s="280"/>
      <c r="P382" s="280"/>
    </row>
    <row r="383" spans="2:16">
      <c r="B383" s="280"/>
      <c r="C383" s="280"/>
      <c r="D383" s="280"/>
      <c r="E383" s="280"/>
      <c r="F383" s="280"/>
      <c r="G383" s="280"/>
      <c r="H383" s="280"/>
      <c r="I383" s="280"/>
      <c r="J383" s="280"/>
      <c r="K383" s="280">
        <f t="shared" si="15"/>
        <v>0</v>
      </c>
      <c r="L383" s="280">
        <f t="shared" si="16"/>
        <v>0</v>
      </c>
      <c r="M383" s="280"/>
      <c r="N383" s="280">
        <f t="shared" si="17"/>
        <v>0</v>
      </c>
      <c r="O383" s="280"/>
      <c r="P383" s="280"/>
    </row>
    <row r="384" spans="2:16">
      <c r="B384" s="280"/>
      <c r="C384" s="280"/>
      <c r="D384" s="280"/>
      <c r="E384" s="280"/>
      <c r="F384" s="280"/>
      <c r="G384" s="280"/>
      <c r="H384" s="280"/>
      <c r="I384" s="280"/>
      <c r="J384" s="280"/>
      <c r="K384" s="280">
        <f t="shared" si="15"/>
        <v>0</v>
      </c>
      <c r="L384" s="280">
        <f t="shared" si="16"/>
        <v>0</v>
      </c>
      <c r="M384" s="280"/>
      <c r="N384" s="280">
        <f t="shared" si="17"/>
        <v>0</v>
      </c>
      <c r="O384" s="280"/>
      <c r="P384" s="280"/>
    </row>
    <row r="385" spans="2:16">
      <c r="B385" s="280"/>
      <c r="C385" s="280"/>
      <c r="D385" s="280"/>
      <c r="E385" s="280"/>
      <c r="F385" s="280"/>
      <c r="G385" s="280"/>
      <c r="H385" s="280"/>
      <c r="I385" s="280"/>
      <c r="J385" s="280"/>
      <c r="K385" s="280">
        <f t="shared" si="15"/>
        <v>0</v>
      </c>
      <c r="L385" s="280">
        <f t="shared" si="16"/>
        <v>0</v>
      </c>
      <c r="M385" s="280"/>
      <c r="N385" s="280">
        <f t="shared" si="17"/>
        <v>0</v>
      </c>
      <c r="O385" s="280"/>
      <c r="P385" s="280"/>
    </row>
    <row r="386" spans="2:16">
      <c r="B386" s="280"/>
      <c r="C386" s="280"/>
      <c r="D386" s="280"/>
      <c r="E386" s="280"/>
      <c r="F386" s="280"/>
      <c r="G386" s="280"/>
      <c r="H386" s="280"/>
      <c r="I386" s="280"/>
      <c r="J386" s="280"/>
      <c r="K386" s="280">
        <f t="shared" si="15"/>
        <v>0</v>
      </c>
      <c r="L386" s="280">
        <f t="shared" si="16"/>
        <v>0</v>
      </c>
      <c r="M386" s="280"/>
      <c r="N386" s="280">
        <f t="shared" si="17"/>
        <v>0</v>
      </c>
      <c r="O386" s="280"/>
      <c r="P386" s="280"/>
    </row>
    <row r="387" spans="2:16">
      <c r="B387" s="280"/>
      <c r="C387" s="280"/>
      <c r="D387" s="280"/>
      <c r="E387" s="280"/>
      <c r="F387" s="280"/>
      <c r="G387" s="280"/>
      <c r="H387" s="280"/>
      <c r="I387" s="280"/>
      <c r="J387" s="280"/>
      <c r="K387" s="280">
        <f t="shared" si="15"/>
        <v>0</v>
      </c>
      <c r="L387" s="280">
        <f t="shared" si="16"/>
        <v>0</v>
      </c>
      <c r="M387" s="280"/>
      <c r="N387" s="280">
        <f t="shared" si="17"/>
        <v>0</v>
      </c>
      <c r="O387" s="280"/>
      <c r="P387" s="280"/>
    </row>
    <row r="388" spans="2:16">
      <c r="B388" s="280"/>
      <c r="C388" s="280"/>
      <c r="D388" s="280"/>
      <c r="E388" s="280"/>
      <c r="F388" s="280"/>
      <c r="G388" s="280"/>
      <c r="H388" s="280"/>
      <c r="I388" s="280"/>
      <c r="J388" s="280"/>
      <c r="K388" s="280">
        <f t="shared" si="15"/>
        <v>0</v>
      </c>
      <c r="L388" s="280">
        <f t="shared" si="16"/>
        <v>0</v>
      </c>
      <c r="M388" s="280"/>
      <c r="N388" s="280">
        <f t="shared" si="17"/>
        <v>0</v>
      </c>
      <c r="O388" s="280"/>
      <c r="P388" s="280"/>
    </row>
    <row r="389" spans="2:16">
      <c r="B389" s="280"/>
      <c r="C389" s="280"/>
      <c r="D389" s="280"/>
      <c r="E389" s="280"/>
      <c r="F389" s="280"/>
      <c r="G389" s="280"/>
      <c r="H389" s="280"/>
      <c r="I389" s="280"/>
      <c r="J389" s="280"/>
      <c r="K389" s="280">
        <f t="shared" si="15"/>
        <v>0</v>
      </c>
      <c r="L389" s="280">
        <f t="shared" si="16"/>
        <v>0</v>
      </c>
      <c r="M389" s="280"/>
      <c r="N389" s="280">
        <f t="shared" si="17"/>
        <v>0</v>
      </c>
      <c r="O389" s="280"/>
      <c r="P389" s="280"/>
    </row>
    <row r="390" spans="2:16">
      <c r="B390" s="280"/>
      <c r="C390" s="280"/>
      <c r="D390" s="280"/>
      <c r="E390" s="280"/>
      <c r="F390" s="280"/>
      <c r="G390" s="280"/>
      <c r="H390" s="280"/>
      <c r="I390" s="280"/>
      <c r="J390" s="280"/>
      <c r="K390" s="280">
        <f t="shared" si="15"/>
        <v>0</v>
      </c>
      <c r="L390" s="280">
        <f t="shared" si="16"/>
        <v>0</v>
      </c>
      <c r="M390" s="280"/>
      <c r="N390" s="280">
        <f t="shared" si="17"/>
        <v>0</v>
      </c>
      <c r="O390" s="280"/>
      <c r="P390" s="280"/>
    </row>
    <row r="391" spans="2:16">
      <c r="B391" s="280"/>
      <c r="C391" s="280"/>
      <c r="D391" s="280"/>
      <c r="E391" s="280"/>
      <c r="F391" s="280"/>
      <c r="G391" s="280"/>
      <c r="H391" s="280"/>
      <c r="I391" s="280"/>
      <c r="J391" s="280"/>
      <c r="K391" s="280">
        <f t="shared" ref="K391:K430" si="18">J391-I391</f>
        <v>0</v>
      </c>
      <c r="L391" s="280">
        <f t="shared" ref="L391:L430" si="19">I391-J391</f>
        <v>0</v>
      </c>
      <c r="M391" s="280"/>
      <c r="N391" s="280">
        <f t="shared" ref="N391:N430" si="20">L391*M391</f>
        <v>0</v>
      </c>
      <c r="O391" s="280"/>
      <c r="P391" s="280"/>
    </row>
    <row r="392" spans="2:16">
      <c r="B392" s="280"/>
      <c r="C392" s="280"/>
      <c r="D392" s="280"/>
      <c r="E392" s="280"/>
      <c r="F392" s="280"/>
      <c r="G392" s="280"/>
      <c r="H392" s="280"/>
      <c r="I392" s="280"/>
      <c r="J392" s="280"/>
      <c r="K392" s="280">
        <f t="shared" si="18"/>
        <v>0</v>
      </c>
      <c r="L392" s="280">
        <f t="shared" si="19"/>
        <v>0</v>
      </c>
      <c r="M392" s="280"/>
      <c r="N392" s="280">
        <f t="shared" si="20"/>
        <v>0</v>
      </c>
      <c r="O392" s="280"/>
      <c r="P392" s="280"/>
    </row>
    <row r="393" spans="2:16">
      <c r="B393" s="280"/>
      <c r="C393" s="280"/>
      <c r="D393" s="280"/>
      <c r="E393" s="280"/>
      <c r="F393" s="280"/>
      <c r="G393" s="280"/>
      <c r="H393" s="280"/>
      <c r="I393" s="280"/>
      <c r="J393" s="280"/>
      <c r="K393" s="280">
        <f t="shared" si="18"/>
        <v>0</v>
      </c>
      <c r="L393" s="280">
        <f t="shared" si="19"/>
        <v>0</v>
      </c>
      <c r="M393" s="280"/>
      <c r="N393" s="280">
        <f t="shared" si="20"/>
        <v>0</v>
      </c>
      <c r="O393" s="280"/>
      <c r="P393" s="280"/>
    </row>
    <row r="394" spans="2:16">
      <c r="B394" s="280"/>
      <c r="C394" s="280"/>
      <c r="D394" s="280"/>
      <c r="E394" s="280"/>
      <c r="F394" s="280"/>
      <c r="G394" s="280"/>
      <c r="H394" s="280"/>
      <c r="I394" s="280"/>
      <c r="J394" s="280"/>
      <c r="K394" s="280">
        <f t="shared" si="18"/>
        <v>0</v>
      </c>
      <c r="L394" s="280">
        <f t="shared" si="19"/>
        <v>0</v>
      </c>
      <c r="M394" s="280"/>
      <c r="N394" s="280">
        <f t="shared" si="20"/>
        <v>0</v>
      </c>
      <c r="O394" s="280"/>
      <c r="P394" s="280"/>
    </row>
    <row r="395" spans="2:16">
      <c r="B395" s="280"/>
      <c r="C395" s="280"/>
      <c r="D395" s="280"/>
      <c r="E395" s="280"/>
      <c r="F395" s="280"/>
      <c r="G395" s="280"/>
      <c r="H395" s="280"/>
      <c r="I395" s="280"/>
      <c r="J395" s="280"/>
      <c r="K395" s="280">
        <f t="shared" si="18"/>
        <v>0</v>
      </c>
      <c r="L395" s="280">
        <f t="shared" si="19"/>
        <v>0</v>
      </c>
      <c r="M395" s="280"/>
      <c r="N395" s="280">
        <f t="shared" si="20"/>
        <v>0</v>
      </c>
      <c r="O395" s="280"/>
      <c r="P395" s="280"/>
    </row>
    <row r="396" spans="2:16">
      <c r="B396" s="280"/>
      <c r="C396" s="280"/>
      <c r="D396" s="280"/>
      <c r="E396" s="280"/>
      <c r="F396" s="280"/>
      <c r="G396" s="280"/>
      <c r="H396" s="280"/>
      <c r="I396" s="280"/>
      <c r="J396" s="280"/>
      <c r="K396" s="280">
        <f t="shared" si="18"/>
        <v>0</v>
      </c>
      <c r="L396" s="280">
        <f t="shared" si="19"/>
        <v>0</v>
      </c>
      <c r="M396" s="280"/>
      <c r="N396" s="280">
        <f t="shared" si="20"/>
        <v>0</v>
      </c>
      <c r="O396" s="280"/>
      <c r="P396" s="280"/>
    </row>
    <row r="397" spans="2:16">
      <c r="B397" s="280"/>
      <c r="C397" s="280"/>
      <c r="D397" s="280"/>
      <c r="E397" s="280"/>
      <c r="F397" s="280"/>
      <c r="G397" s="280"/>
      <c r="H397" s="280"/>
      <c r="I397" s="280"/>
      <c r="J397" s="280"/>
      <c r="K397" s="280">
        <f t="shared" si="18"/>
        <v>0</v>
      </c>
      <c r="L397" s="280">
        <f t="shared" si="19"/>
        <v>0</v>
      </c>
      <c r="M397" s="280"/>
      <c r="N397" s="280">
        <f t="shared" si="20"/>
        <v>0</v>
      </c>
      <c r="O397" s="280"/>
      <c r="P397" s="280"/>
    </row>
    <row r="398" spans="2:16">
      <c r="B398" s="280"/>
      <c r="C398" s="280"/>
      <c r="D398" s="280"/>
      <c r="E398" s="280"/>
      <c r="F398" s="280"/>
      <c r="G398" s="280"/>
      <c r="H398" s="280"/>
      <c r="I398" s="280"/>
      <c r="J398" s="280"/>
      <c r="K398" s="280">
        <f t="shared" si="18"/>
        <v>0</v>
      </c>
      <c r="L398" s="280">
        <f t="shared" si="19"/>
        <v>0</v>
      </c>
      <c r="M398" s="280"/>
      <c r="N398" s="280">
        <f t="shared" si="20"/>
        <v>0</v>
      </c>
      <c r="O398" s="280"/>
      <c r="P398" s="280"/>
    </row>
    <row r="399" spans="2:16">
      <c r="B399" s="280"/>
      <c r="C399" s="280"/>
      <c r="D399" s="280"/>
      <c r="E399" s="280"/>
      <c r="F399" s="280"/>
      <c r="G399" s="280"/>
      <c r="H399" s="280"/>
      <c r="I399" s="280"/>
      <c r="J399" s="280"/>
      <c r="K399" s="280">
        <f t="shared" si="18"/>
        <v>0</v>
      </c>
      <c r="L399" s="280">
        <f t="shared" si="19"/>
        <v>0</v>
      </c>
      <c r="M399" s="280"/>
      <c r="N399" s="280">
        <f t="shared" si="20"/>
        <v>0</v>
      </c>
      <c r="O399" s="280"/>
      <c r="P399" s="280"/>
    </row>
    <row r="400" spans="2:16">
      <c r="B400" s="280"/>
      <c r="C400" s="280"/>
      <c r="D400" s="280"/>
      <c r="E400" s="280"/>
      <c r="F400" s="280"/>
      <c r="G400" s="280"/>
      <c r="H400" s="280"/>
      <c r="I400" s="280"/>
      <c r="J400" s="280"/>
      <c r="K400" s="280">
        <f t="shared" si="18"/>
        <v>0</v>
      </c>
      <c r="L400" s="280">
        <f t="shared" si="19"/>
        <v>0</v>
      </c>
      <c r="M400" s="280"/>
      <c r="N400" s="280">
        <f t="shared" si="20"/>
        <v>0</v>
      </c>
      <c r="O400" s="280"/>
      <c r="P400" s="280"/>
    </row>
    <row r="401" spans="2:16">
      <c r="B401" s="280"/>
      <c r="C401" s="280"/>
      <c r="D401" s="280"/>
      <c r="E401" s="280"/>
      <c r="F401" s="280"/>
      <c r="G401" s="280"/>
      <c r="H401" s="280"/>
      <c r="I401" s="280"/>
      <c r="J401" s="280"/>
      <c r="K401" s="280">
        <f t="shared" si="18"/>
        <v>0</v>
      </c>
      <c r="L401" s="280">
        <f t="shared" si="19"/>
        <v>0</v>
      </c>
      <c r="M401" s="280"/>
      <c r="N401" s="280">
        <f t="shared" si="20"/>
        <v>0</v>
      </c>
      <c r="O401" s="280"/>
      <c r="P401" s="280"/>
    </row>
    <row r="402" spans="2:16">
      <c r="B402" s="280"/>
      <c r="C402" s="280"/>
      <c r="D402" s="280"/>
      <c r="E402" s="280"/>
      <c r="F402" s="280"/>
      <c r="G402" s="280"/>
      <c r="H402" s="280"/>
      <c r="I402" s="280"/>
      <c r="J402" s="280"/>
      <c r="K402" s="280">
        <f t="shared" si="18"/>
        <v>0</v>
      </c>
      <c r="L402" s="280">
        <f t="shared" si="19"/>
        <v>0</v>
      </c>
      <c r="M402" s="280"/>
      <c r="N402" s="280">
        <f t="shared" si="20"/>
        <v>0</v>
      </c>
      <c r="O402" s="280"/>
      <c r="P402" s="280"/>
    </row>
    <row r="403" spans="2:16">
      <c r="B403" s="280"/>
      <c r="C403" s="280"/>
      <c r="D403" s="280"/>
      <c r="E403" s="280"/>
      <c r="F403" s="280"/>
      <c r="G403" s="280"/>
      <c r="H403" s="280"/>
      <c r="I403" s="280"/>
      <c r="J403" s="280"/>
      <c r="K403" s="280">
        <f t="shared" si="18"/>
        <v>0</v>
      </c>
      <c r="L403" s="280">
        <f t="shared" si="19"/>
        <v>0</v>
      </c>
      <c r="M403" s="280"/>
      <c r="N403" s="280">
        <f t="shared" si="20"/>
        <v>0</v>
      </c>
      <c r="O403" s="280"/>
      <c r="P403" s="280"/>
    </row>
    <row r="404" spans="2:16">
      <c r="B404" s="280"/>
      <c r="C404" s="280"/>
      <c r="D404" s="280"/>
      <c r="E404" s="280"/>
      <c r="F404" s="280"/>
      <c r="G404" s="280"/>
      <c r="H404" s="280"/>
      <c r="I404" s="280"/>
      <c r="J404" s="280"/>
      <c r="K404" s="280">
        <f t="shared" si="18"/>
        <v>0</v>
      </c>
      <c r="L404" s="280">
        <f t="shared" si="19"/>
        <v>0</v>
      </c>
      <c r="M404" s="280"/>
      <c r="N404" s="280">
        <f t="shared" si="20"/>
        <v>0</v>
      </c>
      <c r="O404" s="280"/>
      <c r="P404" s="280"/>
    </row>
    <row r="405" spans="2:16">
      <c r="B405" s="280"/>
      <c r="C405" s="280"/>
      <c r="D405" s="280"/>
      <c r="E405" s="280"/>
      <c r="F405" s="280"/>
      <c r="G405" s="280"/>
      <c r="H405" s="280"/>
      <c r="I405" s="280"/>
      <c r="J405" s="280"/>
      <c r="K405" s="280">
        <f t="shared" si="18"/>
        <v>0</v>
      </c>
      <c r="L405" s="280">
        <f t="shared" si="19"/>
        <v>0</v>
      </c>
      <c r="M405" s="280"/>
      <c r="N405" s="280">
        <f t="shared" si="20"/>
        <v>0</v>
      </c>
      <c r="O405" s="280"/>
      <c r="P405" s="280"/>
    </row>
    <row r="406" spans="2:16">
      <c r="B406" s="280"/>
      <c r="C406" s="280"/>
      <c r="D406" s="280"/>
      <c r="E406" s="280"/>
      <c r="F406" s="280"/>
      <c r="G406" s="280"/>
      <c r="H406" s="280"/>
      <c r="I406" s="280"/>
      <c r="J406" s="280"/>
      <c r="K406" s="280">
        <f t="shared" si="18"/>
        <v>0</v>
      </c>
      <c r="L406" s="280">
        <f t="shared" si="19"/>
        <v>0</v>
      </c>
      <c r="M406" s="280"/>
      <c r="N406" s="280">
        <f t="shared" si="20"/>
        <v>0</v>
      </c>
      <c r="O406" s="280"/>
      <c r="P406" s="280"/>
    </row>
    <row r="407" spans="2:16">
      <c r="B407" s="280"/>
      <c r="C407" s="280"/>
      <c r="D407" s="280"/>
      <c r="E407" s="280"/>
      <c r="F407" s="280"/>
      <c r="G407" s="280"/>
      <c r="H407" s="280"/>
      <c r="I407" s="280"/>
      <c r="J407" s="280"/>
      <c r="K407" s="280">
        <f t="shared" si="18"/>
        <v>0</v>
      </c>
      <c r="L407" s="280">
        <f t="shared" si="19"/>
        <v>0</v>
      </c>
      <c r="M407" s="280"/>
      <c r="N407" s="280">
        <f t="shared" si="20"/>
        <v>0</v>
      </c>
      <c r="O407" s="280"/>
      <c r="P407" s="280"/>
    </row>
    <row r="408" spans="2:16">
      <c r="B408" s="280"/>
      <c r="C408" s="280"/>
      <c r="D408" s="280"/>
      <c r="E408" s="280"/>
      <c r="F408" s="280"/>
      <c r="G408" s="280"/>
      <c r="H408" s="280"/>
      <c r="I408" s="280"/>
      <c r="J408" s="280"/>
      <c r="K408" s="280">
        <f t="shared" si="18"/>
        <v>0</v>
      </c>
      <c r="L408" s="280">
        <f t="shared" si="19"/>
        <v>0</v>
      </c>
      <c r="M408" s="280"/>
      <c r="N408" s="280">
        <f t="shared" si="20"/>
        <v>0</v>
      </c>
      <c r="O408" s="280"/>
      <c r="P408" s="280"/>
    </row>
    <row r="409" spans="2:16">
      <c r="B409" s="280"/>
      <c r="C409" s="280"/>
      <c r="D409" s="280"/>
      <c r="E409" s="280"/>
      <c r="F409" s="280"/>
      <c r="G409" s="280"/>
      <c r="H409" s="280"/>
      <c r="I409" s="280"/>
      <c r="J409" s="280"/>
      <c r="K409" s="280">
        <f t="shared" si="18"/>
        <v>0</v>
      </c>
      <c r="L409" s="280">
        <f t="shared" si="19"/>
        <v>0</v>
      </c>
      <c r="M409" s="280"/>
      <c r="N409" s="280">
        <f t="shared" si="20"/>
        <v>0</v>
      </c>
      <c r="O409" s="280"/>
      <c r="P409" s="280"/>
    </row>
    <row r="410" spans="2:16">
      <c r="B410" s="280"/>
      <c r="C410" s="280"/>
      <c r="D410" s="280"/>
      <c r="E410" s="280"/>
      <c r="F410" s="280"/>
      <c r="G410" s="280"/>
      <c r="H410" s="280"/>
      <c r="I410" s="280"/>
      <c r="J410" s="280"/>
      <c r="K410" s="280">
        <f t="shared" si="18"/>
        <v>0</v>
      </c>
      <c r="L410" s="280">
        <f t="shared" si="19"/>
        <v>0</v>
      </c>
      <c r="M410" s="280"/>
      <c r="N410" s="280">
        <f t="shared" si="20"/>
        <v>0</v>
      </c>
      <c r="O410" s="280"/>
      <c r="P410" s="280"/>
    </row>
    <row r="411" spans="2:16">
      <c r="B411" s="280"/>
      <c r="C411" s="280"/>
      <c r="D411" s="280"/>
      <c r="E411" s="280"/>
      <c r="F411" s="280"/>
      <c r="G411" s="280"/>
      <c r="H411" s="280"/>
      <c r="I411" s="280"/>
      <c r="J411" s="280"/>
      <c r="K411" s="280">
        <f t="shared" si="18"/>
        <v>0</v>
      </c>
      <c r="L411" s="280">
        <f t="shared" si="19"/>
        <v>0</v>
      </c>
      <c r="M411" s="280"/>
      <c r="N411" s="280">
        <f t="shared" si="20"/>
        <v>0</v>
      </c>
      <c r="O411" s="280"/>
      <c r="P411" s="280"/>
    </row>
    <row r="412" spans="2:16">
      <c r="B412" s="280"/>
      <c r="C412" s="280"/>
      <c r="D412" s="280"/>
      <c r="E412" s="280"/>
      <c r="F412" s="280"/>
      <c r="G412" s="280"/>
      <c r="H412" s="280"/>
      <c r="I412" s="280"/>
      <c r="J412" s="280"/>
      <c r="K412" s="280">
        <f t="shared" si="18"/>
        <v>0</v>
      </c>
      <c r="L412" s="280">
        <f t="shared" si="19"/>
        <v>0</v>
      </c>
      <c r="M412" s="280"/>
      <c r="N412" s="280">
        <f t="shared" si="20"/>
        <v>0</v>
      </c>
      <c r="O412" s="280"/>
      <c r="P412" s="280"/>
    </row>
    <row r="413" spans="2:16">
      <c r="B413" s="280"/>
      <c r="C413" s="280"/>
      <c r="D413" s="280"/>
      <c r="E413" s="280"/>
      <c r="F413" s="280"/>
      <c r="G413" s="280"/>
      <c r="H413" s="280"/>
      <c r="I413" s="280"/>
      <c r="J413" s="280"/>
      <c r="K413" s="280">
        <f t="shared" si="18"/>
        <v>0</v>
      </c>
      <c r="L413" s="280">
        <f t="shared" si="19"/>
        <v>0</v>
      </c>
      <c r="M413" s="280"/>
      <c r="N413" s="280">
        <f t="shared" si="20"/>
        <v>0</v>
      </c>
      <c r="O413" s="280"/>
      <c r="P413" s="280"/>
    </row>
    <row r="414" spans="2:16">
      <c r="B414" s="280"/>
      <c r="C414" s="280"/>
      <c r="D414" s="280"/>
      <c r="E414" s="280"/>
      <c r="F414" s="280"/>
      <c r="G414" s="280"/>
      <c r="H414" s="280"/>
      <c r="I414" s="280"/>
      <c r="J414" s="280"/>
      <c r="K414" s="280">
        <f t="shared" si="18"/>
        <v>0</v>
      </c>
      <c r="L414" s="280">
        <f t="shared" si="19"/>
        <v>0</v>
      </c>
      <c r="M414" s="280"/>
      <c r="N414" s="280">
        <f t="shared" si="20"/>
        <v>0</v>
      </c>
      <c r="O414" s="280"/>
      <c r="P414" s="280"/>
    </row>
    <row r="415" spans="2:16">
      <c r="B415" s="280"/>
      <c r="C415" s="280"/>
      <c r="D415" s="280"/>
      <c r="E415" s="280"/>
      <c r="F415" s="280"/>
      <c r="G415" s="280"/>
      <c r="H415" s="280"/>
      <c r="I415" s="280"/>
      <c r="J415" s="280"/>
      <c r="K415" s="280">
        <f t="shared" si="18"/>
        <v>0</v>
      </c>
      <c r="L415" s="280">
        <f t="shared" si="19"/>
        <v>0</v>
      </c>
      <c r="M415" s="280"/>
      <c r="N415" s="280">
        <f t="shared" si="20"/>
        <v>0</v>
      </c>
      <c r="O415" s="280"/>
      <c r="P415" s="280"/>
    </row>
    <row r="416" spans="2:16">
      <c r="B416" s="280"/>
      <c r="C416" s="280"/>
      <c r="D416" s="280"/>
      <c r="E416" s="280"/>
      <c r="F416" s="280"/>
      <c r="G416" s="280"/>
      <c r="H416" s="280"/>
      <c r="I416" s="280"/>
      <c r="J416" s="280"/>
      <c r="K416" s="280">
        <f t="shared" si="18"/>
        <v>0</v>
      </c>
      <c r="L416" s="280">
        <f t="shared" si="19"/>
        <v>0</v>
      </c>
      <c r="M416" s="280"/>
      <c r="N416" s="280">
        <f t="shared" si="20"/>
        <v>0</v>
      </c>
      <c r="O416" s="280"/>
      <c r="P416" s="280"/>
    </row>
    <row r="417" spans="2:16">
      <c r="B417" s="280"/>
      <c r="C417" s="280"/>
      <c r="D417" s="280"/>
      <c r="E417" s="280"/>
      <c r="F417" s="280"/>
      <c r="G417" s="280"/>
      <c r="H417" s="280"/>
      <c r="I417" s="280"/>
      <c r="J417" s="280"/>
      <c r="K417" s="280">
        <f t="shared" si="18"/>
        <v>0</v>
      </c>
      <c r="L417" s="280">
        <f t="shared" si="19"/>
        <v>0</v>
      </c>
      <c r="M417" s="280"/>
      <c r="N417" s="280">
        <f t="shared" si="20"/>
        <v>0</v>
      </c>
      <c r="O417" s="280"/>
      <c r="P417" s="280"/>
    </row>
    <row r="418" spans="2:16">
      <c r="B418" s="280"/>
      <c r="C418" s="280"/>
      <c r="D418" s="280"/>
      <c r="E418" s="280"/>
      <c r="F418" s="280"/>
      <c r="G418" s="280"/>
      <c r="H418" s="280"/>
      <c r="I418" s="280"/>
      <c r="J418" s="280"/>
      <c r="K418" s="280">
        <f t="shared" si="18"/>
        <v>0</v>
      </c>
      <c r="L418" s="280">
        <f t="shared" si="19"/>
        <v>0</v>
      </c>
      <c r="M418" s="280"/>
      <c r="N418" s="280">
        <f t="shared" si="20"/>
        <v>0</v>
      </c>
      <c r="O418" s="280"/>
      <c r="P418" s="280"/>
    </row>
    <row r="419" spans="2:16">
      <c r="B419" s="280"/>
      <c r="C419" s="280"/>
      <c r="D419" s="280"/>
      <c r="E419" s="280"/>
      <c r="F419" s="280"/>
      <c r="G419" s="280"/>
      <c r="H419" s="280"/>
      <c r="I419" s="280"/>
      <c r="J419" s="280"/>
      <c r="K419" s="280">
        <f t="shared" si="18"/>
        <v>0</v>
      </c>
      <c r="L419" s="280">
        <f t="shared" si="19"/>
        <v>0</v>
      </c>
      <c r="M419" s="280"/>
      <c r="N419" s="280">
        <f t="shared" si="20"/>
        <v>0</v>
      </c>
      <c r="O419" s="280"/>
      <c r="P419" s="280"/>
    </row>
    <row r="420" spans="2:16">
      <c r="B420" s="280"/>
      <c r="C420" s="280"/>
      <c r="D420" s="280"/>
      <c r="E420" s="280"/>
      <c r="F420" s="280"/>
      <c r="G420" s="280"/>
      <c r="H420" s="280"/>
      <c r="I420" s="280"/>
      <c r="J420" s="280"/>
      <c r="K420" s="280">
        <f t="shared" si="18"/>
        <v>0</v>
      </c>
      <c r="L420" s="280">
        <f t="shared" si="19"/>
        <v>0</v>
      </c>
      <c r="M420" s="280"/>
      <c r="N420" s="280">
        <f t="shared" si="20"/>
        <v>0</v>
      </c>
      <c r="O420" s="280"/>
      <c r="P420" s="280"/>
    </row>
    <row r="421" spans="2:16">
      <c r="B421" s="280"/>
      <c r="C421" s="280"/>
      <c r="D421" s="280"/>
      <c r="E421" s="280"/>
      <c r="F421" s="280"/>
      <c r="G421" s="280"/>
      <c r="H421" s="280"/>
      <c r="I421" s="280"/>
      <c r="J421" s="280"/>
      <c r="K421" s="280">
        <f t="shared" si="18"/>
        <v>0</v>
      </c>
      <c r="L421" s="280">
        <f t="shared" si="19"/>
        <v>0</v>
      </c>
      <c r="M421" s="280"/>
      <c r="N421" s="280">
        <f t="shared" si="20"/>
        <v>0</v>
      </c>
      <c r="O421" s="280"/>
      <c r="P421" s="280"/>
    </row>
    <row r="422" spans="2:16">
      <c r="B422" s="280"/>
      <c r="C422" s="280"/>
      <c r="D422" s="280"/>
      <c r="E422" s="280"/>
      <c r="F422" s="280"/>
      <c r="G422" s="280"/>
      <c r="H422" s="280"/>
      <c r="I422" s="280"/>
      <c r="J422" s="280"/>
      <c r="K422" s="280">
        <f t="shared" si="18"/>
        <v>0</v>
      </c>
      <c r="L422" s="280">
        <f t="shared" si="19"/>
        <v>0</v>
      </c>
      <c r="M422" s="280"/>
      <c r="N422" s="280">
        <f t="shared" si="20"/>
        <v>0</v>
      </c>
      <c r="O422" s="280"/>
      <c r="P422" s="280"/>
    </row>
    <row r="423" spans="2:16">
      <c r="B423" s="280"/>
      <c r="C423" s="280"/>
      <c r="D423" s="280"/>
      <c r="E423" s="280"/>
      <c r="F423" s="280"/>
      <c r="G423" s="280"/>
      <c r="H423" s="280"/>
      <c r="I423" s="280"/>
      <c r="J423" s="280"/>
      <c r="K423" s="280">
        <f t="shared" si="18"/>
        <v>0</v>
      </c>
      <c r="L423" s="280">
        <f t="shared" si="19"/>
        <v>0</v>
      </c>
      <c r="M423" s="280"/>
      <c r="N423" s="280">
        <f t="shared" si="20"/>
        <v>0</v>
      </c>
      <c r="O423" s="280"/>
      <c r="P423" s="280"/>
    </row>
    <row r="424" spans="2:16">
      <c r="B424" s="280"/>
      <c r="C424" s="280"/>
      <c r="D424" s="280"/>
      <c r="E424" s="280"/>
      <c r="F424" s="280"/>
      <c r="G424" s="280"/>
      <c r="H424" s="280"/>
      <c r="I424" s="280"/>
      <c r="J424" s="280"/>
      <c r="K424" s="280">
        <f t="shared" si="18"/>
        <v>0</v>
      </c>
      <c r="L424" s="280">
        <f t="shared" si="19"/>
        <v>0</v>
      </c>
      <c r="M424" s="280"/>
      <c r="N424" s="280">
        <f t="shared" si="20"/>
        <v>0</v>
      </c>
      <c r="O424" s="280"/>
      <c r="P424" s="280"/>
    </row>
    <row r="425" spans="2:16">
      <c r="B425" s="280"/>
      <c r="C425" s="280"/>
      <c r="D425" s="280"/>
      <c r="E425" s="280"/>
      <c r="F425" s="280"/>
      <c r="G425" s="280"/>
      <c r="H425" s="280"/>
      <c r="I425" s="280"/>
      <c r="J425" s="280"/>
      <c r="K425" s="280">
        <f t="shared" si="18"/>
        <v>0</v>
      </c>
      <c r="L425" s="280">
        <f t="shared" si="19"/>
        <v>0</v>
      </c>
      <c r="M425" s="280"/>
      <c r="N425" s="280">
        <f t="shared" si="20"/>
        <v>0</v>
      </c>
      <c r="O425" s="280"/>
      <c r="P425" s="280"/>
    </row>
    <row r="426" spans="2:16">
      <c r="B426" s="280"/>
      <c r="C426" s="280"/>
      <c r="D426" s="280"/>
      <c r="E426" s="280"/>
      <c r="F426" s="280"/>
      <c r="G426" s="280"/>
      <c r="H426" s="280"/>
      <c r="I426" s="280"/>
      <c r="J426" s="280"/>
      <c r="K426" s="280">
        <f t="shared" si="18"/>
        <v>0</v>
      </c>
      <c r="L426" s="280">
        <f t="shared" si="19"/>
        <v>0</v>
      </c>
      <c r="M426" s="280"/>
      <c r="N426" s="280">
        <f t="shared" si="20"/>
        <v>0</v>
      </c>
      <c r="O426" s="280"/>
      <c r="P426" s="280"/>
    </row>
    <row r="427" spans="2:16">
      <c r="B427" s="280"/>
      <c r="C427" s="280"/>
      <c r="D427" s="280"/>
      <c r="E427" s="280"/>
      <c r="F427" s="280"/>
      <c r="G427" s="280"/>
      <c r="H427" s="280"/>
      <c r="I427" s="280"/>
      <c r="J427" s="280"/>
      <c r="K427" s="280">
        <f t="shared" si="18"/>
        <v>0</v>
      </c>
      <c r="L427" s="280">
        <f t="shared" si="19"/>
        <v>0</v>
      </c>
      <c r="M427" s="280"/>
      <c r="N427" s="280">
        <f t="shared" si="20"/>
        <v>0</v>
      </c>
      <c r="O427" s="280"/>
      <c r="P427" s="280"/>
    </row>
    <row r="428" spans="2:16">
      <c r="B428" s="280"/>
      <c r="C428" s="280"/>
      <c r="D428" s="280"/>
      <c r="E428" s="280"/>
      <c r="F428" s="280"/>
      <c r="G428" s="280"/>
      <c r="H428" s="280"/>
      <c r="I428" s="280"/>
      <c r="J428" s="280"/>
      <c r="K428" s="280">
        <f t="shared" si="18"/>
        <v>0</v>
      </c>
      <c r="L428" s="280">
        <f t="shared" si="19"/>
        <v>0</v>
      </c>
      <c r="M428" s="280"/>
      <c r="N428" s="280">
        <f t="shared" si="20"/>
        <v>0</v>
      </c>
      <c r="O428" s="280"/>
      <c r="P428" s="280"/>
    </row>
    <row r="429" spans="2:16">
      <c r="B429" s="280"/>
      <c r="C429" s="280"/>
      <c r="D429" s="280"/>
      <c r="E429" s="280"/>
      <c r="F429" s="280"/>
      <c r="G429" s="280"/>
      <c r="H429" s="280"/>
      <c r="I429" s="280"/>
      <c r="J429" s="280"/>
      <c r="K429" s="280">
        <f t="shared" si="18"/>
        <v>0</v>
      </c>
      <c r="L429" s="280">
        <f t="shared" si="19"/>
        <v>0</v>
      </c>
      <c r="M429" s="280"/>
      <c r="N429" s="280">
        <f t="shared" si="20"/>
        <v>0</v>
      </c>
      <c r="O429" s="280"/>
      <c r="P429" s="280"/>
    </row>
    <row r="430" spans="2:16">
      <c r="B430" s="280"/>
      <c r="C430" s="280"/>
      <c r="D430" s="280"/>
      <c r="E430" s="280"/>
      <c r="F430" s="280"/>
      <c r="G430" s="280"/>
      <c r="H430" s="280"/>
      <c r="I430" s="280"/>
      <c r="J430" s="280"/>
      <c r="K430" s="280">
        <f t="shared" si="18"/>
        <v>0</v>
      </c>
      <c r="L430" s="280">
        <f t="shared" si="19"/>
        <v>0</v>
      </c>
      <c r="M430" s="280"/>
      <c r="N430" s="280">
        <f t="shared" si="20"/>
        <v>0</v>
      </c>
      <c r="O430" s="280"/>
      <c r="P430" s="280"/>
    </row>
    <row r="431" spans="2:16">
      <c r="B431" s="280"/>
      <c r="C431" s="280"/>
      <c r="D431" s="280"/>
      <c r="E431" s="280"/>
      <c r="F431" s="280"/>
      <c r="G431" s="279">
        <f>SUM(G6:G430)</f>
        <v>0</v>
      </c>
      <c r="H431" s="279">
        <f t="shared" ref="H431:P431" si="21">SUM(H6:H430)</f>
        <v>0</v>
      </c>
      <c r="I431" s="279">
        <f t="shared" si="21"/>
        <v>0</v>
      </c>
      <c r="J431" s="279">
        <f t="shared" si="21"/>
        <v>0</v>
      </c>
      <c r="K431" s="279">
        <f t="shared" si="21"/>
        <v>0</v>
      </c>
      <c r="L431" s="279">
        <f t="shared" si="21"/>
        <v>0</v>
      </c>
      <c r="M431" s="279">
        <f t="shared" si="21"/>
        <v>0</v>
      </c>
      <c r="N431" s="279">
        <f t="shared" si="21"/>
        <v>0</v>
      </c>
      <c r="O431" s="279">
        <f t="shared" si="21"/>
        <v>0</v>
      </c>
      <c r="P431" s="279">
        <f t="shared" si="21"/>
        <v>0</v>
      </c>
    </row>
    <row r="433" spans="2:7" ht="18">
      <c r="B433" s="919" t="s">
        <v>745</v>
      </c>
      <c r="C433" s="919"/>
      <c r="D433" s="919"/>
      <c r="E433" s="919"/>
      <c r="F433" s="919"/>
      <c r="G433" s="919"/>
    </row>
  </sheetData>
  <mergeCells count="3">
    <mergeCell ref="B1:P1"/>
    <mergeCell ref="B2:P2"/>
    <mergeCell ref="B433:G433"/>
  </mergeCells>
  <printOptions horizontalCentered="1"/>
  <pageMargins left="0.19685039370078741" right="0.19685039370078741" top="0.19685039370078741" bottom="0.19685039370078741" header="0.31496062992125984" footer="0.31496062992125984"/>
  <pageSetup paperSize="5" scale="53" orientation="landscape" r:id="rId1"/>
  <rowBreaks count="1" manualBreakCount="1">
    <brk id="363" max="1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1"/>
  <sheetViews>
    <sheetView zoomScale="85" zoomScaleNormal="85" zoomScaleSheetLayoutView="85" workbookViewId="0">
      <pane ySplit="5" topLeftCell="A6" activePane="bottomLeft" state="frozen"/>
      <selection pane="bottomLeft" activeCell="K12" sqref="K12"/>
    </sheetView>
  </sheetViews>
  <sheetFormatPr defaultRowHeight="15.75"/>
  <cols>
    <col min="1" max="1" width="6.28515625" style="512" customWidth="1"/>
    <col min="2" max="2" width="19" style="512" customWidth="1"/>
    <col min="3" max="3" width="21" style="512" customWidth="1"/>
    <col min="4" max="4" width="16.28515625" style="512" customWidth="1"/>
    <col min="5" max="5" width="28.28515625" style="512" customWidth="1"/>
    <col min="6" max="6" width="12.140625" style="512" customWidth="1"/>
    <col min="7" max="14" width="19.7109375" style="512" customWidth="1"/>
    <col min="15" max="15" width="16.140625" style="512" customWidth="1"/>
    <col min="16" max="16" width="17" style="512" customWidth="1"/>
    <col min="17" max="17" width="12.140625" style="512" bestFit="1" customWidth="1"/>
    <col min="18" max="257" width="9.140625" style="512"/>
    <col min="258" max="258" width="6.28515625" style="512" customWidth="1"/>
    <col min="259" max="259" width="16.7109375" style="512" customWidth="1"/>
    <col min="260" max="260" width="10.28515625" style="512" customWidth="1"/>
    <col min="261" max="261" width="18.42578125" style="512" customWidth="1"/>
    <col min="262" max="262" width="9.140625" style="512"/>
    <col min="263" max="270" width="19.7109375" style="512" customWidth="1"/>
    <col min="271" max="271" width="9.140625" style="512"/>
    <col min="272" max="272" width="11.140625" style="512" customWidth="1"/>
    <col min="273" max="513" width="9.140625" style="512"/>
    <col min="514" max="514" width="6.28515625" style="512" customWidth="1"/>
    <col min="515" max="515" width="16.7109375" style="512" customWidth="1"/>
    <col min="516" max="516" width="10.28515625" style="512" customWidth="1"/>
    <col min="517" max="517" width="18.42578125" style="512" customWidth="1"/>
    <col min="518" max="518" width="9.140625" style="512"/>
    <col min="519" max="526" width="19.7109375" style="512" customWidth="1"/>
    <col min="527" max="527" width="9.140625" style="512"/>
    <col min="528" max="528" width="11.140625" style="512" customWidth="1"/>
    <col min="529" max="769" width="9.140625" style="512"/>
    <col min="770" max="770" width="6.28515625" style="512" customWidth="1"/>
    <col min="771" max="771" width="16.7109375" style="512" customWidth="1"/>
    <col min="772" max="772" width="10.28515625" style="512" customWidth="1"/>
    <col min="773" max="773" width="18.42578125" style="512" customWidth="1"/>
    <col min="774" max="774" width="9.140625" style="512"/>
    <col min="775" max="782" width="19.7109375" style="512" customWidth="1"/>
    <col min="783" max="783" width="9.140625" style="512"/>
    <col min="784" max="784" width="11.140625" style="512" customWidth="1"/>
    <col min="785" max="1025" width="9.140625" style="512"/>
    <col min="1026" max="1026" width="6.28515625" style="512" customWidth="1"/>
    <col min="1027" max="1027" width="16.7109375" style="512" customWidth="1"/>
    <col min="1028" max="1028" width="10.28515625" style="512" customWidth="1"/>
    <col min="1029" max="1029" width="18.42578125" style="512" customWidth="1"/>
    <col min="1030" max="1030" width="9.140625" style="512"/>
    <col min="1031" max="1038" width="19.7109375" style="512" customWidth="1"/>
    <col min="1039" max="1039" width="9.140625" style="512"/>
    <col min="1040" max="1040" width="11.140625" style="512" customWidth="1"/>
    <col min="1041" max="1281" width="9.140625" style="512"/>
    <col min="1282" max="1282" width="6.28515625" style="512" customWidth="1"/>
    <col min="1283" max="1283" width="16.7109375" style="512" customWidth="1"/>
    <col min="1284" max="1284" width="10.28515625" style="512" customWidth="1"/>
    <col min="1285" max="1285" width="18.42578125" style="512" customWidth="1"/>
    <col min="1286" max="1286" width="9.140625" style="512"/>
    <col min="1287" max="1294" width="19.7109375" style="512" customWidth="1"/>
    <col min="1295" max="1295" width="9.140625" style="512"/>
    <col min="1296" max="1296" width="11.140625" style="512" customWidth="1"/>
    <col min="1297" max="1537" width="9.140625" style="512"/>
    <col min="1538" max="1538" width="6.28515625" style="512" customWidth="1"/>
    <col min="1539" max="1539" width="16.7109375" style="512" customWidth="1"/>
    <col min="1540" max="1540" width="10.28515625" style="512" customWidth="1"/>
    <col min="1541" max="1541" width="18.42578125" style="512" customWidth="1"/>
    <col min="1542" max="1542" width="9.140625" style="512"/>
    <col min="1543" max="1550" width="19.7109375" style="512" customWidth="1"/>
    <col min="1551" max="1551" width="9.140625" style="512"/>
    <col min="1552" max="1552" width="11.140625" style="512" customWidth="1"/>
    <col min="1553" max="1793" width="9.140625" style="512"/>
    <col min="1794" max="1794" width="6.28515625" style="512" customWidth="1"/>
    <col min="1795" max="1795" width="16.7109375" style="512" customWidth="1"/>
    <col min="1796" max="1796" width="10.28515625" style="512" customWidth="1"/>
    <col min="1797" max="1797" width="18.42578125" style="512" customWidth="1"/>
    <col min="1798" max="1798" width="9.140625" style="512"/>
    <col min="1799" max="1806" width="19.7109375" style="512" customWidth="1"/>
    <col min="1807" max="1807" width="9.140625" style="512"/>
    <col min="1808" max="1808" width="11.140625" style="512" customWidth="1"/>
    <col min="1809" max="2049" width="9.140625" style="512"/>
    <col min="2050" max="2050" width="6.28515625" style="512" customWidth="1"/>
    <col min="2051" max="2051" width="16.7109375" style="512" customWidth="1"/>
    <col min="2052" max="2052" width="10.28515625" style="512" customWidth="1"/>
    <col min="2053" max="2053" width="18.42578125" style="512" customWidth="1"/>
    <col min="2054" max="2054" width="9.140625" style="512"/>
    <col min="2055" max="2062" width="19.7109375" style="512" customWidth="1"/>
    <col min="2063" max="2063" width="9.140625" style="512"/>
    <col min="2064" max="2064" width="11.140625" style="512" customWidth="1"/>
    <col min="2065" max="2305" width="9.140625" style="512"/>
    <col min="2306" max="2306" width="6.28515625" style="512" customWidth="1"/>
    <col min="2307" max="2307" width="16.7109375" style="512" customWidth="1"/>
    <col min="2308" max="2308" width="10.28515625" style="512" customWidth="1"/>
    <col min="2309" max="2309" width="18.42578125" style="512" customWidth="1"/>
    <col min="2310" max="2310" width="9.140625" style="512"/>
    <col min="2311" max="2318" width="19.7109375" style="512" customWidth="1"/>
    <col min="2319" max="2319" width="9.140625" style="512"/>
    <col min="2320" max="2320" width="11.140625" style="512" customWidth="1"/>
    <col min="2321" max="2561" width="9.140625" style="512"/>
    <col min="2562" max="2562" width="6.28515625" style="512" customWidth="1"/>
    <col min="2563" max="2563" width="16.7109375" style="512" customWidth="1"/>
    <col min="2564" max="2564" width="10.28515625" style="512" customWidth="1"/>
    <col min="2565" max="2565" width="18.42578125" style="512" customWidth="1"/>
    <col min="2566" max="2566" width="9.140625" style="512"/>
    <col min="2567" max="2574" width="19.7109375" style="512" customWidth="1"/>
    <col min="2575" max="2575" width="9.140625" style="512"/>
    <col min="2576" max="2576" width="11.140625" style="512" customWidth="1"/>
    <col min="2577" max="2817" width="9.140625" style="512"/>
    <col min="2818" max="2818" width="6.28515625" style="512" customWidth="1"/>
    <col min="2819" max="2819" width="16.7109375" style="512" customWidth="1"/>
    <col min="2820" max="2820" width="10.28515625" style="512" customWidth="1"/>
    <col min="2821" max="2821" width="18.42578125" style="512" customWidth="1"/>
    <col min="2822" max="2822" width="9.140625" style="512"/>
    <col min="2823" max="2830" width="19.7109375" style="512" customWidth="1"/>
    <col min="2831" max="2831" width="9.140625" style="512"/>
    <col min="2832" max="2832" width="11.140625" style="512" customWidth="1"/>
    <col min="2833" max="3073" width="9.140625" style="512"/>
    <col min="3074" max="3074" width="6.28515625" style="512" customWidth="1"/>
    <col min="3075" max="3075" width="16.7109375" style="512" customWidth="1"/>
    <col min="3076" max="3076" width="10.28515625" style="512" customWidth="1"/>
    <col min="3077" max="3077" width="18.42578125" style="512" customWidth="1"/>
    <col min="3078" max="3078" width="9.140625" style="512"/>
    <col min="3079" max="3086" width="19.7109375" style="512" customWidth="1"/>
    <col min="3087" max="3087" width="9.140625" style="512"/>
    <col min="3088" max="3088" width="11.140625" style="512" customWidth="1"/>
    <col min="3089" max="3329" width="9.140625" style="512"/>
    <col min="3330" max="3330" width="6.28515625" style="512" customWidth="1"/>
    <col min="3331" max="3331" width="16.7109375" style="512" customWidth="1"/>
    <col min="3332" max="3332" width="10.28515625" style="512" customWidth="1"/>
    <col min="3333" max="3333" width="18.42578125" style="512" customWidth="1"/>
    <col min="3334" max="3334" width="9.140625" style="512"/>
    <col min="3335" max="3342" width="19.7109375" style="512" customWidth="1"/>
    <col min="3343" max="3343" width="9.140625" style="512"/>
    <col min="3344" max="3344" width="11.140625" style="512" customWidth="1"/>
    <col min="3345" max="3585" width="9.140625" style="512"/>
    <col min="3586" max="3586" width="6.28515625" style="512" customWidth="1"/>
    <col min="3587" max="3587" width="16.7109375" style="512" customWidth="1"/>
    <col min="3588" max="3588" width="10.28515625" style="512" customWidth="1"/>
    <col min="3589" max="3589" width="18.42578125" style="512" customWidth="1"/>
    <col min="3590" max="3590" width="9.140625" style="512"/>
    <col min="3591" max="3598" width="19.7109375" style="512" customWidth="1"/>
    <col min="3599" max="3599" width="9.140625" style="512"/>
    <col min="3600" max="3600" width="11.140625" style="512" customWidth="1"/>
    <col min="3601" max="3841" width="9.140625" style="512"/>
    <col min="3842" max="3842" width="6.28515625" style="512" customWidth="1"/>
    <col min="3843" max="3843" width="16.7109375" style="512" customWidth="1"/>
    <col min="3844" max="3844" width="10.28515625" style="512" customWidth="1"/>
    <col min="3845" max="3845" width="18.42578125" style="512" customWidth="1"/>
    <col min="3846" max="3846" width="9.140625" style="512"/>
    <col min="3847" max="3854" width="19.7109375" style="512" customWidth="1"/>
    <col min="3855" max="3855" width="9.140625" style="512"/>
    <col min="3856" max="3856" width="11.140625" style="512" customWidth="1"/>
    <col min="3857" max="4097" width="9.140625" style="512"/>
    <col min="4098" max="4098" width="6.28515625" style="512" customWidth="1"/>
    <col min="4099" max="4099" width="16.7109375" style="512" customWidth="1"/>
    <col min="4100" max="4100" width="10.28515625" style="512" customWidth="1"/>
    <col min="4101" max="4101" width="18.42578125" style="512" customWidth="1"/>
    <col min="4102" max="4102" width="9.140625" style="512"/>
    <col min="4103" max="4110" width="19.7109375" style="512" customWidth="1"/>
    <col min="4111" max="4111" width="9.140625" style="512"/>
    <col min="4112" max="4112" width="11.140625" style="512" customWidth="1"/>
    <col min="4113" max="4353" width="9.140625" style="512"/>
    <col min="4354" max="4354" width="6.28515625" style="512" customWidth="1"/>
    <col min="4355" max="4355" width="16.7109375" style="512" customWidth="1"/>
    <col min="4356" max="4356" width="10.28515625" style="512" customWidth="1"/>
    <col min="4357" max="4357" width="18.42578125" style="512" customWidth="1"/>
    <col min="4358" max="4358" width="9.140625" style="512"/>
    <col min="4359" max="4366" width="19.7109375" style="512" customWidth="1"/>
    <col min="4367" max="4367" width="9.140625" style="512"/>
    <col min="4368" max="4368" width="11.140625" style="512" customWidth="1"/>
    <col min="4369" max="4609" width="9.140625" style="512"/>
    <col min="4610" max="4610" width="6.28515625" style="512" customWidth="1"/>
    <col min="4611" max="4611" width="16.7109375" style="512" customWidth="1"/>
    <col min="4612" max="4612" width="10.28515625" style="512" customWidth="1"/>
    <col min="4613" max="4613" width="18.42578125" style="512" customWidth="1"/>
    <col min="4614" max="4614" width="9.140625" style="512"/>
    <col min="4615" max="4622" width="19.7109375" style="512" customWidth="1"/>
    <col min="4623" max="4623" width="9.140625" style="512"/>
    <col min="4624" max="4624" width="11.140625" style="512" customWidth="1"/>
    <col min="4625" max="4865" width="9.140625" style="512"/>
    <col min="4866" max="4866" width="6.28515625" style="512" customWidth="1"/>
    <col min="4867" max="4867" width="16.7109375" style="512" customWidth="1"/>
    <col min="4868" max="4868" width="10.28515625" style="512" customWidth="1"/>
    <col min="4869" max="4869" width="18.42578125" style="512" customWidth="1"/>
    <col min="4870" max="4870" width="9.140625" style="512"/>
    <col min="4871" max="4878" width="19.7109375" style="512" customWidth="1"/>
    <col min="4879" max="4879" width="9.140625" style="512"/>
    <col min="4880" max="4880" width="11.140625" style="512" customWidth="1"/>
    <col min="4881" max="5121" width="9.140625" style="512"/>
    <col min="5122" max="5122" width="6.28515625" style="512" customWidth="1"/>
    <col min="5123" max="5123" width="16.7109375" style="512" customWidth="1"/>
    <col min="5124" max="5124" width="10.28515625" style="512" customWidth="1"/>
    <col min="5125" max="5125" width="18.42578125" style="512" customWidth="1"/>
    <col min="5126" max="5126" width="9.140625" style="512"/>
    <col min="5127" max="5134" width="19.7109375" style="512" customWidth="1"/>
    <col min="5135" max="5135" width="9.140625" style="512"/>
    <col min="5136" max="5136" width="11.140625" style="512" customWidth="1"/>
    <col min="5137" max="5377" width="9.140625" style="512"/>
    <col min="5378" max="5378" width="6.28515625" style="512" customWidth="1"/>
    <col min="5379" max="5379" width="16.7109375" style="512" customWidth="1"/>
    <col min="5380" max="5380" width="10.28515625" style="512" customWidth="1"/>
    <col min="5381" max="5381" width="18.42578125" style="512" customWidth="1"/>
    <col min="5382" max="5382" width="9.140625" style="512"/>
    <col min="5383" max="5390" width="19.7109375" style="512" customWidth="1"/>
    <col min="5391" max="5391" width="9.140625" style="512"/>
    <col min="5392" max="5392" width="11.140625" style="512" customWidth="1"/>
    <col min="5393" max="5633" width="9.140625" style="512"/>
    <col min="5634" max="5634" width="6.28515625" style="512" customWidth="1"/>
    <col min="5635" max="5635" width="16.7109375" style="512" customWidth="1"/>
    <col min="5636" max="5636" width="10.28515625" style="512" customWidth="1"/>
    <col min="5637" max="5637" width="18.42578125" style="512" customWidth="1"/>
    <col min="5638" max="5638" width="9.140625" style="512"/>
    <col min="5639" max="5646" width="19.7109375" style="512" customWidth="1"/>
    <col min="5647" max="5647" width="9.140625" style="512"/>
    <col min="5648" max="5648" width="11.140625" style="512" customWidth="1"/>
    <col min="5649" max="5889" width="9.140625" style="512"/>
    <col min="5890" max="5890" width="6.28515625" style="512" customWidth="1"/>
    <col min="5891" max="5891" width="16.7109375" style="512" customWidth="1"/>
    <col min="5892" max="5892" width="10.28515625" style="512" customWidth="1"/>
    <col min="5893" max="5893" width="18.42578125" style="512" customWidth="1"/>
    <col min="5894" max="5894" width="9.140625" style="512"/>
    <col min="5895" max="5902" width="19.7109375" style="512" customWidth="1"/>
    <col min="5903" max="5903" width="9.140625" style="512"/>
    <col min="5904" max="5904" width="11.140625" style="512" customWidth="1"/>
    <col min="5905" max="6145" width="9.140625" style="512"/>
    <col min="6146" max="6146" width="6.28515625" style="512" customWidth="1"/>
    <col min="6147" max="6147" width="16.7109375" style="512" customWidth="1"/>
    <col min="6148" max="6148" width="10.28515625" style="512" customWidth="1"/>
    <col min="6149" max="6149" width="18.42578125" style="512" customWidth="1"/>
    <col min="6150" max="6150" width="9.140625" style="512"/>
    <col min="6151" max="6158" width="19.7109375" style="512" customWidth="1"/>
    <col min="6159" max="6159" width="9.140625" style="512"/>
    <col min="6160" max="6160" width="11.140625" style="512" customWidth="1"/>
    <col min="6161" max="6401" width="9.140625" style="512"/>
    <col min="6402" max="6402" width="6.28515625" style="512" customWidth="1"/>
    <col min="6403" max="6403" width="16.7109375" style="512" customWidth="1"/>
    <col min="6404" max="6404" width="10.28515625" style="512" customWidth="1"/>
    <col min="6405" max="6405" width="18.42578125" style="512" customWidth="1"/>
    <col min="6406" max="6406" width="9.140625" style="512"/>
    <col min="6407" max="6414" width="19.7109375" style="512" customWidth="1"/>
    <col min="6415" max="6415" width="9.140625" style="512"/>
    <col min="6416" max="6416" width="11.140625" style="512" customWidth="1"/>
    <col min="6417" max="6657" width="9.140625" style="512"/>
    <col min="6658" max="6658" width="6.28515625" style="512" customWidth="1"/>
    <col min="6659" max="6659" width="16.7109375" style="512" customWidth="1"/>
    <col min="6660" max="6660" width="10.28515625" style="512" customWidth="1"/>
    <col min="6661" max="6661" width="18.42578125" style="512" customWidth="1"/>
    <col min="6662" max="6662" width="9.140625" style="512"/>
    <col min="6663" max="6670" width="19.7109375" style="512" customWidth="1"/>
    <col min="6671" max="6671" width="9.140625" style="512"/>
    <col min="6672" max="6672" width="11.140625" style="512" customWidth="1"/>
    <col min="6673" max="6913" width="9.140625" style="512"/>
    <col min="6914" max="6914" width="6.28515625" style="512" customWidth="1"/>
    <col min="6915" max="6915" width="16.7109375" style="512" customWidth="1"/>
    <col min="6916" max="6916" width="10.28515625" style="512" customWidth="1"/>
    <col min="6917" max="6917" width="18.42578125" style="512" customWidth="1"/>
    <col min="6918" max="6918" width="9.140625" style="512"/>
    <col min="6919" max="6926" width="19.7109375" style="512" customWidth="1"/>
    <col min="6927" max="6927" width="9.140625" style="512"/>
    <col min="6928" max="6928" width="11.140625" style="512" customWidth="1"/>
    <col min="6929" max="7169" width="9.140625" style="512"/>
    <col min="7170" max="7170" width="6.28515625" style="512" customWidth="1"/>
    <col min="7171" max="7171" width="16.7109375" style="512" customWidth="1"/>
    <col min="7172" max="7172" width="10.28515625" style="512" customWidth="1"/>
    <col min="7173" max="7173" width="18.42578125" style="512" customWidth="1"/>
    <col min="7174" max="7174" width="9.140625" style="512"/>
    <col min="7175" max="7182" width="19.7109375" style="512" customWidth="1"/>
    <col min="7183" max="7183" width="9.140625" style="512"/>
    <col min="7184" max="7184" width="11.140625" style="512" customWidth="1"/>
    <col min="7185" max="7425" width="9.140625" style="512"/>
    <col min="7426" max="7426" width="6.28515625" style="512" customWidth="1"/>
    <col min="7427" max="7427" width="16.7109375" style="512" customWidth="1"/>
    <col min="7428" max="7428" width="10.28515625" style="512" customWidth="1"/>
    <col min="7429" max="7429" width="18.42578125" style="512" customWidth="1"/>
    <col min="7430" max="7430" width="9.140625" style="512"/>
    <col min="7431" max="7438" width="19.7109375" style="512" customWidth="1"/>
    <col min="7439" max="7439" width="9.140625" style="512"/>
    <col min="7440" max="7440" width="11.140625" style="512" customWidth="1"/>
    <col min="7441" max="7681" width="9.140625" style="512"/>
    <col min="7682" max="7682" width="6.28515625" style="512" customWidth="1"/>
    <col min="7683" max="7683" width="16.7109375" style="512" customWidth="1"/>
    <col min="7684" max="7684" width="10.28515625" style="512" customWidth="1"/>
    <col min="7685" max="7685" width="18.42578125" style="512" customWidth="1"/>
    <col min="7686" max="7686" width="9.140625" style="512"/>
    <col min="7687" max="7694" width="19.7109375" style="512" customWidth="1"/>
    <col min="7695" max="7695" width="9.140625" style="512"/>
    <col min="7696" max="7696" width="11.140625" style="512" customWidth="1"/>
    <col min="7697" max="7937" width="9.140625" style="512"/>
    <col min="7938" max="7938" width="6.28515625" style="512" customWidth="1"/>
    <col min="7939" max="7939" width="16.7109375" style="512" customWidth="1"/>
    <col min="7940" max="7940" width="10.28515625" style="512" customWidth="1"/>
    <col min="7941" max="7941" width="18.42578125" style="512" customWidth="1"/>
    <col min="7942" max="7942" width="9.140625" style="512"/>
    <col min="7943" max="7950" width="19.7109375" style="512" customWidth="1"/>
    <col min="7951" max="7951" width="9.140625" style="512"/>
    <col min="7952" max="7952" width="11.140625" style="512" customWidth="1"/>
    <col min="7953" max="8193" width="9.140625" style="512"/>
    <col min="8194" max="8194" width="6.28515625" style="512" customWidth="1"/>
    <col min="8195" max="8195" width="16.7109375" style="512" customWidth="1"/>
    <col min="8196" max="8196" width="10.28515625" style="512" customWidth="1"/>
    <col min="8197" max="8197" width="18.42578125" style="512" customWidth="1"/>
    <col min="8198" max="8198" width="9.140625" style="512"/>
    <col min="8199" max="8206" width="19.7109375" style="512" customWidth="1"/>
    <col min="8207" max="8207" width="9.140625" style="512"/>
    <col min="8208" max="8208" width="11.140625" style="512" customWidth="1"/>
    <col min="8209" max="8449" width="9.140625" style="512"/>
    <col min="8450" max="8450" width="6.28515625" style="512" customWidth="1"/>
    <col min="8451" max="8451" width="16.7109375" style="512" customWidth="1"/>
    <col min="8452" max="8452" width="10.28515625" style="512" customWidth="1"/>
    <col min="8453" max="8453" width="18.42578125" style="512" customWidth="1"/>
    <col min="8454" max="8454" width="9.140625" style="512"/>
    <col min="8455" max="8462" width="19.7109375" style="512" customWidth="1"/>
    <col min="8463" max="8463" width="9.140625" style="512"/>
    <col min="8464" max="8464" width="11.140625" style="512" customWidth="1"/>
    <col min="8465" max="8705" width="9.140625" style="512"/>
    <col min="8706" max="8706" width="6.28515625" style="512" customWidth="1"/>
    <col min="8707" max="8707" width="16.7109375" style="512" customWidth="1"/>
    <col min="8708" max="8708" width="10.28515625" style="512" customWidth="1"/>
    <col min="8709" max="8709" width="18.42578125" style="512" customWidth="1"/>
    <col min="8710" max="8710" width="9.140625" style="512"/>
    <col min="8711" max="8718" width="19.7109375" style="512" customWidth="1"/>
    <col min="8719" max="8719" width="9.140625" style="512"/>
    <col min="8720" max="8720" width="11.140625" style="512" customWidth="1"/>
    <col min="8721" max="8961" width="9.140625" style="512"/>
    <col min="8962" max="8962" width="6.28515625" style="512" customWidth="1"/>
    <col min="8963" max="8963" width="16.7109375" style="512" customWidth="1"/>
    <col min="8964" max="8964" width="10.28515625" style="512" customWidth="1"/>
    <col min="8965" max="8965" width="18.42578125" style="512" customWidth="1"/>
    <col min="8966" max="8966" width="9.140625" style="512"/>
    <col min="8967" max="8974" width="19.7109375" style="512" customWidth="1"/>
    <col min="8975" max="8975" width="9.140625" style="512"/>
    <col min="8976" max="8976" width="11.140625" style="512" customWidth="1"/>
    <col min="8977" max="9217" width="9.140625" style="512"/>
    <col min="9218" max="9218" width="6.28515625" style="512" customWidth="1"/>
    <col min="9219" max="9219" width="16.7109375" style="512" customWidth="1"/>
    <col min="9220" max="9220" width="10.28515625" style="512" customWidth="1"/>
    <col min="9221" max="9221" width="18.42578125" style="512" customWidth="1"/>
    <col min="9222" max="9222" width="9.140625" style="512"/>
    <col min="9223" max="9230" width="19.7109375" style="512" customWidth="1"/>
    <col min="9231" max="9231" width="9.140625" style="512"/>
    <col min="9232" max="9232" width="11.140625" style="512" customWidth="1"/>
    <col min="9233" max="9473" width="9.140625" style="512"/>
    <col min="9474" max="9474" width="6.28515625" style="512" customWidth="1"/>
    <col min="9475" max="9475" width="16.7109375" style="512" customWidth="1"/>
    <col min="9476" max="9476" width="10.28515625" style="512" customWidth="1"/>
    <col min="9477" max="9477" width="18.42578125" style="512" customWidth="1"/>
    <col min="9478" max="9478" width="9.140625" style="512"/>
    <col min="9479" max="9486" width="19.7109375" style="512" customWidth="1"/>
    <col min="9487" max="9487" width="9.140625" style="512"/>
    <col min="9488" max="9488" width="11.140625" style="512" customWidth="1"/>
    <col min="9489" max="9729" width="9.140625" style="512"/>
    <col min="9730" max="9730" width="6.28515625" style="512" customWidth="1"/>
    <col min="9731" max="9731" width="16.7109375" style="512" customWidth="1"/>
    <col min="9732" max="9732" width="10.28515625" style="512" customWidth="1"/>
    <col min="9733" max="9733" width="18.42578125" style="512" customWidth="1"/>
    <col min="9734" max="9734" width="9.140625" style="512"/>
    <col min="9735" max="9742" width="19.7109375" style="512" customWidth="1"/>
    <col min="9743" max="9743" width="9.140625" style="512"/>
    <col min="9744" max="9744" width="11.140625" style="512" customWidth="1"/>
    <col min="9745" max="9985" width="9.140625" style="512"/>
    <col min="9986" max="9986" width="6.28515625" style="512" customWidth="1"/>
    <col min="9987" max="9987" width="16.7109375" style="512" customWidth="1"/>
    <col min="9988" max="9988" width="10.28515625" style="512" customWidth="1"/>
    <col min="9989" max="9989" width="18.42578125" style="512" customWidth="1"/>
    <col min="9990" max="9990" width="9.140625" style="512"/>
    <col min="9991" max="9998" width="19.7109375" style="512" customWidth="1"/>
    <col min="9999" max="9999" width="9.140625" style="512"/>
    <col min="10000" max="10000" width="11.140625" style="512" customWidth="1"/>
    <col min="10001" max="10241" width="9.140625" style="512"/>
    <col min="10242" max="10242" width="6.28515625" style="512" customWidth="1"/>
    <col min="10243" max="10243" width="16.7109375" style="512" customWidth="1"/>
    <col min="10244" max="10244" width="10.28515625" style="512" customWidth="1"/>
    <col min="10245" max="10245" width="18.42578125" style="512" customWidth="1"/>
    <col min="10246" max="10246" width="9.140625" style="512"/>
    <col min="10247" max="10254" width="19.7109375" style="512" customWidth="1"/>
    <col min="10255" max="10255" width="9.140625" style="512"/>
    <col min="10256" max="10256" width="11.140625" style="512" customWidth="1"/>
    <col min="10257" max="10497" width="9.140625" style="512"/>
    <col min="10498" max="10498" width="6.28515625" style="512" customWidth="1"/>
    <col min="10499" max="10499" width="16.7109375" style="512" customWidth="1"/>
    <col min="10500" max="10500" width="10.28515625" style="512" customWidth="1"/>
    <col min="10501" max="10501" width="18.42578125" style="512" customWidth="1"/>
    <col min="10502" max="10502" width="9.140625" style="512"/>
    <col min="10503" max="10510" width="19.7109375" style="512" customWidth="1"/>
    <col min="10511" max="10511" width="9.140625" style="512"/>
    <col min="10512" max="10512" width="11.140625" style="512" customWidth="1"/>
    <col min="10513" max="10753" width="9.140625" style="512"/>
    <col min="10754" max="10754" width="6.28515625" style="512" customWidth="1"/>
    <col min="10755" max="10755" width="16.7109375" style="512" customWidth="1"/>
    <col min="10756" max="10756" width="10.28515625" style="512" customWidth="1"/>
    <col min="10757" max="10757" width="18.42578125" style="512" customWidth="1"/>
    <col min="10758" max="10758" width="9.140625" style="512"/>
    <col min="10759" max="10766" width="19.7109375" style="512" customWidth="1"/>
    <col min="10767" max="10767" width="9.140625" style="512"/>
    <col min="10768" max="10768" width="11.140625" style="512" customWidth="1"/>
    <col min="10769" max="11009" width="9.140625" style="512"/>
    <col min="11010" max="11010" width="6.28515625" style="512" customWidth="1"/>
    <col min="11011" max="11011" width="16.7109375" style="512" customWidth="1"/>
    <col min="11012" max="11012" width="10.28515625" style="512" customWidth="1"/>
    <col min="11013" max="11013" width="18.42578125" style="512" customWidth="1"/>
    <col min="11014" max="11014" width="9.140625" style="512"/>
    <col min="11015" max="11022" width="19.7109375" style="512" customWidth="1"/>
    <col min="11023" max="11023" width="9.140625" style="512"/>
    <col min="11024" max="11024" width="11.140625" style="512" customWidth="1"/>
    <col min="11025" max="11265" width="9.140625" style="512"/>
    <col min="11266" max="11266" width="6.28515625" style="512" customWidth="1"/>
    <col min="11267" max="11267" width="16.7109375" style="512" customWidth="1"/>
    <col min="11268" max="11268" width="10.28515625" style="512" customWidth="1"/>
    <col min="11269" max="11269" width="18.42578125" style="512" customWidth="1"/>
    <col min="11270" max="11270" width="9.140625" style="512"/>
    <col min="11271" max="11278" width="19.7109375" style="512" customWidth="1"/>
    <col min="11279" max="11279" width="9.140625" style="512"/>
    <col min="11280" max="11280" width="11.140625" style="512" customWidth="1"/>
    <col min="11281" max="11521" width="9.140625" style="512"/>
    <col min="11522" max="11522" width="6.28515625" style="512" customWidth="1"/>
    <col min="11523" max="11523" width="16.7109375" style="512" customWidth="1"/>
    <col min="11524" max="11524" width="10.28515625" style="512" customWidth="1"/>
    <col min="11525" max="11525" width="18.42578125" style="512" customWidth="1"/>
    <col min="11526" max="11526" width="9.140625" style="512"/>
    <col min="11527" max="11534" width="19.7109375" style="512" customWidth="1"/>
    <col min="11535" max="11535" width="9.140625" style="512"/>
    <col min="11536" max="11536" width="11.140625" style="512" customWidth="1"/>
    <col min="11537" max="11777" width="9.140625" style="512"/>
    <col min="11778" max="11778" width="6.28515625" style="512" customWidth="1"/>
    <col min="11779" max="11779" width="16.7109375" style="512" customWidth="1"/>
    <col min="11780" max="11780" width="10.28515625" style="512" customWidth="1"/>
    <col min="11781" max="11781" width="18.42578125" style="512" customWidth="1"/>
    <col min="11782" max="11782" width="9.140625" style="512"/>
    <col min="11783" max="11790" width="19.7109375" style="512" customWidth="1"/>
    <col min="11791" max="11791" width="9.140625" style="512"/>
    <col min="11792" max="11792" width="11.140625" style="512" customWidth="1"/>
    <col min="11793" max="12033" width="9.140625" style="512"/>
    <col min="12034" max="12034" width="6.28515625" style="512" customWidth="1"/>
    <col min="12035" max="12035" width="16.7109375" style="512" customWidth="1"/>
    <col min="12036" max="12036" width="10.28515625" style="512" customWidth="1"/>
    <col min="12037" max="12037" width="18.42578125" style="512" customWidth="1"/>
    <col min="12038" max="12038" width="9.140625" style="512"/>
    <col min="12039" max="12046" width="19.7109375" style="512" customWidth="1"/>
    <col min="12047" max="12047" width="9.140625" style="512"/>
    <col min="12048" max="12048" width="11.140625" style="512" customWidth="1"/>
    <col min="12049" max="12289" width="9.140625" style="512"/>
    <col min="12290" max="12290" width="6.28515625" style="512" customWidth="1"/>
    <col min="12291" max="12291" width="16.7109375" style="512" customWidth="1"/>
    <col min="12292" max="12292" width="10.28515625" style="512" customWidth="1"/>
    <col min="12293" max="12293" width="18.42578125" style="512" customWidth="1"/>
    <col min="12294" max="12294" width="9.140625" style="512"/>
    <col min="12295" max="12302" width="19.7109375" style="512" customWidth="1"/>
    <col min="12303" max="12303" width="9.140625" style="512"/>
    <col min="12304" max="12304" width="11.140625" style="512" customWidth="1"/>
    <col min="12305" max="12545" width="9.140625" style="512"/>
    <col min="12546" max="12546" width="6.28515625" style="512" customWidth="1"/>
    <col min="12547" max="12547" width="16.7109375" style="512" customWidth="1"/>
    <col min="12548" max="12548" width="10.28515625" style="512" customWidth="1"/>
    <col min="12549" max="12549" width="18.42578125" style="512" customWidth="1"/>
    <col min="12550" max="12550" width="9.140625" style="512"/>
    <col min="12551" max="12558" width="19.7109375" style="512" customWidth="1"/>
    <col min="12559" max="12559" width="9.140625" style="512"/>
    <col min="12560" max="12560" width="11.140625" style="512" customWidth="1"/>
    <col min="12561" max="12801" width="9.140625" style="512"/>
    <col min="12802" max="12802" width="6.28515625" style="512" customWidth="1"/>
    <col min="12803" max="12803" width="16.7109375" style="512" customWidth="1"/>
    <col min="12804" max="12804" width="10.28515625" style="512" customWidth="1"/>
    <col min="12805" max="12805" width="18.42578125" style="512" customWidth="1"/>
    <col min="12806" max="12806" width="9.140625" style="512"/>
    <col min="12807" max="12814" width="19.7109375" style="512" customWidth="1"/>
    <col min="12815" max="12815" width="9.140625" style="512"/>
    <col min="12816" max="12816" width="11.140625" style="512" customWidth="1"/>
    <col min="12817" max="13057" width="9.140625" style="512"/>
    <col min="13058" max="13058" width="6.28515625" style="512" customWidth="1"/>
    <col min="13059" max="13059" width="16.7109375" style="512" customWidth="1"/>
    <col min="13060" max="13060" width="10.28515625" style="512" customWidth="1"/>
    <col min="13061" max="13061" width="18.42578125" style="512" customWidth="1"/>
    <col min="13062" max="13062" width="9.140625" style="512"/>
    <col min="13063" max="13070" width="19.7109375" style="512" customWidth="1"/>
    <col min="13071" max="13071" width="9.140625" style="512"/>
    <col min="13072" max="13072" width="11.140625" style="512" customWidth="1"/>
    <col min="13073" max="13313" width="9.140625" style="512"/>
    <col min="13314" max="13314" width="6.28515625" style="512" customWidth="1"/>
    <col min="13315" max="13315" width="16.7109375" style="512" customWidth="1"/>
    <col min="13316" max="13316" width="10.28515625" style="512" customWidth="1"/>
    <col min="13317" max="13317" width="18.42578125" style="512" customWidth="1"/>
    <col min="13318" max="13318" width="9.140625" style="512"/>
    <col min="13319" max="13326" width="19.7109375" style="512" customWidth="1"/>
    <col min="13327" max="13327" width="9.140625" style="512"/>
    <col min="13328" max="13328" width="11.140625" style="512" customWidth="1"/>
    <col min="13329" max="13569" width="9.140625" style="512"/>
    <col min="13570" max="13570" width="6.28515625" style="512" customWidth="1"/>
    <col min="13571" max="13571" width="16.7109375" style="512" customWidth="1"/>
    <col min="13572" max="13572" width="10.28515625" style="512" customWidth="1"/>
    <col min="13573" max="13573" width="18.42578125" style="512" customWidth="1"/>
    <col min="13574" max="13574" width="9.140625" style="512"/>
    <col min="13575" max="13582" width="19.7109375" style="512" customWidth="1"/>
    <col min="13583" max="13583" width="9.140625" style="512"/>
    <col min="13584" max="13584" width="11.140625" style="512" customWidth="1"/>
    <col min="13585" max="13825" width="9.140625" style="512"/>
    <col min="13826" max="13826" width="6.28515625" style="512" customWidth="1"/>
    <col min="13827" max="13827" width="16.7109375" style="512" customWidth="1"/>
    <col min="13828" max="13828" width="10.28515625" style="512" customWidth="1"/>
    <col min="13829" max="13829" width="18.42578125" style="512" customWidth="1"/>
    <col min="13830" max="13830" width="9.140625" style="512"/>
    <col min="13831" max="13838" width="19.7109375" style="512" customWidth="1"/>
    <col min="13839" max="13839" width="9.140625" style="512"/>
    <col min="13840" max="13840" width="11.140625" style="512" customWidth="1"/>
    <col min="13841" max="14081" width="9.140625" style="512"/>
    <col min="14082" max="14082" width="6.28515625" style="512" customWidth="1"/>
    <col min="14083" max="14083" width="16.7109375" style="512" customWidth="1"/>
    <col min="14084" max="14084" width="10.28515625" style="512" customWidth="1"/>
    <col min="14085" max="14085" width="18.42578125" style="512" customWidth="1"/>
    <col min="14086" max="14086" width="9.140625" style="512"/>
    <col min="14087" max="14094" width="19.7109375" style="512" customWidth="1"/>
    <col min="14095" max="14095" width="9.140625" style="512"/>
    <col min="14096" max="14096" width="11.140625" style="512" customWidth="1"/>
    <col min="14097" max="14337" width="9.140625" style="512"/>
    <col min="14338" max="14338" width="6.28515625" style="512" customWidth="1"/>
    <col min="14339" max="14339" width="16.7109375" style="512" customWidth="1"/>
    <col min="14340" max="14340" width="10.28515625" style="512" customWidth="1"/>
    <col min="14341" max="14341" width="18.42578125" style="512" customWidth="1"/>
    <col min="14342" max="14342" width="9.140625" style="512"/>
    <col min="14343" max="14350" width="19.7109375" style="512" customWidth="1"/>
    <col min="14351" max="14351" width="9.140625" style="512"/>
    <col min="14352" max="14352" width="11.140625" style="512" customWidth="1"/>
    <col min="14353" max="14593" width="9.140625" style="512"/>
    <col min="14594" max="14594" width="6.28515625" style="512" customWidth="1"/>
    <col min="14595" max="14595" width="16.7109375" style="512" customWidth="1"/>
    <col min="14596" max="14596" width="10.28515625" style="512" customWidth="1"/>
    <col min="14597" max="14597" width="18.42578125" style="512" customWidth="1"/>
    <col min="14598" max="14598" width="9.140625" style="512"/>
    <col min="14599" max="14606" width="19.7109375" style="512" customWidth="1"/>
    <col min="14607" max="14607" width="9.140625" style="512"/>
    <col min="14608" max="14608" width="11.140625" style="512" customWidth="1"/>
    <col min="14609" max="14849" width="9.140625" style="512"/>
    <col min="14850" max="14850" width="6.28515625" style="512" customWidth="1"/>
    <col min="14851" max="14851" width="16.7109375" style="512" customWidth="1"/>
    <col min="14852" max="14852" width="10.28515625" style="512" customWidth="1"/>
    <col min="14853" max="14853" width="18.42578125" style="512" customWidth="1"/>
    <col min="14854" max="14854" width="9.140625" style="512"/>
    <col min="14855" max="14862" width="19.7109375" style="512" customWidth="1"/>
    <col min="14863" max="14863" width="9.140625" style="512"/>
    <col min="14864" max="14864" width="11.140625" style="512" customWidth="1"/>
    <col min="14865" max="15105" width="9.140625" style="512"/>
    <col min="15106" max="15106" width="6.28515625" style="512" customWidth="1"/>
    <col min="15107" max="15107" width="16.7109375" style="512" customWidth="1"/>
    <col min="15108" max="15108" width="10.28515625" style="512" customWidth="1"/>
    <col min="15109" max="15109" width="18.42578125" style="512" customWidth="1"/>
    <col min="15110" max="15110" width="9.140625" style="512"/>
    <col min="15111" max="15118" width="19.7109375" style="512" customWidth="1"/>
    <col min="15119" max="15119" width="9.140625" style="512"/>
    <col min="15120" max="15120" width="11.140625" style="512" customWidth="1"/>
    <col min="15121" max="15361" width="9.140625" style="512"/>
    <col min="15362" max="15362" width="6.28515625" style="512" customWidth="1"/>
    <col min="15363" max="15363" width="16.7109375" style="512" customWidth="1"/>
    <col min="15364" max="15364" width="10.28515625" style="512" customWidth="1"/>
    <col min="15365" max="15365" width="18.42578125" style="512" customWidth="1"/>
    <col min="15366" max="15366" width="9.140625" style="512"/>
    <col min="15367" max="15374" width="19.7109375" style="512" customWidth="1"/>
    <col min="15375" max="15375" width="9.140625" style="512"/>
    <col min="15376" max="15376" width="11.140625" style="512" customWidth="1"/>
    <col min="15377" max="15617" width="9.140625" style="512"/>
    <col min="15618" max="15618" width="6.28515625" style="512" customWidth="1"/>
    <col min="15619" max="15619" width="16.7109375" style="512" customWidth="1"/>
    <col min="15620" max="15620" width="10.28515625" style="512" customWidth="1"/>
    <col min="15621" max="15621" width="18.42578125" style="512" customWidth="1"/>
    <col min="15622" max="15622" width="9.140625" style="512"/>
    <col min="15623" max="15630" width="19.7109375" style="512" customWidth="1"/>
    <col min="15631" max="15631" width="9.140625" style="512"/>
    <col min="15632" max="15632" width="11.140625" style="512" customWidth="1"/>
    <col min="15633" max="15873" width="9.140625" style="512"/>
    <col min="15874" max="15874" width="6.28515625" style="512" customWidth="1"/>
    <col min="15875" max="15875" width="16.7109375" style="512" customWidth="1"/>
    <col min="15876" max="15876" width="10.28515625" style="512" customWidth="1"/>
    <col min="15877" max="15877" width="18.42578125" style="512" customWidth="1"/>
    <col min="15878" max="15878" width="9.140625" style="512"/>
    <col min="15879" max="15886" width="19.7109375" style="512" customWidth="1"/>
    <col min="15887" max="15887" width="9.140625" style="512"/>
    <col min="15888" max="15888" width="11.140625" style="512" customWidth="1"/>
    <col min="15889" max="16129" width="9.140625" style="512"/>
    <col min="16130" max="16130" width="6.28515625" style="512" customWidth="1"/>
    <col min="16131" max="16131" width="16.7109375" style="512" customWidth="1"/>
    <col min="16132" max="16132" width="10.28515625" style="512" customWidth="1"/>
    <col min="16133" max="16133" width="18.42578125" style="512" customWidth="1"/>
    <col min="16134" max="16134" width="9.140625" style="512"/>
    <col min="16135" max="16142" width="19.7109375" style="512" customWidth="1"/>
    <col min="16143" max="16143" width="9.140625" style="512"/>
    <col min="16144" max="16144" width="11.140625" style="512" customWidth="1"/>
    <col min="16145" max="16384" width="9.140625" style="512"/>
  </cols>
  <sheetData>
    <row r="1" spans="1:16" s="514" customFormat="1" ht="33.75" customHeight="1">
      <c r="A1" s="920" t="s">
        <v>497</v>
      </c>
      <c r="B1" s="920"/>
      <c r="C1" s="920"/>
      <c r="D1" s="920"/>
      <c r="E1" s="920"/>
      <c r="F1" s="920"/>
      <c r="G1" s="920"/>
      <c r="H1" s="920"/>
      <c r="I1" s="920"/>
      <c r="J1" s="920"/>
      <c r="K1" s="920"/>
      <c r="L1" s="920"/>
      <c r="M1" s="920"/>
      <c r="N1" s="920"/>
      <c r="O1" s="920"/>
      <c r="P1" s="920"/>
    </row>
    <row r="2" spans="1:16" s="514" customFormat="1" ht="21" customHeight="1">
      <c r="A2" s="920" t="s">
        <v>818</v>
      </c>
      <c r="B2" s="920"/>
      <c r="C2" s="920"/>
      <c r="D2" s="920"/>
      <c r="E2" s="920"/>
      <c r="F2" s="920"/>
      <c r="G2" s="920"/>
      <c r="H2" s="920"/>
      <c r="I2" s="920"/>
      <c r="J2" s="920"/>
      <c r="K2" s="920"/>
      <c r="L2" s="920"/>
      <c r="M2" s="920"/>
      <c r="N2" s="920"/>
      <c r="O2" s="920"/>
      <c r="P2" s="920"/>
    </row>
    <row r="3" spans="1:16" ht="21" customHeight="1">
      <c r="A3" s="524"/>
      <c r="B3" s="524"/>
      <c r="C3" s="524"/>
      <c r="D3" s="524"/>
      <c r="E3" s="524"/>
      <c r="F3" s="524"/>
      <c r="G3" s="524"/>
      <c r="H3" s="524"/>
      <c r="I3" s="524"/>
      <c r="J3" s="524"/>
      <c r="K3" s="524"/>
      <c r="L3" s="524"/>
      <c r="M3" s="524"/>
      <c r="N3" s="921" t="s">
        <v>1</v>
      </c>
      <c r="O3" s="921"/>
      <c r="P3" s="921"/>
    </row>
    <row r="4" spans="1:16" ht="81.75" customHeight="1">
      <c r="A4" s="525" t="s">
        <v>158</v>
      </c>
      <c r="B4" s="525" t="s">
        <v>817</v>
      </c>
      <c r="C4" s="525" t="s">
        <v>498</v>
      </c>
      <c r="D4" s="525" t="s">
        <v>499</v>
      </c>
      <c r="E4" s="525" t="s">
        <v>500</v>
      </c>
      <c r="F4" s="525" t="s">
        <v>2</v>
      </c>
      <c r="G4" s="525" t="s">
        <v>501</v>
      </c>
      <c r="H4" s="525" t="s">
        <v>502</v>
      </c>
      <c r="I4" s="525" t="s">
        <v>503</v>
      </c>
      <c r="J4" s="525" t="s">
        <v>504</v>
      </c>
      <c r="K4" s="525" t="s">
        <v>505</v>
      </c>
      <c r="L4" s="525" t="s">
        <v>506</v>
      </c>
      <c r="M4" s="525" t="s">
        <v>507</v>
      </c>
      <c r="N4" s="525" t="s">
        <v>508</v>
      </c>
      <c r="O4" s="525" t="s">
        <v>509</v>
      </c>
      <c r="P4" s="525" t="s">
        <v>510</v>
      </c>
    </row>
    <row r="5" spans="1:16" s="523" customFormat="1">
      <c r="A5" s="526">
        <v>1</v>
      </c>
      <c r="B5" s="526">
        <v>2</v>
      </c>
      <c r="C5" s="526">
        <v>3</v>
      </c>
      <c r="D5" s="526">
        <v>4</v>
      </c>
      <c r="E5" s="526">
        <v>5</v>
      </c>
      <c r="F5" s="526">
        <v>6</v>
      </c>
      <c r="G5" s="526">
        <v>7</v>
      </c>
      <c r="H5" s="526">
        <v>8</v>
      </c>
      <c r="I5" s="526">
        <v>9</v>
      </c>
      <c r="J5" s="526">
        <v>10</v>
      </c>
      <c r="K5" s="526">
        <v>11</v>
      </c>
      <c r="L5" s="526">
        <v>12</v>
      </c>
      <c r="M5" s="526">
        <v>13</v>
      </c>
      <c r="N5" s="526">
        <v>14</v>
      </c>
      <c r="O5" s="526">
        <v>15</v>
      </c>
      <c r="P5" s="526">
        <v>16</v>
      </c>
    </row>
    <row r="6" spans="1:16" ht="50.1" customHeight="1">
      <c r="A6" s="750">
        <v>1</v>
      </c>
      <c r="B6" s="922" t="s">
        <v>982</v>
      </c>
      <c r="C6" s="922" t="s">
        <v>963</v>
      </c>
      <c r="D6" s="745" t="s">
        <v>964</v>
      </c>
      <c r="E6" s="751" t="s">
        <v>983</v>
      </c>
      <c r="F6" s="752" t="s">
        <v>333</v>
      </c>
      <c r="G6" s="744"/>
      <c r="H6" s="746"/>
      <c r="I6" s="748">
        <v>34812.400000000001</v>
      </c>
      <c r="J6" s="748">
        <v>45246.5</v>
      </c>
      <c r="K6" s="746"/>
      <c r="L6" s="746"/>
      <c r="M6" s="746"/>
      <c r="N6" s="746"/>
      <c r="O6" s="746"/>
      <c r="P6" s="746"/>
    </row>
    <row r="7" spans="1:16" ht="50.1" customHeight="1">
      <c r="A7" s="750">
        <v>2</v>
      </c>
      <c r="B7" s="922"/>
      <c r="C7" s="922"/>
      <c r="D7" s="747" t="s">
        <v>965</v>
      </c>
      <c r="E7" s="751" t="s">
        <v>983</v>
      </c>
      <c r="F7" s="751" t="s">
        <v>998</v>
      </c>
      <c r="G7" s="744"/>
      <c r="H7" s="746"/>
      <c r="I7" s="748">
        <v>56308</v>
      </c>
      <c r="J7" s="748">
        <v>162997</v>
      </c>
      <c r="K7" s="746"/>
      <c r="L7" s="746"/>
      <c r="M7" s="746"/>
      <c r="N7" s="746"/>
      <c r="O7" s="746"/>
      <c r="P7" s="746"/>
    </row>
    <row r="8" spans="1:16" ht="50.1" customHeight="1">
      <c r="A8" s="750">
        <v>3</v>
      </c>
      <c r="B8" s="922"/>
      <c r="C8" s="922"/>
      <c r="D8" s="747" t="s">
        <v>970</v>
      </c>
      <c r="E8" s="751" t="s">
        <v>984</v>
      </c>
      <c r="F8" s="751" t="s">
        <v>999</v>
      </c>
      <c r="G8" s="748"/>
      <c r="H8" s="748"/>
      <c r="I8" s="748">
        <v>63550</v>
      </c>
      <c r="J8" s="748">
        <v>60369.8</v>
      </c>
      <c r="K8" s="748"/>
      <c r="L8" s="748"/>
      <c r="M8" s="748"/>
      <c r="N8" s="748"/>
      <c r="O8" s="748"/>
      <c r="P8" s="749"/>
    </row>
    <row r="9" spans="1:16" ht="50.1" customHeight="1">
      <c r="A9" s="750">
        <v>4</v>
      </c>
      <c r="B9" s="922"/>
      <c r="C9" s="922"/>
      <c r="D9" s="747" t="s">
        <v>971</v>
      </c>
      <c r="E9" s="752" t="s">
        <v>985</v>
      </c>
      <c r="F9" s="751" t="s">
        <v>999</v>
      </c>
      <c r="G9" s="748"/>
      <c r="H9" s="748"/>
      <c r="I9" s="748">
        <v>24630</v>
      </c>
      <c r="J9" s="748">
        <v>1021.2</v>
      </c>
      <c r="K9" s="748"/>
      <c r="L9" s="748"/>
      <c r="M9" s="748"/>
      <c r="N9" s="749"/>
      <c r="O9" s="749"/>
      <c r="P9" s="748"/>
    </row>
    <row r="10" spans="1:16" ht="50.1" customHeight="1">
      <c r="A10" s="750">
        <v>5</v>
      </c>
      <c r="B10" s="922"/>
      <c r="C10" s="922"/>
      <c r="D10" s="747" t="s">
        <v>967</v>
      </c>
      <c r="E10" s="751" t="s">
        <v>986</v>
      </c>
      <c r="F10" s="751" t="s">
        <v>998</v>
      </c>
      <c r="G10" s="748"/>
      <c r="H10" s="748"/>
      <c r="I10" s="748">
        <v>2766</v>
      </c>
      <c r="J10" s="748">
        <v>21506</v>
      </c>
      <c r="K10" s="748"/>
      <c r="L10" s="748"/>
      <c r="M10" s="748"/>
      <c r="N10" s="748"/>
      <c r="O10" s="748"/>
      <c r="P10" s="748"/>
    </row>
    <row r="11" spans="1:16" ht="50.1" customHeight="1">
      <c r="A11" s="750">
        <v>6</v>
      </c>
      <c r="B11" s="922"/>
      <c r="C11" s="922"/>
      <c r="D11" s="747" t="s">
        <v>972</v>
      </c>
      <c r="E11" s="752" t="s">
        <v>987</v>
      </c>
      <c r="F11" s="751" t="s">
        <v>999</v>
      </c>
      <c r="G11" s="748"/>
      <c r="H11" s="748"/>
      <c r="I11" s="748">
        <v>15480</v>
      </c>
      <c r="J11" s="748">
        <v>112257</v>
      </c>
      <c r="K11" s="748"/>
      <c r="L11" s="748"/>
      <c r="M11" s="748"/>
      <c r="N11" s="748"/>
      <c r="O11" s="748"/>
      <c r="P11" s="748"/>
    </row>
    <row r="12" spans="1:16" ht="50.1" customHeight="1">
      <c r="A12" s="750">
        <v>7</v>
      </c>
      <c r="B12" s="922"/>
      <c r="C12" s="922"/>
      <c r="D12" s="747" t="s">
        <v>973</v>
      </c>
      <c r="E12" s="752" t="s">
        <v>988</v>
      </c>
      <c r="F12" s="751" t="s">
        <v>999</v>
      </c>
      <c r="G12" s="748"/>
      <c r="H12" s="748"/>
      <c r="I12" s="748">
        <v>1490</v>
      </c>
      <c r="J12" s="748">
        <v>12973</v>
      </c>
      <c r="K12" s="748"/>
      <c r="L12" s="748"/>
      <c r="M12" s="748"/>
      <c r="N12" s="748"/>
      <c r="O12" s="748"/>
      <c r="P12" s="748"/>
    </row>
    <row r="13" spans="1:16" ht="50.1" customHeight="1">
      <c r="A13" s="750">
        <v>8</v>
      </c>
      <c r="B13" s="922"/>
      <c r="C13" s="922"/>
      <c r="D13" s="747" t="s">
        <v>974</v>
      </c>
      <c r="E13" s="752" t="s">
        <v>989</v>
      </c>
      <c r="F13" s="751" t="s">
        <v>999</v>
      </c>
      <c r="G13" s="748"/>
      <c r="H13" s="748"/>
      <c r="I13" s="748">
        <v>5206</v>
      </c>
      <c r="J13" s="748">
        <v>5913</v>
      </c>
      <c r="K13" s="748"/>
      <c r="L13" s="748"/>
      <c r="M13" s="748"/>
      <c r="N13" s="748"/>
      <c r="O13" s="748"/>
      <c r="P13" s="748"/>
    </row>
    <row r="14" spans="1:16" ht="50.1" customHeight="1">
      <c r="A14" s="750">
        <v>9</v>
      </c>
      <c r="B14" s="922"/>
      <c r="C14" s="922"/>
      <c r="D14" s="747" t="s">
        <v>975</v>
      </c>
      <c r="E14" s="752" t="s">
        <v>990</v>
      </c>
      <c r="F14" s="751" t="s">
        <v>999</v>
      </c>
      <c r="G14" s="748"/>
      <c r="H14" s="748"/>
      <c r="I14" s="748">
        <v>113592</v>
      </c>
      <c r="J14" s="748">
        <v>1401</v>
      </c>
      <c r="K14" s="748"/>
      <c r="L14" s="748"/>
      <c r="M14" s="748"/>
      <c r="N14" s="748"/>
      <c r="O14" s="748"/>
      <c r="P14" s="748"/>
    </row>
    <row r="15" spans="1:16" ht="50.1" customHeight="1">
      <c r="A15" s="750">
        <v>10</v>
      </c>
      <c r="B15" s="922"/>
      <c r="C15" s="922"/>
      <c r="D15" s="747" t="s">
        <v>966</v>
      </c>
      <c r="E15" s="753" t="s">
        <v>991</v>
      </c>
      <c r="F15" s="753" t="s">
        <v>999</v>
      </c>
      <c r="G15" s="748"/>
      <c r="H15" s="748"/>
      <c r="I15" s="748">
        <v>6744.3</v>
      </c>
      <c r="J15" s="748">
        <v>33944.1</v>
      </c>
      <c r="K15" s="748"/>
      <c r="L15" s="748"/>
      <c r="M15" s="748"/>
      <c r="N15" s="748"/>
      <c r="O15" s="748"/>
      <c r="P15" s="748"/>
    </row>
    <row r="16" spans="1:16" ht="61.5" customHeight="1">
      <c r="A16" s="750">
        <v>11</v>
      </c>
      <c r="B16" s="922"/>
      <c r="C16" s="922"/>
      <c r="D16" s="747" t="s">
        <v>976</v>
      </c>
      <c r="E16" s="754" t="s">
        <v>992</v>
      </c>
      <c r="F16" s="753" t="s">
        <v>999</v>
      </c>
      <c r="G16" s="748"/>
      <c r="H16" s="748"/>
      <c r="I16" s="748">
        <v>15765.9</v>
      </c>
      <c r="J16" s="748">
        <v>5722.6</v>
      </c>
      <c r="K16" s="748"/>
      <c r="L16" s="748"/>
      <c r="M16" s="748"/>
      <c r="N16" s="748"/>
      <c r="O16" s="748"/>
      <c r="P16" s="748"/>
    </row>
    <row r="17" spans="1:16" ht="50.1" customHeight="1">
      <c r="A17" s="750">
        <v>12</v>
      </c>
      <c r="B17" s="922"/>
      <c r="C17" s="922"/>
      <c r="D17" s="747" t="s">
        <v>977</v>
      </c>
      <c r="E17" s="754" t="s">
        <v>993</v>
      </c>
      <c r="F17" s="753" t="s">
        <v>999</v>
      </c>
      <c r="G17" s="748"/>
      <c r="H17" s="748"/>
      <c r="I17" s="748">
        <v>4531.1000000000004</v>
      </c>
      <c r="J17" s="748">
        <v>20486</v>
      </c>
      <c r="K17" s="748"/>
      <c r="L17" s="748"/>
      <c r="M17" s="748"/>
      <c r="N17" s="748"/>
      <c r="O17" s="748"/>
      <c r="P17" s="748"/>
    </row>
    <row r="18" spans="1:16" ht="50.1" customHeight="1">
      <c r="A18" s="750">
        <v>13</v>
      </c>
      <c r="B18" s="922"/>
      <c r="C18" s="922"/>
      <c r="D18" s="747" t="s">
        <v>978</v>
      </c>
      <c r="E18" s="754" t="s">
        <v>994</v>
      </c>
      <c r="F18" s="753" t="s">
        <v>999</v>
      </c>
      <c r="G18" s="748"/>
      <c r="H18" s="748"/>
      <c r="I18" s="748">
        <v>16795.3</v>
      </c>
      <c r="J18" s="748">
        <v>5103.8999999999996</v>
      </c>
      <c r="K18" s="748"/>
      <c r="L18" s="748"/>
      <c r="M18" s="748"/>
      <c r="N18" s="748"/>
      <c r="O18" s="748"/>
      <c r="P18" s="748"/>
    </row>
    <row r="19" spans="1:16" ht="50.1" customHeight="1">
      <c r="A19" s="750">
        <v>14</v>
      </c>
      <c r="B19" s="922"/>
      <c r="C19" s="922"/>
      <c r="D19" s="747" t="s">
        <v>979</v>
      </c>
      <c r="E19" s="754" t="s">
        <v>995</v>
      </c>
      <c r="F19" s="753" t="s">
        <v>999</v>
      </c>
      <c r="G19" s="748"/>
      <c r="H19" s="748"/>
      <c r="I19" s="748">
        <v>17963</v>
      </c>
      <c r="J19" s="748">
        <v>4194.6000000000004</v>
      </c>
      <c r="K19" s="748"/>
      <c r="L19" s="748"/>
      <c r="M19" s="748"/>
      <c r="N19" s="748"/>
      <c r="O19" s="748"/>
      <c r="P19" s="748"/>
    </row>
    <row r="20" spans="1:16" ht="50.1" customHeight="1">
      <c r="A20" s="750">
        <v>15</v>
      </c>
      <c r="B20" s="922"/>
      <c r="C20" s="922"/>
      <c r="D20" s="747" t="s">
        <v>980</v>
      </c>
      <c r="E20" s="753" t="s">
        <v>996</v>
      </c>
      <c r="F20" s="753" t="s">
        <v>999</v>
      </c>
      <c r="G20" s="748"/>
      <c r="H20" s="748"/>
      <c r="I20" s="748">
        <v>137665.79999999999</v>
      </c>
      <c r="J20" s="748">
        <v>5733.9</v>
      </c>
      <c r="K20" s="748"/>
      <c r="L20" s="748"/>
      <c r="M20" s="748"/>
      <c r="N20" s="748"/>
      <c r="O20" s="748"/>
      <c r="P20" s="748"/>
    </row>
    <row r="21" spans="1:16" ht="50.1" customHeight="1">
      <c r="A21" s="750">
        <v>16</v>
      </c>
      <c r="B21" s="922"/>
      <c r="C21" s="922"/>
      <c r="D21" s="747" t="s">
        <v>981</v>
      </c>
      <c r="E21" s="754" t="s">
        <v>997</v>
      </c>
      <c r="F21" s="753" t="s">
        <v>999</v>
      </c>
      <c r="G21" s="748"/>
      <c r="H21" s="748"/>
      <c r="I21" s="923" t="s">
        <v>1000</v>
      </c>
      <c r="J21" s="924"/>
      <c r="K21" s="748"/>
      <c r="L21" s="748"/>
      <c r="M21" s="748"/>
      <c r="N21" s="748"/>
      <c r="O21" s="748"/>
      <c r="P21" s="748"/>
    </row>
  </sheetData>
  <mergeCells count="6">
    <mergeCell ref="A1:P1"/>
    <mergeCell ref="A2:P2"/>
    <mergeCell ref="N3:P3"/>
    <mergeCell ref="B6:B21"/>
    <mergeCell ref="C6:C21"/>
    <mergeCell ref="I21:J21"/>
  </mergeCells>
  <printOptions horizontalCentered="1"/>
  <pageMargins left="0.5" right="0" top="0.75" bottom="0" header="0" footer="0"/>
  <pageSetup paperSize="5" scale="56"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7"/>
  <sheetViews>
    <sheetView zoomScaleNormal="100" workbookViewId="0">
      <pane xSplit="5" ySplit="4" topLeftCell="F5" activePane="bottomRight" state="frozen"/>
      <selection pane="topRight" activeCell="F1" sqref="F1"/>
      <selection pane="bottomLeft" activeCell="A5" sqref="A5"/>
      <selection pane="bottomRight" activeCell="I6" sqref="I6"/>
    </sheetView>
  </sheetViews>
  <sheetFormatPr defaultRowHeight="14.25"/>
  <cols>
    <col min="1" max="1" width="9.140625" style="332"/>
    <col min="2" max="2" width="17.140625" style="332" customWidth="1"/>
    <col min="3" max="3" width="15.7109375" style="332" bestFit="1" customWidth="1"/>
    <col min="4" max="4" width="24.85546875" style="332" customWidth="1"/>
    <col min="5" max="5" width="18.140625" style="332" customWidth="1"/>
    <col min="6" max="7" width="15.42578125" style="332" customWidth="1"/>
    <col min="8" max="8" width="14" style="332" customWidth="1"/>
    <col min="9" max="9" width="13" style="332" customWidth="1"/>
    <col min="10" max="10" width="17.5703125" style="332" customWidth="1"/>
    <col min="11" max="11" width="18.28515625" style="332" customWidth="1"/>
    <col min="12" max="16384" width="9.140625" style="332"/>
  </cols>
  <sheetData>
    <row r="1" spans="1:11" ht="18">
      <c r="A1" s="925" t="s">
        <v>705</v>
      </c>
      <c r="B1" s="925"/>
      <c r="C1" s="925"/>
      <c r="D1" s="925"/>
      <c r="E1" s="925"/>
      <c r="F1" s="925"/>
      <c r="G1" s="925"/>
      <c r="H1" s="925"/>
      <c r="I1" s="925"/>
      <c r="J1" s="925"/>
      <c r="K1" s="925"/>
    </row>
    <row r="2" spans="1:11" ht="18.75">
      <c r="A2" s="926" t="s">
        <v>156</v>
      </c>
      <c r="B2" s="926"/>
      <c r="C2" s="926"/>
      <c r="D2" s="333"/>
      <c r="E2" s="333"/>
      <c r="F2" s="333"/>
    </row>
    <row r="3" spans="1:11" s="337" customFormat="1" ht="71.25">
      <c r="A3" s="335" t="s">
        <v>409</v>
      </c>
      <c r="B3" s="335" t="s">
        <v>495</v>
      </c>
      <c r="C3" s="335" t="s">
        <v>706</v>
      </c>
      <c r="D3" s="335" t="s">
        <v>707</v>
      </c>
      <c r="E3" s="335" t="s">
        <v>2</v>
      </c>
      <c r="F3" s="335" t="s">
        <v>708</v>
      </c>
      <c r="G3" s="335" t="s">
        <v>709</v>
      </c>
      <c r="H3" s="335" t="s">
        <v>710</v>
      </c>
      <c r="I3" s="335" t="s">
        <v>711</v>
      </c>
      <c r="J3" s="335" t="s">
        <v>712</v>
      </c>
      <c r="K3" s="335" t="s">
        <v>508</v>
      </c>
    </row>
    <row r="4" spans="1:11" s="337" customFormat="1" ht="28.5">
      <c r="A4" s="335">
        <v>1</v>
      </c>
      <c r="B4" s="335">
        <v>2</v>
      </c>
      <c r="C4" s="335">
        <v>3</v>
      </c>
      <c r="D4" s="335">
        <v>4</v>
      </c>
      <c r="E4" s="335">
        <v>5</v>
      </c>
      <c r="F4" s="335">
        <v>6</v>
      </c>
      <c r="G4" s="335">
        <v>7</v>
      </c>
      <c r="H4" s="335">
        <v>8</v>
      </c>
      <c r="I4" s="335" t="s">
        <v>713</v>
      </c>
      <c r="J4" s="335">
        <v>10</v>
      </c>
      <c r="K4" s="335" t="s">
        <v>714</v>
      </c>
    </row>
    <row r="5" spans="1:11" ht="36">
      <c r="A5" s="756">
        <v>1</v>
      </c>
      <c r="B5" s="927" t="s">
        <v>963</v>
      </c>
      <c r="C5" s="745" t="s">
        <v>964</v>
      </c>
      <c r="D5" s="751" t="s">
        <v>983</v>
      </c>
      <c r="E5" s="752" t="s">
        <v>333</v>
      </c>
      <c r="F5" s="338"/>
      <c r="G5" s="748">
        <v>34812.400000000001</v>
      </c>
      <c r="H5" s="748">
        <v>45246.5</v>
      </c>
      <c r="I5" s="338"/>
      <c r="J5" s="338"/>
      <c r="K5" s="338"/>
    </row>
    <row r="6" spans="1:11" ht="36">
      <c r="A6" s="756">
        <v>2</v>
      </c>
      <c r="B6" s="928"/>
      <c r="C6" s="747" t="s">
        <v>965</v>
      </c>
      <c r="D6" s="751" t="s">
        <v>983</v>
      </c>
      <c r="E6" s="751" t="s">
        <v>998</v>
      </c>
      <c r="F6" s="338"/>
      <c r="G6" s="748">
        <v>56308</v>
      </c>
      <c r="H6" s="748">
        <v>162997</v>
      </c>
      <c r="I6" s="338"/>
      <c r="J6" s="338"/>
      <c r="K6" s="338"/>
    </row>
    <row r="7" spans="1:11" ht="54">
      <c r="A7" s="756">
        <v>3</v>
      </c>
      <c r="B7" s="928"/>
      <c r="C7" s="747" t="s">
        <v>970</v>
      </c>
      <c r="D7" s="751" t="s">
        <v>984</v>
      </c>
      <c r="E7" s="751" t="s">
        <v>999</v>
      </c>
      <c r="F7" s="338"/>
      <c r="G7" s="748">
        <v>63550</v>
      </c>
      <c r="H7" s="748">
        <v>60369.8</v>
      </c>
      <c r="I7" s="338"/>
      <c r="J7" s="338"/>
      <c r="K7" s="338"/>
    </row>
    <row r="8" spans="1:11" ht="37.5">
      <c r="A8" s="756">
        <v>4</v>
      </c>
      <c r="B8" s="928"/>
      <c r="C8" s="747" t="s">
        <v>971</v>
      </c>
      <c r="D8" s="752" t="s">
        <v>985</v>
      </c>
      <c r="E8" s="751" t="s">
        <v>999</v>
      </c>
      <c r="F8" s="338"/>
      <c r="G8" s="748">
        <v>24630</v>
      </c>
      <c r="H8" s="748">
        <v>1021.2</v>
      </c>
      <c r="I8" s="338"/>
      <c r="J8" s="338"/>
      <c r="K8" s="338"/>
    </row>
    <row r="9" spans="1:11" ht="36">
      <c r="A9" s="756">
        <v>5</v>
      </c>
      <c r="B9" s="928"/>
      <c r="C9" s="747" t="s">
        <v>967</v>
      </c>
      <c r="D9" s="751" t="s">
        <v>986</v>
      </c>
      <c r="E9" s="751" t="s">
        <v>998</v>
      </c>
      <c r="F9" s="338"/>
      <c r="G9" s="748">
        <v>2766</v>
      </c>
      <c r="H9" s="748">
        <v>21506</v>
      </c>
      <c r="I9" s="338"/>
      <c r="J9" s="338"/>
      <c r="K9" s="338"/>
    </row>
    <row r="10" spans="1:11" ht="37.5">
      <c r="A10" s="756">
        <v>6</v>
      </c>
      <c r="B10" s="928"/>
      <c r="C10" s="747" t="s">
        <v>972</v>
      </c>
      <c r="D10" s="752" t="s">
        <v>987</v>
      </c>
      <c r="E10" s="751" t="s">
        <v>999</v>
      </c>
      <c r="F10" s="338"/>
      <c r="G10" s="748">
        <v>15480</v>
      </c>
      <c r="H10" s="748">
        <v>112257</v>
      </c>
      <c r="I10" s="338"/>
      <c r="J10" s="338"/>
      <c r="K10" s="338"/>
    </row>
    <row r="11" spans="1:11" ht="75">
      <c r="A11" s="756">
        <v>7</v>
      </c>
      <c r="B11" s="928"/>
      <c r="C11" s="747" t="s">
        <v>973</v>
      </c>
      <c r="D11" s="752" t="s">
        <v>988</v>
      </c>
      <c r="E11" s="751" t="s">
        <v>999</v>
      </c>
      <c r="F11" s="338"/>
      <c r="G11" s="748">
        <v>1490</v>
      </c>
      <c r="H11" s="748">
        <v>12973</v>
      </c>
      <c r="I11" s="338"/>
      <c r="J11" s="338"/>
      <c r="K11" s="338"/>
    </row>
    <row r="12" spans="1:11" ht="20.100000000000001" customHeight="1">
      <c r="A12" s="756">
        <v>8</v>
      </c>
      <c r="B12" s="928"/>
      <c r="C12" s="747" t="s">
        <v>974</v>
      </c>
      <c r="D12" s="752" t="s">
        <v>989</v>
      </c>
      <c r="E12" s="751" t="s">
        <v>999</v>
      </c>
      <c r="F12" s="338"/>
      <c r="G12" s="748">
        <v>5206</v>
      </c>
      <c r="H12" s="748">
        <v>5913</v>
      </c>
      <c r="I12" s="338"/>
      <c r="J12" s="338"/>
      <c r="K12" s="338"/>
    </row>
    <row r="13" spans="1:11" ht="20.100000000000001" customHeight="1">
      <c r="A13" s="756">
        <v>9</v>
      </c>
      <c r="B13" s="928"/>
      <c r="C13" s="747" t="s">
        <v>975</v>
      </c>
      <c r="D13" s="752" t="s">
        <v>990</v>
      </c>
      <c r="E13" s="751" t="s">
        <v>999</v>
      </c>
      <c r="F13" s="338"/>
      <c r="G13" s="748">
        <v>113592</v>
      </c>
      <c r="H13" s="748">
        <v>1401</v>
      </c>
      <c r="I13" s="338"/>
      <c r="J13" s="338"/>
      <c r="K13" s="338"/>
    </row>
    <row r="14" spans="1:11" ht="36">
      <c r="A14" s="756">
        <v>10</v>
      </c>
      <c r="B14" s="928"/>
      <c r="C14" s="747" t="s">
        <v>966</v>
      </c>
      <c r="D14" s="753" t="s">
        <v>991</v>
      </c>
      <c r="E14" s="753" t="s">
        <v>999</v>
      </c>
      <c r="F14" s="338"/>
      <c r="G14" s="748">
        <v>6744.3</v>
      </c>
      <c r="H14" s="748">
        <v>33944.1</v>
      </c>
      <c r="I14" s="338"/>
      <c r="J14" s="338"/>
      <c r="K14" s="338"/>
    </row>
    <row r="15" spans="1:11" ht="56.25">
      <c r="A15" s="756">
        <v>11</v>
      </c>
      <c r="B15" s="928"/>
      <c r="C15" s="747" t="s">
        <v>976</v>
      </c>
      <c r="D15" s="754" t="s">
        <v>992</v>
      </c>
      <c r="E15" s="753" t="s">
        <v>999</v>
      </c>
      <c r="F15" s="338"/>
      <c r="G15" s="748">
        <v>15765.9</v>
      </c>
      <c r="H15" s="748">
        <v>5722.6</v>
      </c>
      <c r="I15" s="338"/>
      <c r="J15" s="338"/>
      <c r="K15" s="338"/>
    </row>
    <row r="16" spans="1:11" ht="56.25">
      <c r="A16" s="756">
        <v>12</v>
      </c>
      <c r="B16" s="928"/>
      <c r="C16" s="747" t="s">
        <v>977</v>
      </c>
      <c r="D16" s="754" t="s">
        <v>993</v>
      </c>
      <c r="E16" s="753" t="s">
        <v>999</v>
      </c>
      <c r="F16" s="338"/>
      <c r="G16" s="748">
        <v>4531.1000000000004</v>
      </c>
      <c r="H16" s="748">
        <v>20486</v>
      </c>
      <c r="I16" s="338"/>
      <c r="J16" s="338"/>
      <c r="K16" s="338"/>
    </row>
    <row r="17" spans="1:11" ht="56.25">
      <c r="A17" s="756">
        <v>13</v>
      </c>
      <c r="B17" s="928"/>
      <c r="C17" s="747" t="s">
        <v>978</v>
      </c>
      <c r="D17" s="754" t="s">
        <v>994</v>
      </c>
      <c r="E17" s="753" t="s">
        <v>999</v>
      </c>
      <c r="F17" s="338"/>
      <c r="G17" s="748">
        <v>16795.3</v>
      </c>
      <c r="H17" s="748">
        <v>5103.8999999999996</v>
      </c>
      <c r="I17" s="338"/>
      <c r="J17" s="338"/>
      <c r="K17" s="338"/>
    </row>
    <row r="18" spans="1:11" ht="37.5">
      <c r="A18" s="756">
        <v>14</v>
      </c>
      <c r="B18" s="928"/>
      <c r="C18" s="747" t="s">
        <v>979</v>
      </c>
      <c r="D18" s="754" t="s">
        <v>995</v>
      </c>
      <c r="E18" s="753" t="s">
        <v>999</v>
      </c>
      <c r="F18" s="338"/>
      <c r="G18" s="748">
        <v>17963</v>
      </c>
      <c r="H18" s="748">
        <v>4194.6000000000004</v>
      </c>
      <c r="I18" s="338"/>
      <c r="J18" s="338"/>
      <c r="K18" s="338"/>
    </row>
    <row r="19" spans="1:11" ht="36">
      <c r="A19" s="756">
        <v>15</v>
      </c>
      <c r="B19" s="928"/>
      <c r="C19" s="747" t="s">
        <v>980</v>
      </c>
      <c r="D19" s="753" t="s">
        <v>996</v>
      </c>
      <c r="E19" s="753" t="s">
        <v>999</v>
      </c>
      <c r="F19" s="338"/>
      <c r="G19" s="748">
        <v>137665.79999999999</v>
      </c>
      <c r="H19" s="748">
        <v>5733.9</v>
      </c>
      <c r="I19" s="338"/>
      <c r="J19" s="338"/>
      <c r="K19" s="338"/>
    </row>
    <row r="20" spans="1:11" ht="56.25">
      <c r="A20" s="756">
        <v>16</v>
      </c>
      <c r="B20" s="929"/>
      <c r="C20" s="747" t="s">
        <v>981</v>
      </c>
      <c r="D20" s="754" t="s">
        <v>997</v>
      </c>
      <c r="E20" s="753" t="s">
        <v>999</v>
      </c>
      <c r="F20" s="338"/>
      <c r="G20" s="923" t="s">
        <v>1000</v>
      </c>
      <c r="H20" s="924"/>
      <c r="I20" s="338"/>
      <c r="J20" s="338"/>
      <c r="K20" s="338"/>
    </row>
    <row r="25" spans="1:11" ht="15.75">
      <c r="B25" s="313" t="s">
        <v>461</v>
      </c>
      <c r="C25" s="313"/>
      <c r="D25" s="300"/>
      <c r="F25" s="313"/>
      <c r="I25" s="878" t="s">
        <v>258</v>
      </c>
      <c r="J25" s="878"/>
    </row>
    <row r="26" spans="1:11" ht="15.75">
      <c r="B26" s="340"/>
      <c r="C26" s="340"/>
      <c r="D26" s="300"/>
      <c r="F26" s="313"/>
      <c r="I26" s="869"/>
      <c r="J26" s="869"/>
    </row>
    <row r="27" spans="1:11" ht="15.75">
      <c r="B27" s="313"/>
      <c r="C27" s="313"/>
      <c r="D27" s="300"/>
      <c r="F27" s="313"/>
      <c r="I27" s="878"/>
      <c r="J27" s="878"/>
    </row>
  </sheetData>
  <mergeCells count="7">
    <mergeCell ref="A1:K1"/>
    <mergeCell ref="A2:C2"/>
    <mergeCell ref="I25:J25"/>
    <mergeCell ref="I26:J26"/>
    <mergeCell ref="I27:J27"/>
    <mergeCell ref="B5:B20"/>
    <mergeCell ref="G20:H20"/>
  </mergeCells>
  <printOptions horizontalCentered="1"/>
  <pageMargins left="0.59055118110236227" right="0.31496062992125984" top="0.74803149606299213" bottom="0.74803149606299213" header="0.31496062992125984" footer="0.31496062992125984"/>
  <pageSetup paperSize="5" scale="9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1"/>
  <sheetViews>
    <sheetView zoomScaleNormal="100" workbookViewId="0">
      <pane xSplit="5" ySplit="4" topLeftCell="F5" activePane="bottomRight" state="frozen"/>
      <selection pane="topRight" activeCell="F1" sqref="F1"/>
      <selection pane="bottomLeft" activeCell="A5" sqref="A5"/>
      <selection pane="bottomRight" activeCell="C7" sqref="C7:E12"/>
    </sheetView>
  </sheetViews>
  <sheetFormatPr defaultRowHeight="14.25"/>
  <cols>
    <col min="1" max="1" width="9.140625" style="332"/>
    <col min="2" max="2" width="26" style="332" customWidth="1"/>
    <col min="3" max="3" width="9.140625" style="332"/>
    <col min="4" max="4" width="12.28515625" style="332" customWidth="1"/>
    <col min="5" max="5" width="9.140625" style="332"/>
    <col min="6" max="7" width="15.42578125" style="332" customWidth="1"/>
    <col min="8" max="8" width="14" style="332" customWidth="1"/>
    <col min="9" max="9" width="13" style="332" customWidth="1"/>
    <col min="10" max="10" width="17.5703125" style="332" customWidth="1"/>
    <col min="11" max="11" width="18.28515625" style="332" customWidth="1"/>
    <col min="12" max="16384" width="9.140625" style="332"/>
  </cols>
  <sheetData>
    <row r="1" spans="1:11" ht="18">
      <c r="A1" s="925" t="s">
        <v>715</v>
      </c>
      <c r="B1" s="925"/>
      <c r="C1" s="925"/>
      <c r="D1" s="925"/>
      <c r="E1" s="925"/>
      <c r="F1" s="925"/>
      <c r="G1" s="925"/>
      <c r="H1" s="925"/>
      <c r="I1" s="925"/>
      <c r="J1" s="925"/>
      <c r="K1" s="925"/>
    </row>
    <row r="2" spans="1:11" ht="18.75">
      <c r="A2" s="926" t="s">
        <v>156</v>
      </c>
      <c r="B2" s="926"/>
      <c r="C2" s="926"/>
      <c r="D2" s="333"/>
      <c r="E2" s="333"/>
      <c r="F2" s="333"/>
    </row>
    <row r="3" spans="1:11" s="336" customFormat="1" ht="71.25">
      <c r="A3" s="334" t="s">
        <v>409</v>
      </c>
      <c r="B3" s="334" t="s">
        <v>495</v>
      </c>
      <c r="C3" s="334" t="s">
        <v>706</v>
      </c>
      <c r="D3" s="334" t="s">
        <v>707</v>
      </c>
      <c r="E3" s="334" t="s">
        <v>2</v>
      </c>
      <c r="F3" s="334" t="s">
        <v>708</v>
      </c>
      <c r="G3" s="335" t="s">
        <v>709</v>
      </c>
      <c r="H3" s="335" t="s">
        <v>710</v>
      </c>
      <c r="I3" s="335" t="s">
        <v>711</v>
      </c>
      <c r="J3" s="334" t="s">
        <v>712</v>
      </c>
      <c r="K3" s="335" t="s">
        <v>508</v>
      </c>
    </row>
    <row r="4" spans="1:11" s="337" customFormat="1" ht="28.5">
      <c r="A4" s="335">
        <v>1</v>
      </c>
      <c r="B4" s="335">
        <v>2</v>
      </c>
      <c r="C4" s="335">
        <v>3</v>
      </c>
      <c r="D4" s="335">
        <v>4</v>
      </c>
      <c r="E4" s="335">
        <v>5</v>
      </c>
      <c r="F4" s="335">
        <v>6</v>
      </c>
      <c r="G4" s="335">
        <v>7</v>
      </c>
      <c r="H4" s="335">
        <v>8</v>
      </c>
      <c r="I4" s="335" t="s">
        <v>713</v>
      </c>
      <c r="J4" s="335">
        <v>10</v>
      </c>
      <c r="K4" s="335" t="s">
        <v>714</v>
      </c>
    </row>
    <row r="5" spans="1:11">
      <c r="A5" s="338"/>
      <c r="B5" s="338"/>
      <c r="C5" s="338"/>
      <c r="D5" s="338"/>
      <c r="E5" s="338"/>
      <c r="F5" s="338"/>
      <c r="G5" s="338"/>
      <c r="H5" s="338"/>
      <c r="I5" s="338"/>
      <c r="J5" s="338"/>
      <c r="K5" s="338"/>
    </row>
    <row r="6" spans="1:11">
      <c r="A6" s="338"/>
      <c r="B6" s="338"/>
      <c r="C6" s="338"/>
      <c r="D6" s="338"/>
      <c r="E6" s="338"/>
      <c r="F6" s="338"/>
      <c r="G6" s="338"/>
      <c r="H6" s="338"/>
      <c r="I6" s="338"/>
      <c r="J6" s="338"/>
      <c r="K6" s="338"/>
    </row>
    <row r="7" spans="1:11">
      <c r="A7" s="338"/>
      <c r="B7" s="338"/>
      <c r="C7" s="930" t="s">
        <v>960</v>
      </c>
      <c r="D7" s="931"/>
      <c r="E7" s="932"/>
      <c r="F7" s="338"/>
      <c r="G7" s="338"/>
      <c r="H7" s="338"/>
      <c r="I7" s="338"/>
      <c r="J7" s="338"/>
      <c r="K7" s="338"/>
    </row>
    <row r="8" spans="1:11" ht="14.25" customHeight="1">
      <c r="A8" s="338"/>
      <c r="B8" s="338"/>
      <c r="C8" s="933"/>
      <c r="D8" s="934"/>
      <c r="E8" s="935"/>
      <c r="F8" s="338"/>
      <c r="G8" s="338"/>
      <c r="H8" s="338"/>
      <c r="I8" s="338"/>
      <c r="J8" s="338"/>
      <c r="K8" s="338"/>
    </row>
    <row r="9" spans="1:11" ht="14.25" customHeight="1">
      <c r="A9" s="338"/>
      <c r="B9" s="338"/>
      <c r="C9" s="933"/>
      <c r="D9" s="934"/>
      <c r="E9" s="935"/>
      <c r="F9" s="338"/>
      <c r="G9" s="338"/>
      <c r="H9" s="338"/>
      <c r="I9" s="338"/>
      <c r="J9" s="338"/>
      <c r="K9" s="338"/>
    </row>
    <row r="10" spans="1:11" ht="14.25" customHeight="1">
      <c r="A10" s="338"/>
      <c r="B10" s="338"/>
      <c r="C10" s="933"/>
      <c r="D10" s="934"/>
      <c r="E10" s="935"/>
      <c r="F10" s="338"/>
      <c r="G10" s="338"/>
      <c r="H10" s="338"/>
      <c r="I10" s="338"/>
      <c r="J10" s="338"/>
      <c r="K10" s="338"/>
    </row>
    <row r="11" spans="1:11" ht="14.25" customHeight="1">
      <c r="A11" s="338"/>
      <c r="B11" s="338"/>
      <c r="C11" s="933"/>
      <c r="D11" s="934"/>
      <c r="E11" s="935"/>
      <c r="F11" s="338"/>
      <c r="G11" s="338"/>
      <c r="H11" s="338"/>
      <c r="I11" s="338"/>
      <c r="J11" s="338"/>
      <c r="K11" s="338"/>
    </row>
    <row r="12" spans="1:11" ht="14.25" customHeight="1">
      <c r="A12" s="338"/>
      <c r="B12" s="338"/>
      <c r="C12" s="936"/>
      <c r="D12" s="937"/>
      <c r="E12" s="938"/>
      <c r="F12" s="338"/>
      <c r="G12" s="338"/>
      <c r="H12" s="338"/>
      <c r="I12" s="338"/>
      <c r="J12" s="338"/>
      <c r="K12" s="338"/>
    </row>
    <row r="13" spans="1:11" ht="14.25" customHeight="1">
      <c r="A13" s="338"/>
      <c r="B13" s="338"/>
      <c r="C13" s="338"/>
      <c r="D13" s="338"/>
      <c r="E13" s="338"/>
      <c r="F13" s="338"/>
      <c r="G13" s="338"/>
      <c r="H13" s="338"/>
      <c r="I13" s="338"/>
      <c r="J13" s="338"/>
      <c r="K13" s="338"/>
    </row>
    <row r="14" spans="1:11" ht="14.25" customHeight="1">
      <c r="A14" s="338"/>
      <c r="B14" s="338"/>
      <c r="C14" s="338"/>
      <c r="D14" s="338"/>
      <c r="E14" s="338"/>
      <c r="F14" s="338"/>
      <c r="G14" s="338"/>
      <c r="H14" s="338"/>
      <c r="I14" s="338"/>
      <c r="J14" s="338"/>
      <c r="K14" s="338"/>
    </row>
    <row r="15" spans="1:11" ht="14.25" customHeight="1">
      <c r="A15" s="338"/>
      <c r="B15" s="338"/>
      <c r="C15" s="338"/>
      <c r="D15" s="338"/>
      <c r="E15" s="338"/>
      <c r="F15" s="338"/>
      <c r="G15" s="338"/>
      <c r="H15" s="338"/>
      <c r="I15" s="338"/>
      <c r="J15" s="338"/>
      <c r="K15" s="338"/>
    </row>
    <row r="19" spans="2:10" ht="15.75">
      <c r="B19" s="313" t="s">
        <v>461</v>
      </c>
      <c r="C19" s="313"/>
      <c r="D19" s="300"/>
      <c r="F19" s="313"/>
      <c r="I19" s="313" t="s">
        <v>258</v>
      </c>
    </row>
    <row r="20" spans="2:10" ht="15.75">
      <c r="B20" s="830"/>
      <c r="C20" s="830"/>
      <c r="D20" s="300"/>
      <c r="F20" s="313"/>
      <c r="I20" s="830"/>
      <c r="J20" s="830"/>
    </row>
    <row r="21" spans="2:10" ht="15.75">
      <c r="B21" s="313"/>
      <c r="C21" s="313"/>
      <c r="D21" s="300"/>
      <c r="F21" s="313"/>
      <c r="I21" s="313"/>
    </row>
  </sheetData>
  <mergeCells count="5">
    <mergeCell ref="A1:K1"/>
    <mergeCell ref="A2:C2"/>
    <mergeCell ref="B20:C20"/>
    <mergeCell ref="I20:J20"/>
    <mergeCell ref="C7:E12"/>
  </mergeCells>
  <printOptions horizontalCentered="1"/>
  <pageMargins left="0.59055118110236227" right="0.15748031496062992" top="0.74803149606299213" bottom="0.74803149606299213" header="0.31496062992125984" footer="0.31496062992125984"/>
  <pageSetup paperSize="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66"/>
  <sheetViews>
    <sheetView zoomScale="80" zoomScaleNormal="80" zoomScaleSheetLayoutView="80" workbookViewId="0">
      <pane xSplit="3" ySplit="5" topLeftCell="D57" activePane="bottomRight" state="frozen"/>
      <selection pane="topRight" activeCell="D1" sqref="D1"/>
      <selection pane="bottomLeft" activeCell="A6" sqref="A6"/>
      <selection pane="bottomRight" activeCell="J69" sqref="J69"/>
    </sheetView>
  </sheetViews>
  <sheetFormatPr defaultRowHeight="21.75"/>
  <cols>
    <col min="1" max="1" width="4.7109375" style="730" bestFit="1" customWidth="1"/>
    <col min="2" max="2" width="87.42578125" style="732" bestFit="1" customWidth="1"/>
    <col min="3" max="3" width="21.42578125" style="732" customWidth="1"/>
    <col min="4" max="4" width="8.140625" style="732" customWidth="1"/>
    <col min="5" max="5" width="15.5703125" style="696" customWidth="1"/>
    <col min="6" max="6" width="6.85546875" style="696" customWidth="1"/>
    <col min="7" max="7" width="15.5703125" style="696" customWidth="1"/>
    <col min="8" max="8" width="5.140625" style="696" customWidth="1"/>
    <col min="9" max="9" width="14.85546875" style="696" customWidth="1"/>
    <col min="10" max="10" width="5.140625" style="696" customWidth="1"/>
    <col min="11" max="11" width="14.28515625" style="696" customWidth="1"/>
    <col min="12" max="12" width="8.140625" style="696" customWidth="1"/>
    <col min="13" max="13" width="18.7109375" style="733" customWidth="1"/>
    <col min="14" max="14" width="10.5703125" style="733" customWidth="1"/>
    <col min="15" max="15" width="17.42578125" style="696" customWidth="1"/>
    <col min="16" max="16" width="9.28515625" style="708" customWidth="1"/>
    <col min="17" max="17" width="20.28515625" style="708" customWidth="1"/>
    <col min="18" max="18" width="9" style="696" customWidth="1"/>
    <col min="19" max="20" width="9.140625" style="696" customWidth="1"/>
    <col min="21" max="21" width="23.28515625" style="696" customWidth="1"/>
    <col min="22" max="23" width="9.140625" style="696"/>
    <col min="24" max="24" width="26.85546875" style="696" customWidth="1"/>
    <col min="25" max="264" width="9.140625" style="696"/>
    <col min="265" max="265" width="4.7109375" style="696" bestFit="1" customWidth="1"/>
    <col min="266" max="266" width="55.28515625" style="696" customWidth="1"/>
    <col min="267" max="270" width="9.42578125" style="696" customWidth="1"/>
    <col min="271" max="271" width="10.28515625" style="696" customWidth="1"/>
    <col min="272" max="273" width="9.42578125" style="696" customWidth="1"/>
    <col min="274" max="520" width="9.140625" style="696"/>
    <col min="521" max="521" width="4.7109375" style="696" bestFit="1" customWidth="1"/>
    <col min="522" max="522" width="55.28515625" style="696" customWidth="1"/>
    <col min="523" max="526" width="9.42578125" style="696" customWidth="1"/>
    <col min="527" max="527" width="10.28515625" style="696" customWidth="1"/>
    <col min="528" max="529" width="9.42578125" style="696" customWidth="1"/>
    <col min="530" max="776" width="9.140625" style="696"/>
    <col min="777" max="777" width="4.7109375" style="696" bestFit="1" customWidth="1"/>
    <col min="778" max="778" width="55.28515625" style="696" customWidth="1"/>
    <col min="779" max="782" width="9.42578125" style="696" customWidth="1"/>
    <col min="783" max="783" width="10.28515625" style="696" customWidth="1"/>
    <col min="784" max="785" width="9.42578125" style="696" customWidth="1"/>
    <col min="786" max="1032" width="9.140625" style="696"/>
    <col min="1033" max="1033" width="4.7109375" style="696" bestFit="1" customWidth="1"/>
    <col min="1034" max="1034" width="55.28515625" style="696" customWidth="1"/>
    <col min="1035" max="1038" width="9.42578125" style="696" customWidth="1"/>
    <col min="1039" max="1039" width="10.28515625" style="696" customWidth="1"/>
    <col min="1040" max="1041" width="9.42578125" style="696" customWidth="1"/>
    <col min="1042" max="1288" width="9.140625" style="696"/>
    <col min="1289" max="1289" width="4.7109375" style="696" bestFit="1" customWidth="1"/>
    <col min="1290" max="1290" width="55.28515625" style="696" customWidth="1"/>
    <col min="1291" max="1294" width="9.42578125" style="696" customWidth="1"/>
    <col min="1295" max="1295" width="10.28515625" style="696" customWidth="1"/>
    <col min="1296" max="1297" width="9.42578125" style="696" customWidth="1"/>
    <col min="1298" max="1544" width="9.140625" style="696"/>
    <col min="1545" max="1545" width="4.7109375" style="696" bestFit="1" customWidth="1"/>
    <col min="1546" max="1546" width="55.28515625" style="696" customWidth="1"/>
    <col min="1547" max="1550" width="9.42578125" style="696" customWidth="1"/>
    <col min="1551" max="1551" width="10.28515625" style="696" customWidth="1"/>
    <col min="1552" max="1553" width="9.42578125" style="696" customWidth="1"/>
    <col min="1554" max="1800" width="9.140625" style="696"/>
    <col min="1801" max="1801" width="4.7109375" style="696" bestFit="1" customWidth="1"/>
    <col min="1802" max="1802" width="55.28515625" style="696" customWidth="1"/>
    <col min="1803" max="1806" width="9.42578125" style="696" customWidth="1"/>
    <col min="1807" max="1807" width="10.28515625" style="696" customWidth="1"/>
    <col min="1808" max="1809" width="9.42578125" style="696" customWidth="1"/>
    <col min="1810" max="2056" width="9.140625" style="696"/>
    <col min="2057" max="2057" width="4.7109375" style="696" bestFit="1" customWidth="1"/>
    <col min="2058" max="2058" width="55.28515625" style="696" customWidth="1"/>
    <col min="2059" max="2062" width="9.42578125" style="696" customWidth="1"/>
    <col min="2063" max="2063" width="10.28515625" style="696" customWidth="1"/>
    <col min="2064" max="2065" width="9.42578125" style="696" customWidth="1"/>
    <col min="2066" max="2312" width="9.140625" style="696"/>
    <col min="2313" max="2313" width="4.7109375" style="696" bestFit="1" customWidth="1"/>
    <col min="2314" max="2314" width="55.28515625" style="696" customWidth="1"/>
    <col min="2315" max="2318" width="9.42578125" style="696" customWidth="1"/>
    <col min="2319" max="2319" width="10.28515625" style="696" customWidth="1"/>
    <col min="2320" max="2321" width="9.42578125" style="696" customWidth="1"/>
    <col min="2322" max="2568" width="9.140625" style="696"/>
    <col min="2569" max="2569" width="4.7109375" style="696" bestFit="1" customWidth="1"/>
    <col min="2570" max="2570" width="55.28515625" style="696" customWidth="1"/>
    <col min="2571" max="2574" width="9.42578125" style="696" customWidth="1"/>
    <col min="2575" max="2575" width="10.28515625" style="696" customWidth="1"/>
    <col min="2576" max="2577" width="9.42578125" style="696" customWidth="1"/>
    <col min="2578" max="2824" width="9.140625" style="696"/>
    <col min="2825" max="2825" width="4.7109375" style="696" bestFit="1" customWidth="1"/>
    <col min="2826" max="2826" width="55.28515625" style="696" customWidth="1"/>
    <col min="2827" max="2830" width="9.42578125" style="696" customWidth="1"/>
    <col min="2831" max="2831" width="10.28515625" style="696" customWidth="1"/>
    <col min="2832" max="2833" width="9.42578125" style="696" customWidth="1"/>
    <col min="2834" max="3080" width="9.140625" style="696"/>
    <col min="3081" max="3081" width="4.7109375" style="696" bestFit="1" customWidth="1"/>
    <col min="3082" max="3082" width="55.28515625" style="696" customWidth="1"/>
    <col min="3083" max="3086" width="9.42578125" style="696" customWidth="1"/>
    <col min="3087" max="3087" width="10.28515625" style="696" customWidth="1"/>
    <col min="3088" max="3089" width="9.42578125" style="696" customWidth="1"/>
    <col min="3090" max="3336" width="9.140625" style="696"/>
    <col min="3337" max="3337" width="4.7109375" style="696" bestFit="1" customWidth="1"/>
    <col min="3338" max="3338" width="55.28515625" style="696" customWidth="1"/>
    <col min="3339" max="3342" width="9.42578125" style="696" customWidth="1"/>
    <col min="3343" max="3343" width="10.28515625" style="696" customWidth="1"/>
    <col min="3344" max="3345" width="9.42578125" style="696" customWidth="1"/>
    <col min="3346" max="3592" width="9.140625" style="696"/>
    <col min="3593" max="3593" width="4.7109375" style="696" bestFit="1" customWidth="1"/>
    <col min="3594" max="3594" width="55.28515625" style="696" customWidth="1"/>
    <col min="3595" max="3598" width="9.42578125" style="696" customWidth="1"/>
    <col min="3599" max="3599" width="10.28515625" style="696" customWidth="1"/>
    <col min="3600" max="3601" width="9.42578125" style="696" customWidth="1"/>
    <col min="3602" max="3848" width="9.140625" style="696"/>
    <col min="3849" max="3849" width="4.7109375" style="696" bestFit="1" customWidth="1"/>
    <col min="3850" max="3850" width="55.28515625" style="696" customWidth="1"/>
    <col min="3851" max="3854" width="9.42578125" style="696" customWidth="1"/>
    <col min="3855" max="3855" width="10.28515625" style="696" customWidth="1"/>
    <col min="3856" max="3857" width="9.42578125" style="696" customWidth="1"/>
    <col min="3858" max="4104" width="9.140625" style="696"/>
    <col min="4105" max="4105" width="4.7109375" style="696" bestFit="1" customWidth="1"/>
    <col min="4106" max="4106" width="55.28515625" style="696" customWidth="1"/>
    <col min="4107" max="4110" width="9.42578125" style="696" customWidth="1"/>
    <col min="4111" max="4111" width="10.28515625" style="696" customWidth="1"/>
    <col min="4112" max="4113" width="9.42578125" style="696" customWidth="1"/>
    <col min="4114" max="4360" width="9.140625" style="696"/>
    <col min="4361" max="4361" width="4.7109375" style="696" bestFit="1" customWidth="1"/>
    <col min="4362" max="4362" width="55.28515625" style="696" customWidth="1"/>
    <col min="4363" max="4366" width="9.42578125" style="696" customWidth="1"/>
    <col min="4367" max="4367" width="10.28515625" style="696" customWidth="1"/>
    <col min="4368" max="4369" width="9.42578125" style="696" customWidth="1"/>
    <col min="4370" max="4616" width="9.140625" style="696"/>
    <col min="4617" max="4617" width="4.7109375" style="696" bestFit="1" customWidth="1"/>
    <col min="4618" max="4618" width="55.28515625" style="696" customWidth="1"/>
    <col min="4619" max="4622" width="9.42578125" style="696" customWidth="1"/>
    <col min="4623" max="4623" width="10.28515625" style="696" customWidth="1"/>
    <col min="4624" max="4625" width="9.42578125" style="696" customWidth="1"/>
    <col min="4626" max="4872" width="9.140625" style="696"/>
    <col min="4873" max="4873" width="4.7109375" style="696" bestFit="1" customWidth="1"/>
    <col min="4874" max="4874" width="55.28515625" style="696" customWidth="1"/>
    <col min="4875" max="4878" width="9.42578125" style="696" customWidth="1"/>
    <col min="4879" max="4879" width="10.28515625" style="696" customWidth="1"/>
    <col min="4880" max="4881" width="9.42578125" style="696" customWidth="1"/>
    <col min="4882" max="5128" width="9.140625" style="696"/>
    <col min="5129" max="5129" width="4.7109375" style="696" bestFit="1" customWidth="1"/>
    <col min="5130" max="5130" width="55.28515625" style="696" customWidth="1"/>
    <col min="5131" max="5134" width="9.42578125" style="696" customWidth="1"/>
    <col min="5135" max="5135" width="10.28515625" style="696" customWidth="1"/>
    <col min="5136" max="5137" width="9.42578125" style="696" customWidth="1"/>
    <col min="5138" max="5384" width="9.140625" style="696"/>
    <col min="5385" max="5385" width="4.7109375" style="696" bestFit="1" customWidth="1"/>
    <col min="5386" max="5386" width="55.28515625" style="696" customWidth="1"/>
    <col min="5387" max="5390" width="9.42578125" style="696" customWidth="1"/>
    <col min="5391" max="5391" width="10.28515625" style="696" customWidth="1"/>
    <col min="5392" max="5393" width="9.42578125" style="696" customWidth="1"/>
    <col min="5394" max="5640" width="9.140625" style="696"/>
    <col min="5641" max="5641" width="4.7109375" style="696" bestFit="1" customWidth="1"/>
    <col min="5642" max="5642" width="55.28515625" style="696" customWidth="1"/>
    <col min="5643" max="5646" width="9.42578125" style="696" customWidth="1"/>
    <col min="5647" max="5647" width="10.28515625" style="696" customWidth="1"/>
    <col min="5648" max="5649" width="9.42578125" style="696" customWidth="1"/>
    <col min="5650" max="5896" width="9.140625" style="696"/>
    <col min="5897" max="5897" width="4.7109375" style="696" bestFit="1" customWidth="1"/>
    <col min="5898" max="5898" width="55.28515625" style="696" customWidth="1"/>
    <col min="5899" max="5902" width="9.42578125" style="696" customWidth="1"/>
    <col min="5903" max="5903" width="10.28515625" style="696" customWidth="1"/>
    <col min="5904" max="5905" width="9.42578125" style="696" customWidth="1"/>
    <col min="5906" max="6152" width="9.140625" style="696"/>
    <col min="6153" max="6153" width="4.7109375" style="696" bestFit="1" customWidth="1"/>
    <col min="6154" max="6154" width="55.28515625" style="696" customWidth="1"/>
    <col min="6155" max="6158" width="9.42578125" style="696" customWidth="1"/>
    <col min="6159" max="6159" width="10.28515625" style="696" customWidth="1"/>
    <col min="6160" max="6161" width="9.42578125" style="696" customWidth="1"/>
    <col min="6162" max="6408" width="9.140625" style="696"/>
    <col min="6409" max="6409" width="4.7109375" style="696" bestFit="1" customWidth="1"/>
    <col min="6410" max="6410" width="55.28515625" style="696" customWidth="1"/>
    <col min="6411" max="6414" width="9.42578125" style="696" customWidth="1"/>
    <col min="6415" max="6415" width="10.28515625" style="696" customWidth="1"/>
    <col min="6416" max="6417" width="9.42578125" style="696" customWidth="1"/>
    <col min="6418" max="6664" width="9.140625" style="696"/>
    <col min="6665" max="6665" width="4.7109375" style="696" bestFit="1" customWidth="1"/>
    <col min="6666" max="6666" width="55.28515625" style="696" customWidth="1"/>
    <col min="6667" max="6670" width="9.42578125" style="696" customWidth="1"/>
    <col min="6671" max="6671" width="10.28515625" style="696" customWidth="1"/>
    <col min="6672" max="6673" width="9.42578125" style="696" customWidth="1"/>
    <col min="6674" max="6920" width="9.140625" style="696"/>
    <col min="6921" max="6921" width="4.7109375" style="696" bestFit="1" customWidth="1"/>
    <col min="6922" max="6922" width="55.28515625" style="696" customWidth="1"/>
    <col min="6923" max="6926" width="9.42578125" style="696" customWidth="1"/>
    <col min="6927" max="6927" width="10.28515625" style="696" customWidth="1"/>
    <col min="6928" max="6929" width="9.42578125" style="696" customWidth="1"/>
    <col min="6930" max="7176" width="9.140625" style="696"/>
    <col min="7177" max="7177" width="4.7109375" style="696" bestFit="1" customWidth="1"/>
    <col min="7178" max="7178" width="55.28515625" style="696" customWidth="1"/>
    <col min="7179" max="7182" width="9.42578125" style="696" customWidth="1"/>
    <col min="7183" max="7183" width="10.28515625" style="696" customWidth="1"/>
    <col min="7184" max="7185" width="9.42578125" style="696" customWidth="1"/>
    <col min="7186" max="7432" width="9.140625" style="696"/>
    <col min="7433" max="7433" width="4.7109375" style="696" bestFit="1" customWidth="1"/>
    <col min="7434" max="7434" width="55.28515625" style="696" customWidth="1"/>
    <col min="7435" max="7438" width="9.42578125" style="696" customWidth="1"/>
    <col min="7439" max="7439" width="10.28515625" style="696" customWidth="1"/>
    <col min="7440" max="7441" width="9.42578125" style="696" customWidth="1"/>
    <col min="7442" max="7688" width="9.140625" style="696"/>
    <col min="7689" max="7689" width="4.7109375" style="696" bestFit="1" customWidth="1"/>
    <col min="7690" max="7690" width="55.28515625" style="696" customWidth="1"/>
    <col min="7691" max="7694" width="9.42578125" style="696" customWidth="1"/>
    <col min="7695" max="7695" width="10.28515625" style="696" customWidth="1"/>
    <col min="7696" max="7697" width="9.42578125" style="696" customWidth="1"/>
    <col min="7698" max="7944" width="9.140625" style="696"/>
    <col min="7945" max="7945" width="4.7109375" style="696" bestFit="1" customWidth="1"/>
    <col min="7946" max="7946" width="55.28515625" style="696" customWidth="1"/>
    <col min="7947" max="7950" width="9.42578125" style="696" customWidth="1"/>
    <col min="7951" max="7951" width="10.28515625" style="696" customWidth="1"/>
    <col min="7952" max="7953" width="9.42578125" style="696" customWidth="1"/>
    <col min="7954" max="8200" width="9.140625" style="696"/>
    <col min="8201" max="8201" width="4.7109375" style="696" bestFit="1" customWidth="1"/>
    <col min="8202" max="8202" width="55.28515625" style="696" customWidth="1"/>
    <col min="8203" max="8206" width="9.42578125" style="696" customWidth="1"/>
    <col min="8207" max="8207" width="10.28515625" style="696" customWidth="1"/>
    <col min="8208" max="8209" width="9.42578125" style="696" customWidth="1"/>
    <col min="8210" max="8456" width="9.140625" style="696"/>
    <col min="8457" max="8457" width="4.7109375" style="696" bestFit="1" customWidth="1"/>
    <col min="8458" max="8458" width="55.28515625" style="696" customWidth="1"/>
    <col min="8459" max="8462" width="9.42578125" style="696" customWidth="1"/>
    <col min="8463" max="8463" width="10.28515625" style="696" customWidth="1"/>
    <col min="8464" max="8465" width="9.42578125" style="696" customWidth="1"/>
    <col min="8466" max="8712" width="9.140625" style="696"/>
    <col min="8713" max="8713" width="4.7109375" style="696" bestFit="1" customWidth="1"/>
    <col min="8714" max="8714" width="55.28515625" style="696" customWidth="1"/>
    <col min="8715" max="8718" width="9.42578125" style="696" customWidth="1"/>
    <col min="8719" max="8719" width="10.28515625" style="696" customWidth="1"/>
    <col min="8720" max="8721" width="9.42578125" style="696" customWidth="1"/>
    <col min="8722" max="8968" width="9.140625" style="696"/>
    <col min="8969" max="8969" width="4.7109375" style="696" bestFit="1" customWidth="1"/>
    <col min="8970" max="8970" width="55.28515625" style="696" customWidth="1"/>
    <col min="8971" max="8974" width="9.42578125" style="696" customWidth="1"/>
    <col min="8975" max="8975" width="10.28515625" style="696" customWidth="1"/>
    <col min="8976" max="8977" width="9.42578125" style="696" customWidth="1"/>
    <col min="8978" max="9224" width="9.140625" style="696"/>
    <col min="9225" max="9225" width="4.7109375" style="696" bestFit="1" customWidth="1"/>
    <col min="9226" max="9226" width="55.28515625" style="696" customWidth="1"/>
    <col min="9227" max="9230" width="9.42578125" style="696" customWidth="1"/>
    <col min="9231" max="9231" width="10.28515625" style="696" customWidth="1"/>
    <col min="9232" max="9233" width="9.42578125" style="696" customWidth="1"/>
    <col min="9234" max="9480" width="9.140625" style="696"/>
    <col min="9481" max="9481" width="4.7109375" style="696" bestFit="1" customWidth="1"/>
    <col min="9482" max="9482" width="55.28515625" style="696" customWidth="1"/>
    <col min="9483" max="9486" width="9.42578125" style="696" customWidth="1"/>
    <col min="9487" max="9487" width="10.28515625" style="696" customWidth="1"/>
    <col min="9488" max="9489" width="9.42578125" style="696" customWidth="1"/>
    <col min="9490" max="9736" width="9.140625" style="696"/>
    <col min="9737" max="9737" width="4.7109375" style="696" bestFit="1" customWidth="1"/>
    <col min="9738" max="9738" width="55.28515625" style="696" customWidth="1"/>
    <col min="9739" max="9742" width="9.42578125" style="696" customWidth="1"/>
    <col min="9743" max="9743" width="10.28515625" style="696" customWidth="1"/>
    <col min="9744" max="9745" width="9.42578125" style="696" customWidth="1"/>
    <col min="9746" max="9992" width="9.140625" style="696"/>
    <col min="9993" max="9993" width="4.7109375" style="696" bestFit="1" customWidth="1"/>
    <col min="9994" max="9994" width="55.28515625" style="696" customWidth="1"/>
    <col min="9995" max="9998" width="9.42578125" style="696" customWidth="1"/>
    <col min="9999" max="9999" width="10.28515625" style="696" customWidth="1"/>
    <col min="10000" max="10001" width="9.42578125" style="696" customWidth="1"/>
    <col min="10002" max="10248" width="9.140625" style="696"/>
    <col min="10249" max="10249" width="4.7109375" style="696" bestFit="1" customWidth="1"/>
    <col min="10250" max="10250" width="55.28515625" style="696" customWidth="1"/>
    <col min="10251" max="10254" width="9.42578125" style="696" customWidth="1"/>
    <col min="10255" max="10255" width="10.28515625" style="696" customWidth="1"/>
    <col min="10256" max="10257" width="9.42578125" style="696" customWidth="1"/>
    <col min="10258" max="10504" width="9.140625" style="696"/>
    <col min="10505" max="10505" width="4.7109375" style="696" bestFit="1" customWidth="1"/>
    <col min="10506" max="10506" width="55.28515625" style="696" customWidth="1"/>
    <col min="10507" max="10510" width="9.42578125" style="696" customWidth="1"/>
    <col min="10511" max="10511" width="10.28515625" style="696" customWidth="1"/>
    <col min="10512" max="10513" width="9.42578125" style="696" customWidth="1"/>
    <col min="10514" max="10760" width="9.140625" style="696"/>
    <col min="10761" max="10761" width="4.7109375" style="696" bestFit="1" customWidth="1"/>
    <col min="10762" max="10762" width="55.28515625" style="696" customWidth="1"/>
    <col min="10763" max="10766" width="9.42578125" style="696" customWidth="1"/>
    <col min="10767" max="10767" width="10.28515625" style="696" customWidth="1"/>
    <col min="10768" max="10769" width="9.42578125" style="696" customWidth="1"/>
    <col min="10770" max="11016" width="9.140625" style="696"/>
    <col min="11017" max="11017" width="4.7109375" style="696" bestFit="1" customWidth="1"/>
    <col min="11018" max="11018" width="55.28515625" style="696" customWidth="1"/>
    <col min="11019" max="11022" width="9.42578125" style="696" customWidth="1"/>
    <col min="11023" max="11023" width="10.28515625" style="696" customWidth="1"/>
    <col min="11024" max="11025" width="9.42578125" style="696" customWidth="1"/>
    <col min="11026" max="11272" width="9.140625" style="696"/>
    <col min="11273" max="11273" width="4.7109375" style="696" bestFit="1" customWidth="1"/>
    <col min="11274" max="11274" width="55.28515625" style="696" customWidth="1"/>
    <col min="11275" max="11278" width="9.42578125" style="696" customWidth="1"/>
    <col min="11279" max="11279" width="10.28515625" style="696" customWidth="1"/>
    <col min="11280" max="11281" width="9.42578125" style="696" customWidth="1"/>
    <col min="11282" max="11528" width="9.140625" style="696"/>
    <col min="11529" max="11529" width="4.7109375" style="696" bestFit="1" customWidth="1"/>
    <col min="11530" max="11530" width="55.28515625" style="696" customWidth="1"/>
    <col min="11531" max="11534" width="9.42578125" style="696" customWidth="1"/>
    <col min="11535" max="11535" width="10.28515625" style="696" customWidth="1"/>
    <col min="11536" max="11537" width="9.42578125" style="696" customWidth="1"/>
    <col min="11538" max="11784" width="9.140625" style="696"/>
    <col min="11785" max="11785" width="4.7109375" style="696" bestFit="1" customWidth="1"/>
    <col min="11786" max="11786" width="55.28515625" style="696" customWidth="1"/>
    <col min="11787" max="11790" width="9.42578125" style="696" customWidth="1"/>
    <col min="11791" max="11791" width="10.28515625" style="696" customWidth="1"/>
    <col min="11792" max="11793" width="9.42578125" style="696" customWidth="1"/>
    <col min="11794" max="12040" width="9.140625" style="696"/>
    <col min="12041" max="12041" width="4.7109375" style="696" bestFit="1" customWidth="1"/>
    <col min="12042" max="12042" width="55.28515625" style="696" customWidth="1"/>
    <col min="12043" max="12046" width="9.42578125" style="696" customWidth="1"/>
    <col min="12047" max="12047" width="10.28515625" style="696" customWidth="1"/>
    <col min="12048" max="12049" width="9.42578125" style="696" customWidth="1"/>
    <col min="12050" max="12296" width="9.140625" style="696"/>
    <col min="12297" max="12297" width="4.7109375" style="696" bestFit="1" customWidth="1"/>
    <col min="12298" max="12298" width="55.28515625" style="696" customWidth="1"/>
    <col min="12299" max="12302" width="9.42578125" style="696" customWidth="1"/>
    <col min="12303" max="12303" width="10.28515625" style="696" customWidth="1"/>
    <col min="12304" max="12305" width="9.42578125" style="696" customWidth="1"/>
    <col min="12306" max="12552" width="9.140625" style="696"/>
    <col min="12553" max="12553" width="4.7109375" style="696" bestFit="1" customWidth="1"/>
    <col min="12554" max="12554" width="55.28515625" style="696" customWidth="1"/>
    <col min="12555" max="12558" width="9.42578125" style="696" customWidth="1"/>
    <col min="12559" max="12559" width="10.28515625" style="696" customWidth="1"/>
    <col min="12560" max="12561" width="9.42578125" style="696" customWidth="1"/>
    <col min="12562" max="12808" width="9.140625" style="696"/>
    <col min="12809" max="12809" width="4.7109375" style="696" bestFit="1" customWidth="1"/>
    <col min="12810" max="12810" width="55.28515625" style="696" customWidth="1"/>
    <col min="12811" max="12814" width="9.42578125" style="696" customWidth="1"/>
    <col min="12815" max="12815" width="10.28515625" style="696" customWidth="1"/>
    <col min="12816" max="12817" width="9.42578125" style="696" customWidth="1"/>
    <col min="12818" max="13064" width="9.140625" style="696"/>
    <col min="13065" max="13065" width="4.7109375" style="696" bestFit="1" customWidth="1"/>
    <col min="13066" max="13066" width="55.28515625" style="696" customWidth="1"/>
    <col min="13067" max="13070" width="9.42578125" style="696" customWidth="1"/>
    <col min="13071" max="13071" width="10.28515625" style="696" customWidth="1"/>
    <col min="13072" max="13073" width="9.42578125" style="696" customWidth="1"/>
    <col min="13074" max="13320" width="9.140625" style="696"/>
    <col min="13321" max="13321" width="4.7109375" style="696" bestFit="1" customWidth="1"/>
    <col min="13322" max="13322" width="55.28515625" style="696" customWidth="1"/>
    <col min="13323" max="13326" width="9.42578125" style="696" customWidth="1"/>
    <col min="13327" max="13327" width="10.28515625" style="696" customWidth="1"/>
    <col min="13328" max="13329" width="9.42578125" style="696" customWidth="1"/>
    <col min="13330" max="13576" width="9.140625" style="696"/>
    <col min="13577" max="13577" width="4.7109375" style="696" bestFit="1" customWidth="1"/>
    <col min="13578" max="13578" width="55.28515625" style="696" customWidth="1"/>
    <col min="13579" max="13582" width="9.42578125" style="696" customWidth="1"/>
    <col min="13583" max="13583" width="10.28515625" style="696" customWidth="1"/>
    <col min="13584" max="13585" width="9.42578125" style="696" customWidth="1"/>
    <col min="13586" max="13832" width="9.140625" style="696"/>
    <col min="13833" max="13833" width="4.7109375" style="696" bestFit="1" customWidth="1"/>
    <col min="13834" max="13834" width="55.28515625" style="696" customWidth="1"/>
    <col min="13835" max="13838" width="9.42578125" style="696" customWidth="1"/>
    <col min="13839" max="13839" width="10.28515625" style="696" customWidth="1"/>
    <col min="13840" max="13841" width="9.42578125" style="696" customWidth="1"/>
    <col min="13842" max="14088" width="9.140625" style="696"/>
    <col min="14089" max="14089" width="4.7109375" style="696" bestFit="1" customWidth="1"/>
    <col min="14090" max="14090" width="55.28515625" style="696" customWidth="1"/>
    <col min="14091" max="14094" width="9.42578125" style="696" customWidth="1"/>
    <col min="14095" max="14095" width="10.28515625" style="696" customWidth="1"/>
    <col min="14096" max="14097" width="9.42578125" style="696" customWidth="1"/>
    <col min="14098" max="14344" width="9.140625" style="696"/>
    <col min="14345" max="14345" width="4.7109375" style="696" bestFit="1" customWidth="1"/>
    <col min="14346" max="14346" width="55.28515625" style="696" customWidth="1"/>
    <col min="14347" max="14350" width="9.42578125" style="696" customWidth="1"/>
    <col min="14351" max="14351" width="10.28515625" style="696" customWidth="1"/>
    <col min="14352" max="14353" width="9.42578125" style="696" customWidth="1"/>
    <col min="14354" max="14600" width="9.140625" style="696"/>
    <col min="14601" max="14601" width="4.7109375" style="696" bestFit="1" customWidth="1"/>
    <col min="14602" max="14602" width="55.28515625" style="696" customWidth="1"/>
    <col min="14603" max="14606" width="9.42578125" style="696" customWidth="1"/>
    <col min="14607" max="14607" width="10.28515625" style="696" customWidth="1"/>
    <col min="14608" max="14609" width="9.42578125" style="696" customWidth="1"/>
    <col min="14610" max="14856" width="9.140625" style="696"/>
    <col min="14857" max="14857" width="4.7109375" style="696" bestFit="1" customWidth="1"/>
    <col min="14858" max="14858" width="55.28515625" style="696" customWidth="1"/>
    <col min="14859" max="14862" width="9.42578125" style="696" customWidth="1"/>
    <col min="14863" max="14863" width="10.28515625" style="696" customWidth="1"/>
    <col min="14864" max="14865" width="9.42578125" style="696" customWidth="1"/>
    <col min="14866" max="15112" width="9.140625" style="696"/>
    <col min="15113" max="15113" width="4.7109375" style="696" bestFit="1" customWidth="1"/>
    <col min="15114" max="15114" width="55.28515625" style="696" customWidth="1"/>
    <col min="15115" max="15118" width="9.42578125" style="696" customWidth="1"/>
    <col min="15119" max="15119" width="10.28515625" style="696" customWidth="1"/>
    <col min="15120" max="15121" width="9.42578125" style="696" customWidth="1"/>
    <col min="15122" max="15368" width="9.140625" style="696"/>
    <col min="15369" max="15369" width="4.7109375" style="696" bestFit="1" customWidth="1"/>
    <col min="15370" max="15370" width="55.28515625" style="696" customWidth="1"/>
    <col min="15371" max="15374" width="9.42578125" style="696" customWidth="1"/>
    <col min="15375" max="15375" width="10.28515625" style="696" customWidth="1"/>
    <col min="15376" max="15377" width="9.42578125" style="696" customWidth="1"/>
    <col min="15378" max="15624" width="9.140625" style="696"/>
    <col min="15625" max="15625" width="4.7109375" style="696" bestFit="1" customWidth="1"/>
    <col min="15626" max="15626" width="55.28515625" style="696" customWidth="1"/>
    <col min="15627" max="15630" width="9.42578125" style="696" customWidth="1"/>
    <col min="15631" max="15631" width="10.28515625" style="696" customWidth="1"/>
    <col min="15632" max="15633" width="9.42578125" style="696" customWidth="1"/>
    <col min="15634" max="15880" width="9.140625" style="696"/>
    <col min="15881" max="15881" width="4.7109375" style="696" bestFit="1" customWidth="1"/>
    <col min="15882" max="15882" width="55.28515625" style="696" customWidth="1"/>
    <col min="15883" max="15886" width="9.42578125" style="696" customWidth="1"/>
    <col min="15887" max="15887" width="10.28515625" style="696" customWidth="1"/>
    <col min="15888" max="15889" width="9.42578125" style="696" customWidth="1"/>
    <col min="15890" max="16136" width="9.140625" style="696"/>
    <col min="16137" max="16137" width="4.7109375" style="696" bestFit="1" customWidth="1"/>
    <col min="16138" max="16138" width="55.28515625" style="696" customWidth="1"/>
    <col min="16139" max="16142" width="9.42578125" style="696" customWidth="1"/>
    <col min="16143" max="16143" width="10.28515625" style="696" customWidth="1"/>
    <col min="16144" max="16145" width="9.42578125" style="696" customWidth="1"/>
    <col min="16146" max="16384" width="9.140625" style="696"/>
  </cols>
  <sheetData>
    <row r="1" spans="1:17" ht="27.75" customHeight="1">
      <c r="A1" s="949" t="s">
        <v>819</v>
      </c>
      <c r="B1" s="949"/>
      <c r="C1" s="949"/>
      <c r="D1" s="949"/>
      <c r="E1" s="949"/>
      <c r="F1" s="949"/>
      <c r="G1" s="949"/>
      <c r="H1" s="949"/>
      <c r="I1" s="949"/>
      <c r="J1" s="949"/>
      <c r="K1" s="949"/>
      <c r="L1" s="949"/>
      <c r="M1" s="949"/>
      <c r="N1" s="949"/>
      <c r="O1" s="949"/>
      <c r="P1" s="949"/>
      <c r="Q1" s="949"/>
    </row>
    <row r="2" spans="1:17" ht="21.75" customHeight="1">
      <c r="A2" s="950" t="s">
        <v>820</v>
      </c>
      <c r="B2" s="951"/>
      <c r="C2" s="697"/>
      <c r="D2" s="698"/>
      <c r="E2" s="698"/>
      <c r="F2" s="698"/>
      <c r="G2" s="698"/>
      <c r="H2" s="698"/>
      <c r="I2" s="698"/>
      <c r="J2" s="698"/>
      <c r="K2" s="698"/>
      <c r="L2" s="699"/>
      <c r="M2" s="699"/>
      <c r="N2" s="699"/>
      <c r="O2" s="699"/>
      <c r="P2" s="699"/>
      <c r="Q2" s="700"/>
    </row>
    <row r="3" spans="1:17">
      <c r="A3" s="952" t="s">
        <v>515</v>
      </c>
      <c r="B3" s="953"/>
      <c r="C3" s="953"/>
      <c r="D3" s="953"/>
      <c r="E3" s="953"/>
      <c r="F3" s="953"/>
      <c r="G3" s="953"/>
      <c r="H3" s="953"/>
      <c r="I3" s="953"/>
      <c r="J3" s="953"/>
      <c r="K3" s="953"/>
      <c r="L3" s="954"/>
      <c r="M3" s="954"/>
      <c r="N3" s="954"/>
      <c r="O3" s="954"/>
      <c r="P3" s="954"/>
      <c r="Q3" s="955"/>
    </row>
    <row r="4" spans="1:17" s="701" customFormat="1" ht="17.25">
      <c r="A4" s="956" t="s">
        <v>516</v>
      </c>
      <c r="B4" s="958" t="s">
        <v>517</v>
      </c>
      <c r="C4" s="959"/>
      <c r="D4" s="962" t="s">
        <v>518</v>
      </c>
      <c r="E4" s="963"/>
      <c r="F4" s="962" t="s">
        <v>519</v>
      </c>
      <c r="G4" s="963"/>
      <c r="H4" s="962" t="s">
        <v>520</v>
      </c>
      <c r="I4" s="963"/>
      <c r="J4" s="962" t="s">
        <v>521</v>
      </c>
      <c r="K4" s="963"/>
      <c r="L4" s="962" t="s">
        <v>522</v>
      </c>
      <c r="M4" s="963"/>
      <c r="N4" s="962" t="s">
        <v>523</v>
      </c>
      <c r="O4" s="963"/>
      <c r="P4" s="962" t="s">
        <v>524</v>
      </c>
      <c r="Q4" s="963"/>
    </row>
    <row r="5" spans="1:17" s="701" customFormat="1" ht="34.5">
      <c r="A5" s="957"/>
      <c r="B5" s="960"/>
      <c r="C5" s="961"/>
      <c r="D5" s="702" t="s">
        <v>525</v>
      </c>
      <c r="E5" s="703" t="s">
        <v>526</v>
      </c>
      <c r="F5" s="702" t="s">
        <v>525</v>
      </c>
      <c r="G5" s="703" t="s">
        <v>526</v>
      </c>
      <c r="H5" s="702" t="s">
        <v>525</v>
      </c>
      <c r="I5" s="703" t="s">
        <v>526</v>
      </c>
      <c r="J5" s="702" t="s">
        <v>525</v>
      </c>
      <c r="K5" s="703" t="s">
        <v>526</v>
      </c>
      <c r="L5" s="702" t="s">
        <v>525</v>
      </c>
      <c r="M5" s="703" t="s">
        <v>526</v>
      </c>
      <c r="N5" s="702" t="s">
        <v>525</v>
      </c>
      <c r="O5" s="703" t="s">
        <v>526</v>
      </c>
      <c r="P5" s="702" t="s">
        <v>525</v>
      </c>
      <c r="Q5" s="703" t="s">
        <v>526</v>
      </c>
    </row>
    <row r="6" spans="1:17" s="739" customFormat="1" ht="24">
      <c r="A6" s="734">
        <v>1</v>
      </c>
      <c r="B6" s="735" t="s">
        <v>527</v>
      </c>
      <c r="C6" s="735"/>
      <c r="D6" s="736"/>
      <c r="E6" s="736"/>
      <c r="F6" s="736"/>
      <c r="G6" s="736"/>
      <c r="H6" s="736"/>
      <c r="I6" s="736"/>
      <c r="J6" s="736"/>
      <c r="K6" s="736"/>
      <c r="L6" s="736"/>
      <c r="M6" s="736"/>
      <c r="N6" s="736"/>
      <c r="O6" s="736"/>
      <c r="P6" s="737">
        <f>D6+F6+H6+J6+L6+N6</f>
        <v>0</v>
      </c>
      <c r="Q6" s="738">
        <f>E6+G6+I6+K6+M6+O6</f>
        <v>0</v>
      </c>
    </row>
    <row r="7" spans="1:17" s="739" customFormat="1" ht="24">
      <c r="A7" s="734">
        <v>2</v>
      </c>
      <c r="B7" s="735" t="s">
        <v>528</v>
      </c>
      <c r="C7" s="735"/>
      <c r="D7" s="736"/>
      <c r="E7" s="736"/>
      <c r="F7" s="736"/>
      <c r="G7" s="736"/>
      <c r="H7" s="736"/>
      <c r="I7" s="736"/>
      <c r="J7" s="736"/>
      <c r="K7" s="736"/>
      <c r="L7" s="736"/>
      <c r="M7" s="736"/>
      <c r="N7" s="736"/>
      <c r="O7" s="736"/>
      <c r="P7" s="737">
        <f t="shared" ref="P7:Q45" si="0">D7+F7+H7+J7+L7+N7</f>
        <v>0</v>
      </c>
      <c r="Q7" s="738">
        <f t="shared" si="0"/>
        <v>0</v>
      </c>
    </row>
    <row r="8" spans="1:17" s="739" customFormat="1" ht="54.75" customHeight="1">
      <c r="A8" s="734">
        <v>3</v>
      </c>
      <c r="B8" s="735" t="s">
        <v>529</v>
      </c>
      <c r="C8" s="735"/>
      <c r="D8" s="736"/>
      <c r="E8" s="736"/>
      <c r="F8" s="736"/>
      <c r="G8" s="736"/>
      <c r="H8" s="736"/>
      <c r="I8" s="736"/>
      <c r="J8" s="736"/>
      <c r="K8" s="736"/>
      <c r="L8" s="736"/>
      <c r="M8" s="736"/>
      <c r="N8" s="736"/>
      <c r="O8" s="736"/>
      <c r="P8" s="737">
        <f t="shared" si="0"/>
        <v>0</v>
      </c>
      <c r="Q8" s="738">
        <f t="shared" si="0"/>
        <v>0</v>
      </c>
    </row>
    <row r="9" spans="1:17" s="739" customFormat="1" ht="24">
      <c r="A9" s="734">
        <v>4</v>
      </c>
      <c r="B9" s="735" t="s">
        <v>530</v>
      </c>
      <c r="C9" s="735"/>
      <c r="D9" s="736"/>
      <c r="E9" s="736"/>
      <c r="F9" s="736"/>
      <c r="G9" s="736"/>
      <c r="H9" s="736"/>
      <c r="I9" s="736"/>
      <c r="J9" s="736"/>
      <c r="K9" s="736"/>
      <c r="L9" s="736"/>
      <c r="M9" s="736"/>
      <c r="N9" s="736"/>
      <c r="O9" s="736"/>
      <c r="P9" s="737">
        <f t="shared" si="0"/>
        <v>0</v>
      </c>
      <c r="Q9" s="738">
        <f t="shared" si="0"/>
        <v>0</v>
      </c>
    </row>
    <row r="10" spans="1:17" s="739" customFormat="1" ht="24">
      <c r="A10" s="734">
        <v>5</v>
      </c>
      <c r="B10" s="735" t="s">
        <v>531</v>
      </c>
      <c r="C10" s="735"/>
      <c r="D10" s="736">
        <v>25</v>
      </c>
      <c r="E10" s="736">
        <v>30643</v>
      </c>
      <c r="F10" s="736"/>
      <c r="G10" s="736"/>
      <c r="H10" s="736"/>
      <c r="I10" s="736"/>
      <c r="J10" s="736"/>
      <c r="K10" s="736"/>
      <c r="L10" s="736"/>
      <c r="M10" s="736"/>
      <c r="N10" s="736"/>
      <c r="O10" s="736"/>
      <c r="P10" s="737">
        <f t="shared" si="0"/>
        <v>25</v>
      </c>
      <c r="Q10" s="738">
        <f t="shared" si="0"/>
        <v>30643</v>
      </c>
    </row>
    <row r="11" spans="1:17" s="739" customFormat="1" ht="24">
      <c r="A11" s="734">
        <v>6</v>
      </c>
      <c r="B11" s="735" t="s">
        <v>532</v>
      </c>
      <c r="C11" s="735"/>
      <c r="D11" s="736"/>
      <c r="E11" s="736"/>
      <c r="F11" s="736"/>
      <c r="G11" s="736"/>
      <c r="H11" s="736"/>
      <c r="I11" s="736"/>
      <c r="J11" s="736"/>
      <c r="K11" s="736"/>
      <c r="L11" s="736"/>
      <c r="M11" s="736"/>
      <c r="N11" s="736"/>
      <c r="O11" s="736"/>
      <c r="P11" s="737">
        <f t="shared" si="0"/>
        <v>0</v>
      </c>
      <c r="Q11" s="738">
        <f t="shared" si="0"/>
        <v>0</v>
      </c>
    </row>
    <row r="12" spans="1:17" s="739" customFormat="1" ht="24">
      <c r="A12" s="734">
        <v>7</v>
      </c>
      <c r="B12" s="735" t="s">
        <v>533</v>
      </c>
      <c r="C12" s="735"/>
      <c r="D12" s="736"/>
      <c r="E12" s="736"/>
      <c r="F12" s="736"/>
      <c r="G12" s="736"/>
      <c r="H12" s="736"/>
      <c r="I12" s="736"/>
      <c r="J12" s="736"/>
      <c r="K12" s="736"/>
      <c r="L12" s="736"/>
      <c r="M12" s="736"/>
      <c r="N12" s="736"/>
      <c r="O12" s="736"/>
      <c r="P12" s="737">
        <f t="shared" si="0"/>
        <v>0</v>
      </c>
      <c r="Q12" s="738">
        <f t="shared" si="0"/>
        <v>0</v>
      </c>
    </row>
    <row r="13" spans="1:17" s="739" customFormat="1" ht="24">
      <c r="A13" s="734">
        <v>8</v>
      </c>
      <c r="B13" s="735" t="s">
        <v>534</v>
      </c>
      <c r="C13" s="735"/>
      <c r="D13" s="736"/>
      <c r="E13" s="736"/>
      <c r="F13" s="736"/>
      <c r="G13" s="736"/>
      <c r="H13" s="736"/>
      <c r="I13" s="736"/>
      <c r="J13" s="736"/>
      <c r="K13" s="736"/>
      <c r="L13" s="736"/>
      <c r="M13" s="736"/>
      <c r="N13" s="736"/>
      <c r="O13" s="736"/>
      <c r="P13" s="737">
        <f t="shared" si="0"/>
        <v>0</v>
      </c>
      <c r="Q13" s="738">
        <f t="shared" si="0"/>
        <v>0</v>
      </c>
    </row>
    <row r="14" spans="1:17" s="739" customFormat="1" ht="24">
      <c r="A14" s="734">
        <v>9</v>
      </c>
      <c r="B14" s="735" t="s">
        <v>535</v>
      </c>
      <c r="C14" s="735"/>
      <c r="D14" s="736"/>
      <c r="E14" s="736"/>
      <c r="F14" s="736"/>
      <c r="G14" s="736"/>
      <c r="H14" s="736"/>
      <c r="I14" s="736"/>
      <c r="J14" s="736"/>
      <c r="K14" s="736"/>
      <c r="L14" s="736"/>
      <c r="M14" s="736"/>
      <c r="N14" s="736"/>
      <c r="O14" s="736"/>
      <c r="P14" s="737">
        <f t="shared" si="0"/>
        <v>0</v>
      </c>
      <c r="Q14" s="738">
        <f t="shared" si="0"/>
        <v>0</v>
      </c>
    </row>
    <row r="15" spans="1:17" s="739" customFormat="1" ht="24">
      <c r="A15" s="734">
        <v>10</v>
      </c>
      <c r="B15" s="964" t="s">
        <v>821</v>
      </c>
      <c r="C15" s="735" t="s">
        <v>822</v>
      </c>
      <c r="D15" s="736"/>
      <c r="E15" s="736"/>
      <c r="F15" s="736"/>
      <c r="G15" s="736"/>
      <c r="H15" s="736"/>
      <c r="I15" s="736"/>
      <c r="J15" s="736"/>
      <c r="K15" s="736"/>
      <c r="L15" s="736"/>
      <c r="M15" s="736"/>
      <c r="N15" s="736"/>
      <c r="O15" s="736"/>
      <c r="P15" s="737">
        <f t="shared" si="0"/>
        <v>0</v>
      </c>
      <c r="Q15" s="738">
        <f t="shared" si="0"/>
        <v>0</v>
      </c>
    </row>
    <row r="16" spans="1:17" s="739" customFormat="1" ht="72">
      <c r="A16" s="734"/>
      <c r="B16" s="965"/>
      <c r="C16" s="735" t="s">
        <v>823</v>
      </c>
      <c r="D16" s="736"/>
      <c r="E16" s="736"/>
      <c r="F16" s="736"/>
      <c r="G16" s="736"/>
      <c r="H16" s="736"/>
      <c r="I16" s="736"/>
      <c r="J16" s="736"/>
      <c r="K16" s="736"/>
      <c r="L16" s="736"/>
      <c r="M16" s="736"/>
      <c r="N16" s="736"/>
      <c r="O16" s="736"/>
      <c r="P16" s="737"/>
      <c r="Q16" s="738"/>
    </row>
    <row r="17" spans="1:17" s="739" customFormat="1" ht="24">
      <c r="A17" s="734">
        <v>11</v>
      </c>
      <c r="B17" s="735" t="s">
        <v>536</v>
      </c>
      <c r="C17" s="735"/>
      <c r="D17" s="736"/>
      <c r="E17" s="736"/>
      <c r="F17" s="736"/>
      <c r="G17" s="736"/>
      <c r="H17" s="736"/>
      <c r="I17" s="736"/>
      <c r="J17" s="736"/>
      <c r="K17" s="736"/>
      <c r="L17" s="736"/>
      <c r="M17" s="736"/>
      <c r="N17" s="736"/>
      <c r="O17" s="736"/>
      <c r="P17" s="737">
        <f t="shared" si="0"/>
        <v>0</v>
      </c>
      <c r="Q17" s="738">
        <f t="shared" si="0"/>
        <v>0</v>
      </c>
    </row>
    <row r="18" spans="1:17" s="739" customFormat="1" ht="24">
      <c r="A18" s="734">
        <v>12</v>
      </c>
      <c r="B18" s="735" t="s">
        <v>537</v>
      </c>
      <c r="C18" s="735"/>
      <c r="D18" s="736">
        <v>2</v>
      </c>
      <c r="E18" s="736">
        <v>21350</v>
      </c>
      <c r="F18" s="736"/>
      <c r="G18" s="736"/>
      <c r="H18" s="736"/>
      <c r="I18" s="736"/>
      <c r="J18" s="736"/>
      <c r="K18" s="736"/>
      <c r="L18" s="736"/>
      <c r="M18" s="736"/>
      <c r="N18" s="736"/>
      <c r="O18" s="736"/>
      <c r="P18" s="737">
        <f t="shared" si="0"/>
        <v>2</v>
      </c>
      <c r="Q18" s="738">
        <f t="shared" si="0"/>
        <v>21350</v>
      </c>
    </row>
    <row r="19" spans="1:17" s="739" customFormat="1" ht="24">
      <c r="A19" s="734">
        <v>13</v>
      </c>
      <c r="B19" s="735" t="s">
        <v>538</v>
      </c>
      <c r="C19" s="735"/>
      <c r="D19" s="736"/>
      <c r="E19" s="736"/>
      <c r="F19" s="736"/>
      <c r="G19" s="736"/>
      <c r="H19" s="736"/>
      <c r="I19" s="736"/>
      <c r="J19" s="736"/>
      <c r="K19" s="736"/>
      <c r="L19" s="736"/>
      <c r="M19" s="736"/>
      <c r="N19" s="736"/>
      <c r="O19" s="736"/>
      <c r="P19" s="737">
        <f t="shared" si="0"/>
        <v>0</v>
      </c>
      <c r="Q19" s="738">
        <f t="shared" si="0"/>
        <v>0</v>
      </c>
    </row>
    <row r="20" spans="1:17" s="739" customFormat="1" ht="24">
      <c r="A20" s="734">
        <v>14</v>
      </c>
      <c r="B20" s="735" t="s">
        <v>539</v>
      </c>
      <c r="C20" s="735"/>
      <c r="D20" s="736"/>
      <c r="E20" s="736"/>
      <c r="F20" s="736"/>
      <c r="G20" s="736"/>
      <c r="H20" s="736"/>
      <c r="I20" s="736"/>
      <c r="J20" s="736"/>
      <c r="K20" s="736"/>
      <c r="L20" s="736"/>
      <c r="M20" s="736"/>
      <c r="N20" s="736"/>
      <c r="O20" s="736"/>
      <c r="P20" s="737">
        <f t="shared" si="0"/>
        <v>0</v>
      </c>
      <c r="Q20" s="738">
        <f t="shared" si="0"/>
        <v>0</v>
      </c>
    </row>
    <row r="21" spans="1:17" s="739" customFormat="1" ht="24">
      <c r="A21" s="734">
        <v>15</v>
      </c>
      <c r="B21" s="735" t="s">
        <v>540</v>
      </c>
      <c r="C21" s="735"/>
      <c r="D21" s="736">
        <v>1</v>
      </c>
      <c r="E21" s="736">
        <v>9637</v>
      </c>
      <c r="F21" s="736"/>
      <c r="G21" s="736"/>
      <c r="H21" s="736"/>
      <c r="I21" s="736"/>
      <c r="J21" s="736"/>
      <c r="K21" s="736"/>
      <c r="L21" s="736"/>
      <c r="M21" s="736"/>
      <c r="N21" s="736"/>
      <c r="O21" s="736"/>
      <c r="P21" s="737">
        <f t="shared" si="0"/>
        <v>1</v>
      </c>
      <c r="Q21" s="738">
        <f t="shared" si="0"/>
        <v>9637</v>
      </c>
    </row>
    <row r="22" spans="1:17" s="739" customFormat="1" ht="24">
      <c r="A22" s="734">
        <v>16</v>
      </c>
      <c r="B22" s="735" t="s">
        <v>541</v>
      </c>
      <c r="C22" s="735"/>
      <c r="D22" s="736"/>
      <c r="E22" s="736"/>
      <c r="F22" s="736">
        <v>1</v>
      </c>
      <c r="G22" s="736">
        <v>4568</v>
      </c>
      <c r="H22" s="736"/>
      <c r="I22" s="736"/>
      <c r="J22" s="736"/>
      <c r="K22" s="736"/>
      <c r="L22" s="736"/>
      <c r="M22" s="736"/>
      <c r="N22" s="736"/>
      <c r="O22" s="736"/>
      <c r="P22" s="737">
        <f t="shared" si="0"/>
        <v>1</v>
      </c>
      <c r="Q22" s="738">
        <f t="shared" si="0"/>
        <v>4568</v>
      </c>
    </row>
    <row r="23" spans="1:17" s="739" customFormat="1" ht="24">
      <c r="A23" s="734">
        <v>17</v>
      </c>
      <c r="B23" s="735" t="s">
        <v>542</v>
      </c>
      <c r="C23" s="735"/>
      <c r="D23" s="736"/>
      <c r="E23" s="736"/>
      <c r="F23" s="736"/>
      <c r="G23" s="736"/>
      <c r="H23" s="736"/>
      <c r="I23" s="736"/>
      <c r="J23" s="736"/>
      <c r="K23" s="736"/>
      <c r="L23" s="736"/>
      <c r="M23" s="736"/>
      <c r="N23" s="736"/>
      <c r="O23" s="736"/>
      <c r="P23" s="737">
        <f t="shared" si="0"/>
        <v>0</v>
      </c>
      <c r="Q23" s="738">
        <f t="shared" si="0"/>
        <v>0</v>
      </c>
    </row>
    <row r="24" spans="1:17" s="739" customFormat="1" ht="24">
      <c r="A24" s="734">
        <v>18</v>
      </c>
      <c r="B24" s="735" t="s">
        <v>543</v>
      </c>
      <c r="C24" s="735"/>
      <c r="D24" s="736">
        <v>4</v>
      </c>
      <c r="E24" s="736">
        <v>16093</v>
      </c>
      <c r="F24" s="736"/>
      <c r="G24" s="736"/>
      <c r="H24" s="736"/>
      <c r="I24" s="736"/>
      <c r="J24" s="736">
        <v>1</v>
      </c>
      <c r="K24" s="736">
        <v>990</v>
      </c>
      <c r="L24" s="736"/>
      <c r="M24" s="736"/>
      <c r="N24" s="736"/>
      <c r="O24" s="736"/>
      <c r="P24" s="737">
        <f t="shared" si="0"/>
        <v>5</v>
      </c>
      <c r="Q24" s="738">
        <f t="shared" si="0"/>
        <v>17083</v>
      </c>
    </row>
    <row r="25" spans="1:17" s="739" customFormat="1" ht="24">
      <c r="A25" s="734">
        <v>19</v>
      </c>
      <c r="B25" s="735" t="s">
        <v>544</v>
      </c>
      <c r="C25" s="735"/>
      <c r="D25" s="736"/>
      <c r="E25" s="736"/>
      <c r="F25" s="736"/>
      <c r="G25" s="736"/>
      <c r="H25" s="736"/>
      <c r="I25" s="736"/>
      <c r="J25" s="736"/>
      <c r="K25" s="736"/>
      <c r="L25" s="736"/>
      <c r="M25" s="736"/>
      <c r="N25" s="736"/>
      <c r="O25" s="736"/>
      <c r="P25" s="737">
        <f t="shared" si="0"/>
        <v>0</v>
      </c>
      <c r="Q25" s="738">
        <f t="shared" si="0"/>
        <v>0</v>
      </c>
    </row>
    <row r="26" spans="1:17" s="739" customFormat="1" ht="48">
      <c r="A26" s="734">
        <v>20</v>
      </c>
      <c r="B26" s="735" t="s">
        <v>545</v>
      </c>
      <c r="C26" s="735"/>
      <c r="D26" s="736"/>
      <c r="E26" s="736"/>
      <c r="F26" s="736"/>
      <c r="G26" s="736"/>
      <c r="H26" s="736"/>
      <c r="I26" s="736"/>
      <c r="J26" s="736"/>
      <c r="K26" s="736"/>
      <c r="L26" s="736"/>
      <c r="M26" s="736"/>
      <c r="N26" s="736"/>
      <c r="O26" s="736"/>
      <c r="P26" s="737">
        <f t="shared" si="0"/>
        <v>0</v>
      </c>
      <c r="Q26" s="738">
        <f t="shared" si="0"/>
        <v>0</v>
      </c>
    </row>
    <row r="27" spans="1:17" s="739" customFormat="1" ht="24">
      <c r="A27" s="734">
        <v>21</v>
      </c>
      <c r="B27" s="735" t="s">
        <v>546</v>
      </c>
      <c r="C27" s="735"/>
      <c r="D27" s="736"/>
      <c r="E27" s="736"/>
      <c r="F27" s="736"/>
      <c r="G27" s="736"/>
      <c r="H27" s="736"/>
      <c r="I27" s="736"/>
      <c r="J27" s="736"/>
      <c r="K27" s="736"/>
      <c r="L27" s="736"/>
      <c r="M27" s="736"/>
      <c r="N27" s="736"/>
      <c r="O27" s="736"/>
      <c r="P27" s="737">
        <f t="shared" si="0"/>
        <v>0</v>
      </c>
      <c r="Q27" s="738">
        <f t="shared" si="0"/>
        <v>0</v>
      </c>
    </row>
    <row r="28" spans="1:17" s="739" customFormat="1" ht="24">
      <c r="A28" s="734">
        <v>22</v>
      </c>
      <c r="B28" s="735" t="s">
        <v>547</v>
      </c>
      <c r="C28" s="735"/>
      <c r="D28" s="736"/>
      <c r="E28" s="736"/>
      <c r="F28" s="736"/>
      <c r="G28" s="736"/>
      <c r="H28" s="736"/>
      <c r="I28" s="736"/>
      <c r="J28" s="736"/>
      <c r="K28" s="736"/>
      <c r="L28" s="736"/>
      <c r="M28" s="736"/>
      <c r="N28" s="736"/>
      <c r="O28" s="736"/>
      <c r="P28" s="737">
        <f t="shared" si="0"/>
        <v>0</v>
      </c>
      <c r="Q28" s="738">
        <f t="shared" si="0"/>
        <v>0</v>
      </c>
    </row>
    <row r="29" spans="1:17" s="739" customFormat="1" ht="24">
      <c r="A29" s="734">
        <v>23</v>
      </c>
      <c r="B29" s="735" t="s">
        <v>548</v>
      </c>
      <c r="C29" s="735"/>
      <c r="D29" s="736"/>
      <c r="E29" s="736"/>
      <c r="F29" s="736"/>
      <c r="G29" s="736"/>
      <c r="H29" s="736"/>
      <c r="I29" s="736"/>
      <c r="J29" s="736"/>
      <c r="K29" s="736"/>
      <c r="L29" s="736"/>
      <c r="M29" s="736"/>
      <c r="N29" s="736"/>
      <c r="O29" s="736"/>
      <c r="P29" s="737">
        <f t="shared" si="0"/>
        <v>0</v>
      </c>
      <c r="Q29" s="738">
        <f t="shared" si="0"/>
        <v>0</v>
      </c>
    </row>
    <row r="30" spans="1:17" s="739" customFormat="1" ht="24">
      <c r="A30" s="734">
        <v>24</v>
      </c>
      <c r="B30" s="735" t="s">
        <v>549</v>
      </c>
      <c r="C30" s="735"/>
      <c r="D30" s="736"/>
      <c r="E30" s="736"/>
      <c r="F30" s="736"/>
      <c r="G30" s="736"/>
      <c r="H30" s="736"/>
      <c r="I30" s="736"/>
      <c r="J30" s="736"/>
      <c r="K30" s="736"/>
      <c r="L30" s="736"/>
      <c r="M30" s="736"/>
      <c r="N30" s="736"/>
      <c r="O30" s="736"/>
      <c r="P30" s="737">
        <f t="shared" si="0"/>
        <v>0</v>
      </c>
      <c r="Q30" s="738">
        <f t="shared" si="0"/>
        <v>0</v>
      </c>
    </row>
    <row r="31" spans="1:17" s="739" customFormat="1" ht="24">
      <c r="A31" s="734">
        <v>25</v>
      </c>
      <c r="B31" s="735" t="s">
        <v>550</v>
      </c>
      <c r="C31" s="735"/>
      <c r="D31" s="736"/>
      <c r="E31" s="736"/>
      <c r="F31" s="736"/>
      <c r="G31" s="736"/>
      <c r="H31" s="736"/>
      <c r="I31" s="736"/>
      <c r="J31" s="736"/>
      <c r="K31" s="736"/>
      <c r="L31" s="736"/>
      <c r="M31" s="736"/>
      <c r="N31" s="736"/>
      <c r="O31" s="736"/>
      <c r="P31" s="737">
        <f t="shared" si="0"/>
        <v>0</v>
      </c>
      <c r="Q31" s="738">
        <f t="shared" si="0"/>
        <v>0</v>
      </c>
    </row>
    <row r="32" spans="1:17" s="739" customFormat="1" ht="24">
      <c r="A32" s="734">
        <v>26</v>
      </c>
      <c r="B32" s="735" t="s">
        <v>551</v>
      </c>
      <c r="C32" s="735"/>
      <c r="D32" s="736"/>
      <c r="E32" s="736"/>
      <c r="F32" s="736"/>
      <c r="G32" s="736"/>
      <c r="H32" s="736"/>
      <c r="I32" s="736"/>
      <c r="J32" s="736"/>
      <c r="K32" s="736"/>
      <c r="L32" s="736"/>
      <c r="M32" s="736"/>
      <c r="N32" s="736"/>
      <c r="O32" s="736"/>
      <c r="P32" s="737">
        <f t="shared" si="0"/>
        <v>0</v>
      </c>
      <c r="Q32" s="738">
        <f t="shared" si="0"/>
        <v>0</v>
      </c>
    </row>
    <row r="33" spans="1:18" s="739" customFormat="1" ht="24">
      <c r="A33" s="734">
        <v>27</v>
      </c>
      <c r="B33" s="735" t="s">
        <v>552</v>
      </c>
      <c r="C33" s="735"/>
      <c r="D33" s="736"/>
      <c r="E33" s="736"/>
      <c r="F33" s="736"/>
      <c r="G33" s="736"/>
      <c r="H33" s="736"/>
      <c r="I33" s="736"/>
      <c r="J33" s="736"/>
      <c r="K33" s="736"/>
      <c r="L33" s="736"/>
      <c r="M33" s="736"/>
      <c r="N33" s="736"/>
      <c r="O33" s="736"/>
      <c r="P33" s="737">
        <f t="shared" si="0"/>
        <v>0</v>
      </c>
      <c r="Q33" s="738">
        <f t="shared" si="0"/>
        <v>0</v>
      </c>
    </row>
    <row r="34" spans="1:18" s="739" customFormat="1" ht="24">
      <c r="A34" s="734">
        <v>28</v>
      </c>
      <c r="B34" s="735" t="s">
        <v>553</v>
      </c>
      <c r="C34" s="735"/>
      <c r="D34" s="736"/>
      <c r="E34" s="736"/>
      <c r="F34" s="736"/>
      <c r="G34" s="736"/>
      <c r="H34" s="736"/>
      <c r="I34" s="736"/>
      <c r="J34" s="736"/>
      <c r="K34" s="736"/>
      <c r="L34" s="736"/>
      <c r="M34" s="736"/>
      <c r="N34" s="736"/>
      <c r="O34" s="736"/>
      <c r="P34" s="737">
        <f t="shared" si="0"/>
        <v>0</v>
      </c>
      <c r="Q34" s="738">
        <f t="shared" si="0"/>
        <v>0</v>
      </c>
    </row>
    <row r="35" spans="1:18" s="739" customFormat="1" ht="24">
      <c r="A35" s="734">
        <v>29</v>
      </c>
      <c r="B35" s="735" t="s">
        <v>554</v>
      </c>
      <c r="C35" s="735"/>
      <c r="D35" s="736"/>
      <c r="E35" s="736"/>
      <c r="F35" s="736"/>
      <c r="G35" s="736"/>
      <c r="H35" s="736"/>
      <c r="I35" s="736"/>
      <c r="J35" s="736"/>
      <c r="K35" s="736"/>
      <c r="L35" s="736"/>
      <c r="M35" s="736"/>
      <c r="N35" s="736"/>
      <c r="O35" s="736"/>
      <c r="P35" s="737">
        <f t="shared" si="0"/>
        <v>0</v>
      </c>
      <c r="Q35" s="738">
        <f t="shared" si="0"/>
        <v>0</v>
      </c>
    </row>
    <row r="36" spans="1:18" s="739" customFormat="1" ht="24">
      <c r="A36" s="734">
        <v>30</v>
      </c>
      <c r="B36" s="735" t="s">
        <v>555</v>
      </c>
      <c r="C36" s="735"/>
      <c r="D36" s="736"/>
      <c r="E36" s="736"/>
      <c r="F36" s="736"/>
      <c r="G36" s="736"/>
      <c r="H36" s="736"/>
      <c r="I36" s="736"/>
      <c r="J36" s="736"/>
      <c r="K36" s="736"/>
      <c r="L36" s="736"/>
      <c r="M36" s="736"/>
      <c r="N36" s="736"/>
      <c r="O36" s="736"/>
      <c r="P36" s="737">
        <f t="shared" si="0"/>
        <v>0</v>
      </c>
      <c r="Q36" s="738">
        <f t="shared" si="0"/>
        <v>0</v>
      </c>
    </row>
    <row r="37" spans="1:18" s="739" customFormat="1" ht="25.15" customHeight="1">
      <c r="A37" s="734">
        <v>31</v>
      </c>
      <c r="B37" s="966" t="s">
        <v>824</v>
      </c>
      <c r="C37" s="735" t="s">
        <v>822</v>
      </c>
      <c r="D37" s="736"/>
      <c r="E37" s="736"/>
      <c r="F37" s="736">
        <v>1</v>
      </c>
      <c r="G37" s="736">
        <v>12133</v>
      </c>
      <c r="H37" s="736"/>
      <c r="I37" s="736"/>
      <c r="J37" s="736"/>
      <c r="K37" s="736"/>
      <c r="L37" s="736"/>
      <c r="M37" s="736"/>
      <c r="N37" s="736"/>
      <c r="O37" s="736"/>
      <c r="P37" s="737">
        <f t="shared" si="0"/>
        <v>1</v>
      </c>
      <c r="Q37" s="738">
        <f t="shared" si="0"/>
        <v>12133</v>
      </c>
      <c r="R37" s="740"/>
    </row>
    <row r="38" spans="1:18" s="739" customFormat="1" ht="25.15" customHeight="1">
      <c r="A38" s="741"/>
      <c r="B38" s="967"/>
      <c r="C38" s="735" t="s">
        <v>825</v>
      </c>
      <c r="D38" s="736"/>
      <c r="E38" s="736"/>
      <c r="F38" s="736"/>
      <c r="G38" s="736"/>
      <c r="H38" s="736"/>
      <c r="I38" s="736"/>
      <c r="J38" s="736"/>
      <c r="K38" s="736"/>
      <c r="L38" s="736"/>
      <c r="M38" s="736"/>
      <c r="N38" s="736"/>
      <c r="O38" s="736"/>
      <c r="P38" s="737"/>
      <c r="Q38" s="738"/>
      <c r="R38" s="740"/>
    </row>
    <row r="39" spans="1:18" s="739" customFormat="1" ht="25.15" customHeight="1">
      <c r="A39" s="741">
        <v>33</v>
      </c>
      <c r="B39" s="735" t="s">
        <v>556</v>
      </c>
      <c r="C39" s="735"/>
      <c r="D39" s="736"/>
      <c r="E39" s="736"/>
      <c r="F39" s="736"/>
      <c r="G39" s="736"/>
      <c r="H39" s="736"/>
      <c r="I39" s="736"/>
      <c r="J39" s="736"/>
      <c r="K39" s="736"/>
      <c r="L39" s="736"/>
      <c r="M39" s="736"/>
      <c r="N39" s="736"/>
      <c r="O39" s="736"/>
      <c r="P39" s="737">
        <f t="shared" si="0"/>
        <v>0</v>
      </c>
      <c r="Q39" s="738">
        <f t="shared" si="0"/>
        <v>0</v>
      </c>
      <c r="R39" s="740"/>
    </row>
    <row r="40" spans="1:18" s="739" customFormat="1" ht="32.450000000000003" customHeight="1">
      <c r="A40" s="741">
        <v>34</v>
      </c>
      <c r="B40" s="735" t="s">
        <v>557</v>
      </c>
      <c r="C40" s="735"/>
      <c r="D40" s="736"/>
      <c r="E40" s="736"/>
      <c r="F40" s="736"/>
      <c r="G40" s="736"/>
      <c r="H40" s="736"/>
      <c r="I40" s="736"/>
      <c r="J40" s="736"/>
      <c r="K40" s="736"/>
      <c r="L40" s="736"/>
      <c r="M40" s="736"/>
      <c r="N40" s="736"/>
      <c r="O40" s="736"/>
      <c r="P40" s="737">
        <f t="shared" si="0"/>
        <v>0</v>
      </c>
      <c r="Q40" s="738">
        <f t="shared" si="0"/>
        <v>0</v>
      </c>
      <c r="R40" s="740"/>
    </row>
    <row r="41" spans="1:18" s="739" customFormat="1" ht="17.25" customHeight="1">
      <c r="A41" s="741">
        <v>35</v>
      </c>
      <c r="B41" s="735" t="s">
        <v>558</v>
      </c>
      <c r="C41" s="735"/>
      <c r="D41" s="736"/>
      <c r="E41" s="736"/>
      <c r="F41" s="736"/>
      <c r="G41" s="736"/>
      <c r="H41" s="736"/>
      <c r="I41" s="736"/>
      <c r="J41" s="736"/>
      <c r="K41" s="736"/>
      <c r="L41" s="736"/>
      <c r="M41" s="736"/>
      <c r="N41" s="736"/>
      <c r="O41" s="736"/>
      <c r="P41" s="737">
        <f t="shared" si="0"/>
        <v>0</v>
      </c>
      <c r="Q41" s="738">
        <f t="shared" si="0"/>
        <v>0</v>
      </c>
      <c r="R41" s="740"/>
    </row>
    <row r="42" spans="1:18" s="739" customFormat="1" ht="17.25" customHeight="1">
      <c r="A42" s="741">
        <v>36</v>
      </c>
      <c r="B42" s="735" t="s">
        <v>559</v>
      </c>
      <c r="C42" s="735"/>
      <c r="D42" s="736"/>
      <c r="E42" s="736"/>
      <c r="F42" s="736"/>
      <c r="G42" s="736"/>
      <c r="H42" s="736"/>
      <c r="I42" s="736"/>
      <c r="J42" s="736"/>
      <c r="K42" s="736"/>
      <c r="L42" s="736"/>
      <c r="M42" s="736"/>
      <c r="N42" s="736"/>
      <c r="O42" s="736"/>
      <c r="P42" s="737">
        <f t="shared" si="0"/>
        <v>0</v>
      </c>
      <c r="Q42" s="738">
        <f t="shared" si="0"/>
        <v>0</v>
      </c>
      <c r="R42" s="740"/>
    </row>
    <row r="43" spans="1:18" s="739" customFormat="1" ht="17.25" customHeight="1">
      <c r="A43" s="741">
        <v>37</v>
      </c>
      <c r="B43" s="735" t="s">
        <v>560</v>
      </c>
      <c r="C43" s="735"/>
      <c r="D43" s="736"/>
      <c r="E43" s="736"/>
      <c r="F43" s="736"/>
      <c r="G43" s="736"/>
      <c r="H43" s="736"/>
      <c r="I43" s="736"/>
      <c r="J43" s="736"/>
      <c r="K43" s="736"/>
      <c r="L43" s="736"/>
      <c r="M43" s="736"/>
      <c r="N43" s="736"/>
      <c r="O43" s="736"/>
      <c r="P43" s="737">
        <f t="shared" si="0"/>
        <v>0</v>
      </c>
      <c r="Q43" s="738">
        <f t="shared" si="0"/>
        <v>0</v>
      </c>
      <c r="R43" s="740"/>
    </row>
    <row r="44" spans="1:18" s="739" customFormat="1" ht="17.25" customHeight="1">
      <c r="A44" s="741">
        <v>38</v>
      </c>
      <c r="B44" s="735" t="s">
        <v>826</v>
      </c>
      <c r="C44" s="735"/>
      <c r="D44" s="736"/>
      <c r="E44" s="736"/>
      <c r="F44" s="736"/>
      <c r="G44" s="736"/>
      <c r="H44" s="736"/>
      <c r="I44" s="736"/>
      <c r="J44" s="736"/>
      <c r="K44" s="736"/>
      <c r="L44" s="736"/>
      <c r="M44" s="736"/>
      <c r="N44" s="736"/>
      <c r="O44" s="736"/>
      <c r="P44" s="737">
        <f t="shared" si="0"/>
        <v>0</v>
      </c>
      <c r="Q44" s="738">
        <f t="shared" si="0"/>
        <v>0</v>
      </c>
      <c r="R44" s="740"/>
    </row>
    <row r="45" spans="1:18" s="739" customFormat="1" ht="17.25" customHeight="1">
      <c r="A45" s="742">
        <v>38</v>
      </c>
      <c r="B45" s="743" t="s">
        <v>561</v>
      </c>
      <c r="C45" s="743"/>
      <c r="D45" s="736"/>
      <c r="E45" s="736"/>
      <c r="F45" s="736">
        <v>1</v>
      </c>
      <c r="G45" s="736">
        <v>1969</v>
      </c>
      <c r="H45" s="736"/>
      <c r="I45" s="736"/>
      <c r="J45" s="736"/>
      <c r="K45" s="736"/>
      <c r="L45" s="736"/>
      <c r="M45" s="736"/>
      <c r="N45" s="736"/>
      <c r="O45" s="736"/>
      <c r="P45" s="737">
        <f t="shared" si="0"/>
        <v>1</v>
      </c>
      <c r="Q45" s="738">
        <f t="shared" si="0"/>
        <v>1969</v>
      </c>
      <c r="R45" s="740"/>
    </row>
    <row r="46" spans="1:18" s="713" customFormat="1" ht="27" customHeight="1">
      <c r="A46" s="709"/>
      <c r="B46" s="710" t="s">
        <v>562</v>
      </c>
      <c r="C46" s="710"/>
      <c r="D46" s="711">
        <f t="shared" ref="D46:Q46" si="1">SUM(D6:D45)</f>
        <v>32</v>
      </c>
      <c r="E46" s="712">
        <f t="shared" si="1"/>
        <v>77723</v>
      </c>
      <c r="F46" s="711">
        <f t="shared" si="1"/>
        <v>3</v>
      </c>
      <c r="G46" s="712">
        <f t="shared" si="1"/>
        <v>18670</v>
      </c>
      <c r="H46" s="711">
        <f t="shared" si="1"/>
        <v>0</v>
      </c>
      <c r="I46" s="712">
        <f t="shared" si="1"/>
        <v>0</v>
      </c>
      <c r="J46" s="711">
        <f t="shared" si="1"/>
        <v>1</v>
      </c>
      <c r="K46" s="712">
        <f t="shared" si="1"/>
        <v>990</v>
      </c>
      <c r="L46" s="711">
        <f t="shared" si="1"/>
        <v>0</v>
      </c>
      <c r="M46" s="712">
        <f t="shared" si="1"/>
        <v>0</v>
      </c>
      <c r="N46" s="711">
        <f t="shared" si="1"/>
        <v>0</v>
      </c>
      <c r="O46" s="712">
        <f t="shared" si="1"/>
        <v>0</v>
      </c>
      <c r="P46" s="711">
        <f t="shared" si="1"/>
        <v>36</v>
      </c>
      <c r="Q46" s="712">
        <f t="shared" si="1"/>
        <v>97383</v>
      </c>
    </row>
    <row r="47" spans="1:18" ht="24.75" customHeight="1">
      <c r="A47" s="968" t="s">
        <v>563</v>
      </c>
      <c r="B47" s="968"/>
      <c r="C47" s="968"/>
      <c r="D47" s="968"/>
      <c r="E47" s="968"/>
      <c r="F47" s="968"/>
      <c r="G47" s="968"/>
      <c r="H47" s="968"/>
      <c r="I47" s="968"/>
      <c r="J47" s="968"/>
      <c r="K47" s="968"/>
      <c r="L47" s="968"/>
      <c r="M47" s="968"/>
      <c r="N47" s="968"/>
      <c r="O47" s="968"/>
      <c r="P47" s="968"/>
      <c r="Q47" s="968"/>
    </row>
    <row r="48" spans="1:18" ht="24.75" customHeight="1">
      <c r="A48" s="714"/>
      <c r="B48" s="715"/>
      <c r="C48" s="715"/>
      <c r="D48" s="715"/>
      <c r="E48" s="715"/>
      <c r="F48" s="715"/>
      <c r="G48" s="715"/>
      <c r="H48" s="715"/>
      <c r="I48" s="715"/>
      <c r="J48" s="715"/>
      <c r="K48" s="715"/>
      <c r="L48" s="715"/>
      <c r="M48" s="948"/>
      <c r="N48" s="948"/>
      <c r="O48" s="948"/>
      <c r="P48" s="948"/>
      <c r="Q48" s="948"/>
    </row>
    <row r="49" spans="1:17" s="717" customFormat="1" ht="24.75" customHeight="1">
      <c r="A49" s="941" t="s">
        <v>516</v>
      </c>
      <c r="B49" s="941" t="s">
        <v>517</v>
      </c>
      <c r="C49" s="716"/>
      <c r="D49" s="943" t="s">
        <v>564</v>
      </c>
      <c r="E49" s="944"/>
      <c r="F49" s="943" t="s">
        <v>565</v>
      </c>
      <c r="G49" s="944"/>
      <c r="H49" s="943" t="s">
        <v>566</v>
      </c>
      <c r="I49" s="944"/>
      <c r="J49" s="943" t="s">
        <v>567</v>
      </c>
      <c r="K49" s="944"/>
      <c r="L49" s="943" t="s">
        <v>568</v>
      </c>
      <c r="M49" s="944"/>
      <c r="N49" s="943" t="s">
        <v>354</v>
      </c>
      <c r="O49" s="944"/>
      <c r="P49" s="943" t="s">
        <v>111</v>
      </c>
      <c r="Q49" s="944"/>
    </row>
    <row r="50" spans="1:17" s="717" customFormat="1" ht="24.75" customHeight="1">
      <c r="A50" s="942"/>
      <c r="B50" s="942"/>
      <c r="C50" s="718"/>
      <c r="D50" s="719" t="s">
        <v>569</v>
      </c>
      <c r="E50" s="719" t="s">
        <v>219</v>
      </c>
      <c r="F50" s="719" t="s">
        <v>569</v>
      </c>
      <c r="G50" s="719" t="s">
        <v>219</v>
      </c>
      <c r="H50" s="719" t="s">
        <v>569</v>
      </c>
      <c r="I50" s="719" t="s">
        <v>219</v>
      </c>
      <c r="J50" s="719" t="s">
        <v>569</v>
      </c>
      <c r="K50" s="719" t="s">
        <v>219</v>
      </c>
      <c r="L50" s="719" t="s">
        <v>569</v>
      </c>
      <c r="M50" s="719" t="s">
        <v>219</v>
      </c>
      <c r="N50" s="719" t="s">
        <v>569</v>
      </c>
      <c r="O50" s="719" t="s">
        <v>219</v>
      </c>
      <c r="P50" s="719" t="s">
        <v>569</v>
      </c>
      <c r="Q50" s="719" t="s">
        <v>219</v>
      </c>
    </row>
    <row r="51" spans="1:17" ht="27.75" customHeight="1">
      <c r="A51" s="704">
        <v>1</v>
      </c>
      <c r="B51" s="757" t="s">
        <v>570</v>
      </c>
      <c r="C51" s="720"/>
      <c r="D51" s="705"/>
      <c r="E51" s="705"/>
      <c r="F51" s="705"/>
      <c r="G51" s="705"/>
      <c r="H51" s="705"/>
      <c r="I51" s="705"/>
      <c r="J51" s="705"/>
      <c r="K51" s="705"/>
      <c r="L51" s="705"/>
      <c r="M51" s="705"/>
      <c r="N51" s="705"/>
      <c r="O51" s="705"/>
      <c r="P51" s="706">
        <f>D51+F51+H51+J51+L51+N51</f>
        <v>0</v>
      </c>
      <c r="Q51" s="707">
        <f t="shared" ref="Q51:Q63" si="2">E51+G51+I51+K51+M51+O51</f>
        <v>0</v>
      </c>
    </row>
    <row r="52" spans="1:17" ht="27.75" customHeight="1">
      <c r="A52" s="704">
        <v>2</v>
      </c>
      <c r="B52" s="757" t="s">
        <v>571</v>
      </c>
      <c r="C52" s="720"/>
      <c r="D52" s="705"/>
      <c r="E52" s="705"/>
      <c r="F52" s="705"/>
      <c r="G52" s="705"/>
      <c r="H52" s="705"/>
      <c r="I52" s="705"/>
      <c r="J52" s="705"/>
      <c r="K52" s="705"/>
      <c r="L52" s="705"/>
      <c r="M52" s="705"/>
      <c r="N52" s="705"/>
      <c r="O52" s="705"/>
      <c r="P52" s="706">
        <f t="shared" ref="P52:P63" si="3">D52+F52+H52+J52+L52+N52</f>
        <v>0</v>
      </c>
      <c r="Q52" s="707">
        <f t="shared" si="2"/>
        <v>0</v>
      </c>
    </row>
    <row r="53" spans="1:17" ht="27.75" customHeight="1">
      <c r="A53" s="704">
        <v>3</v>
      </c>
      <c r="B53" s="757" t="s">
        <v>572</v>
      </c>
      <c r="C53" s="720"/>
      <c r="D53" s="705"/>
      <c r="E53" s="705"/>
      <c r="F53" s="705"/>
      <c r="G53" s="705"/>
      <c r="H53" s="705"/>
      <c r="I53" s="705"/>
      <c r="J53" s="705"/>
      <c r="K53" s="705"/>
      <c r="L53" s="705"/>
      <c r="M53" s="705"/>
      <c r="N53" s="705"/>
      <c r="O53" s="705"/>
      <c r="P53" s="706">
        <f t="shared" si="3"/>
        <v>0</v>
      </c>
      <c r="Q53" s="707">
        <f t="shared" si="2"/>
        <v>0</v>
      </c>
    </row>
    <row r="54" spans="1:17" ht="27.75" customHeight="1">
      <c r="A54" s="704">
        <v>4</v>
      </c>
      <c r="B54" s="757" t="s">
        <v>573</v>
      </c>
      <c r="C54" s="720"/>
      <c r="D54" s="705"/>
      <c r="E54" s="705"/>
      <c r="F54" s="705"/>
      <c r="G54" s="705"/>
      <c r="H54" s="705"/>
      <c r="I54" s="705"/>
      <c r="J54" s="705"/>
      <c r="K54" s="705"/>
      <c r="L54" s="705"/>
      <c r="M54" s="705"/>
      <c r="N54" s="705"/>
      <c r="O54" s="705"/>
      <c r="P54" s="706">
        <f t="shared" si="3"/>
        <v>0</v>
      </c>
      <c r="Q54" s="707">
        <f t="shared" si="2"/>
        <v>0</v>
      </c>
    </row>
    <row r="55" spans="1:17" ht="27.75" customHeight="1">
      <c r="A55" s="704">
        <v>5</v>
      </c>
      <c r="B55" s="757" t="s">
        <v>574</v>
      </c>
      <c r="C55" s="720"/>
      <c r="D55" s="705"/>
      <c r="E55" s="705"/>
      <c r="F55" s="705"/>
      <c r="G55" s="705"/>
      <c r="H55" s="705"/>
      <c r="I55" s="705"/>
      <c r="J55" s="705"/>
      <c r="K55" s="705"/>
      <c r="L55" s="705"/>
      <c r="M55" s="705"/>
      <c r="N55" s="705"/>
      <c r="O55" s="705"/>
      <c r="P55" s="706">
        <f t="shared" si="3"/>
        <v>0</v>
      </c>
      <c r="Q55" s="707">
        <f t="shared" si="2"/>
        <v>0</v>
      </c>
    </row>
    <row r="56" spans="1:17" ht="27.75" customHeight="1">
      <c r="A56" s="704">
        <v>6</v>
      </c>
      <c r="B56" s="757" t="s">
        <v>575</v>
      </c>
      <c r="C56" s="720"/>
      <c r="D56" s="705"/>
      <c r="E56" s="705"/>
      <c r="F56" s="705"/>
      <c r="G56" s="705"/>
      <c r="H56" s="705"/>
      <c r="I56" s="705"/>
      <c r="J56" s="705"/>
      <c r="K56" s="705"/>
      <c r="L56" s="705"/>
      <c r="M56" s="705"/>
      <c r="N56" s="705"/>
      <c r="O56" s="705"/>
      <c r="P56" s="706">
        <f t="shared" si="3"/>
        <v>0</v>
      </c>
      <c r="Q56" s="707">
        <f t="shared" si="2"/>
        <v>0</v>
      </c>
    </row>
    <row r="57" spans="1:17" ht="27.75" customHeight="1">
      <c r="A57" s="704">
        <v>7</v>
      </c>
      <c r="B57" s="757" t="s">
        <v>576</v>
      </c>
      <c r="C57" s="720"/>
      <c r="D57" s="705"/>
      <c r="E57" s="705"/>
      <c r="F57" s="705"/>
      <c r="G57" s="705"/>
      <c r="H57" s="705"/>
      <c r="I57" s="705"/>
      <c r="J57" s="705"/>
      <c r="K57" s="705"/>
      <c r="L57" s="705"/>
      <c r="M57" s="705"/>
      <c r="N57" s="705"/>
      <c r="O57" s="705"/>
      <c r="P57" s="706">
        <f t="shared" si="3"/>
        <v>0</v>
      </c>
      <c r="Q57" s="707">
        <f t="shared" si="2"/>
        <v>0</v>
      </c>
    </row>
    <row r="58" spans="1:17" ht="27.75" customHeight="1">
      <c r="A58" s="704">
        <v>8</v>
      </c>
      <c r="B58" s="757" t="s">
        <v>577</v>
      </c>
      <c r="C58" s="720"/>
      <c r="D58" s="705"/>
      <c r="E58" s="705"/>
      <c r="F58" s="705"/>
      <c r="G58" s="705"/>
      <c r="H58" s="705"/>
      <c r="I58" s="705"/>
      <c r="J58" s="705"/>
      <c r="K58" s="705"/>
      <c r="L58" s="705"/>
      <c r="M58" s="705"/>
      <c r="N58" s="705"/>
      <c r="O58" s="705"/>
      <c r="P58" s="706">
        <f t="shared" si="3"/>
        <v>0</v>
      </c>
      <c r="Q58" s="707">
        <f t="shared" si="2"/>
        <v>0</v>
      </c>
    </row>
    <row r="59" spans="1:17" ht="27.75" customHeight="1">
      <c r="A59" s="704">
        <v>9</v>
      </c>
      <c r="B59" s="757" t="s">
        <v>578</v>
      </c>
      <c r="C59" s="720"/>
      <c r="D59" s="705"/>
      <c r="E59" s="705"/>
      <c r="F59" s="705"/>
      <c r="G59" s="705"/>
      <c r="H59" s="705"/>
      <c r="I59" s="705"/>
      <c r="J59" s="705"/>
      <c r="K59" s="705"/>
      <c r="L59" s="705"/>
      <c r="M59" s="705"/>
      <c r="N59" s="705"/>
      <c r="O59" s="705"/>
      <c r="P59" s="706">
        <f t="shared" si="3"/>
        <v>0</v>
      </c>
      <c r="Q59" s="707">
        <f>E59+G59+I59+K59+M59+O59</f>
        <v>0</v>
      </c>
    </row>
    <row r="60" spans="1:17" ht="27.75" customHeight="1">
      <c r="A60" s="704">
        <v>10</v>
      </c>
      <c r="B60" s="757" t="s">
        <v>579</v>
      </c>
      <c r="C60" s="720"/>
      <c r="D60" s="705"/>
      <c r="E60" s="705"/>
      <c r="F60" s="705"/>
      <c r="G60" s="705"/>
      <c r="H60" s="705"/>
      <c r="I60" s="705"/>
      <c r="J60" s="705"/>
      <c r="K60" s="705"/>
      <c r="L60" s="705"/>
      <c r="M60" s="705"/>
      <c r="N60" s="705"/>
      <c r="O60" s="705"/>
      <c r="P60" s="706">
        <f t="shared" si="3"/>
        <v>0</v>
      </c>
      <c r="Q60" s="707">
        <f t="shared" si="2"/>
        <v>0</v>
      </c>
    </row>
    <row r="61" spans="1:17" ht="27.75" customHeight="1">
      <c r="A61" s="704">
        <v>11</v>
      </c>
      <c r="B61" s="757" t="s">
        <v>580</v>
      </c>
      <c r="C61" s="720"/>
      <c r="D61" s="705"/>
      <c r="E61" s="705"/>
      <c r="F61" s="705"/>
      <c r="G61" s="705"/>
      <c r="H61" s="705"/>
      <c r="I61" s="705"/>
      <c r="J61" s="705"/>
      <c r="K61" s="705"/>
      <c r="L61" s="705"/>
      <c r="M61" s="705"/>
      <c r="N61" s="705"/>
      <c r="O61" s="705"/>
      <c r="P61" s="706">
        <f t="shared" si="3"/>
        <v>0</v>
      </c>
      <c r="Q61" s="707">
        <f t="shared" si="2"/>
        <v>0</v>
      </c>
    </row>
    <row r="62" spans="1:17" ht="27.75" customHeight="1">
      <c r="A62" s="704">
        <v>12</v>
      </c>
      <c r="B62" s="757" t="s">
        <v>581</v>
      </c>
      <c r="C62" s="720"/>
      <c r="D62" s="705"/>
      <c r="E62" s="705"/>
      <c r="F62" s="705"/>
      <c r="G62" s="705"/>
      <c r="H62" s="705"/>
      <c r="I62" s="705"/>
      <c r="J62" s="705"/>
      <c r="K62" s="705"/>
      <c r="L62" s="705"/>
      <c r="M62" s="705"/>
      <c r="N62" s="705"/>
      <c r="O62" s="705"/>
      <c r="P62" s="706">
        <f t="shared" si="3"/>
        <v>0</v>
      </c>
      <c r="Q62" s="707">
        <f t="shared" si="2"/>
        <v>0</v>
      </c>
    </row>
    <row r="63" spans="1:17" ht="27.75" customHeight="1">
      <c r="A63" s="721">
        <f t="shared" ref="A63" si="4">1+A62</f>
        <v>13</v>
      </c>
      <c r="B63" s="758" t="s">
        <v>582</v>
      </c>
      <c r="C63" s="722"/>
      <c r="D63" s="705"/>
      <c r="E63" s="705"/>
      <c r="F63" s="705"/>
      <c r="G63" s="705"/>
      <c r="H63" s="705"/>
      <c r="I63" s="705"/>
      <c r="J63" s="705"/>
      <c r="K63" s="705"/>
      <c r="L63" s="705"/>
      <c r="M63" s="705"/>
      <c r="N63" s="705"/>
      <c r="O63" s="705"/>
      <c r="P63" s="706">
        <f t="shared" si="3"/>
        <v>0</v>
      </c>
      <c r="Q63" s="707">
        <f t="shared" si="2"/>
        <v>0</v>
      </c>
    </row>
    <row r="64" spans="1:17" s="717" customFormat="1">
      <c r="A64" s="945" t="s">
        <v>562</v>
      </c>
      <c r="B64" s="945"/>
      <c r="C64" s="723"/>
      <c r="D64" s="711">
        <f>SUM(D51:D63)</f>
        <v>0</v>
      </c>
      <c r="E64" s="712">
        <f>SUM(E51:E63)</f>
        <v>0</v>
      </c>
      <c r="F64" s="711">
        <f t="shared" ref="F64:Q64" si="5">SUM(F51:F63)</f>
        <v>0</v>
      </c>
      <c r="G64" s="712">
        <f t="shared" si="5"/>
        <v>0</v>
      </c>
      <c r="H64" s="711">
        <f t="shared" si="5"/>
        <v>0</v>
      </c>
      <c r="I64" s="712">
        <f t="shared" si="5"/>
        <v>0</v>
      </c>
      <c r="J64" s="711">
        <f t="shared" si="5"/>
        <v>0</v>
      </c>
      <c r="K64" s="712">
        <f t="shared" si="5"/>
        <v>0</v>
      </c>
      <c r="L64" s="711">
        <f t="shared" si="5"/>
        <v>0</v>
      </c>
      <c r="M64" s="712">
        <f t="shared" si="5"/>
        <v>0</v>
      </c>
      <c r="N64" s="711">
        <f t="shared" si="5"/>
        <v>0</v>
      </c>
      <c r="O64" s="712">
        <f t="shared" si="5"/>
        <v>0</v>
      </c>
      <c r="P64" s="711">
        <f t="shared" si="5"/>
        <v>0</v>
      </c>
      <c r="Q64" s="712">
        <f t="shared" si="5"/>
        <v>0</v>
      </c>
    </row>
    <row r="65" spans="1:24" ht="25.5">
      <c r="A65" s="946" t="s">
        <v>562</v>
      </c>
      <c r="B65" s="947"/>
      <c r="C65" s="724"/>
      <c r="D65" s="725">
        <f>D46+D64</f>
        <v>32</v>
      </c>
      <c r="E65" s="725">
        <f t="shared" ref="E65:Q65" si="6">E46+E64</f>
        <v>77723</v>
      </c>
      <c r="F65" s="725">
        <f t="shared" si="6"/>
        <v>3</v>
      </c>
      <c r="G65" s="725">
        <f t="shared" si="6"/>
        <v>18670</v>
      </c>
      <c r="H65" s="725">
        <f t="shared" si="6"/>
        <v>0</v>
      </c>
      <c r="I65" s="725">
        <f t="shared" si="6"/>
        <v>0</v>
      </c>
      <c r="J65" s="725">
        <f t="shared" si="6"/>
        <v>1</v>
      </c>
      <c r="K65" s="725">
        <f t="shared" si="6"/>
        <v>990</v>
      </c>
      <c r="L65" s="725">
        <f t="shared" si="6"/>
        <v>0</v>
      </c>
      <c r="M65" s="725">
        <f t="shared" si="6"/>
        <v>0</v>
      </c>
      <c r="N65" s="725">
        <f t="shared" si="6"/>
        <v>0</v>
      </c>
      <c r="O65" s="725">
        <f t="shared" si="6"/>
        <v>0</v>
      </c>
      <c r="P65" s="725">
        <f t="shared" si="6"/>
        <v>36</v>
      </c>
      <c r="Q65" s="725">
        <f t="shared" si="6"/>
        <v>97383</v>
      </c>
      <c r="R65" s="726">
        <f>Q65-Q64-Q46</f>
        <v>0</v>
      </c>
      <c r="T65" s="727" t="s">
        <v>827</v>
      </c>
      <c r="U65" s="728" t="s">
        <v>828</v>
      </c>
      <c r="W65" s="727" t="s">
        <v>829</v>
      </c>
      <c r="X65" s="729" t="s">
        <v>830</v>
      </c>
    </row>
    <row r="66" spans="1:24" ht="27.75">
      <c r="B66" s="939" t="s">
        <v>831</v>
      </c>
      <c r="C66" s="940"/>
      <c r="D66" s="940"/>
      <c r="E66" s="940"/>
      <c r="F66" s="940"/>
      <c r="G66" s="940"/>
      <c r="H66" s="940"/>
      <c r="I66" s="940"/>
      <c r="J66" s="940"/>
      <c r="K66" s="940"/>
      <c r="L66" s="940"/>
      <c r="M66" s="940"/>
      <c r="N66" s="940"/>
      <c r="O66" s="940"/>
      <c r="P66" s="940"/>
      <c r="Q66" s="940"/>
      <c r="T66" s="727" t="s">
        <v>828</v>
      </c>
      <c r="U66" s="731"/>
      <c r="W66" s="727" t="s">
        <v>830</v>
      </c>
      <c r="X66" s="731"/>
    </row>
  </sheetData>
  <mergeCells count="28">
    <mergeCell ref="M48:Q48"/>
    <mergeCell ref="A1:Q1"/>
    <mergeCell ref="A2:B2"/>
    <mergeCell ref="A3:Q3"/>
    <mergeCell ref="A4:A5"/>
    <mergeCell ref="B4:C5"/>
    <mergeCell ref="D4:E4"/>
    <mergeCell ref="F4:G4"/>
    <mergeCell ref="H4:I4"/>
    <mergeCell ref="J4:K4"/>
    <mergeCell ref="L4:M4"/>
    <mergeCell ref="N4:O4"/>
    <mergeCell ref="P4:Q4"/>
    <mergeCell ref="B15:B16"/>
    <mergeCell ref="B37:B38"/>
    <mergeCell ref="A47:Q47"/>
    <mergeCell ref="B66:Q66"/>
    <mergeCell ref="A49:A50"/>
    <mergeCell ref="B49:B50"/>
    <mergeCell ref="D49:E49"/>
    <mergeCell ref="F49:G49"/>
    <mergeCell ref="H49:I49"/>
    <mergeCell ref="J49:K49"/>
    <mergeCell ref="L49:M49"/>
    <mergeCell ref="N49:O49"/>
    <mergeCell ref="P49:Q49"/>
    <mergeCell ref="A64:B64"/>
    <mergeCell ref="A65:B65"/>
  </mergeCells>
  <conditionalFormatting sqref="U65">
    <cfRule type="containsText" dxfId="10" priority="150" operator="containsText" text="Not Tallied">
      <formula>NOT(ISERROR(SEARCH("Not Tallied",U65)))</formula>
    </cfRule>
    <cfRule type="containsText" dxfId="9" priority="151" operator="containsText" text="Tallied">
      <formula>NOT(ISERROR(SEARCH("Tallied",U65)))</formula>
    </cfRule>
    <cfRule type="containsText" dxfId="8" priority="152" operator="containsText" text="Not Tallied">
      <formula>NOT(ISERROR(SEARCH("Not Tallied",U65)))</formula>
    </cfRule>
  </conditionalFormatting>
  <conditionalFormatting sqref="X65">
    <cfRule type="containsText" dxfId="7" priority="145" operator="containsText" text="Not  Furnished">
      <formula>NOT(ISERROR(SEARCH("Not  Furnished",X65)))</formula>
    </cfRule>
    <cfRule type="containsText" dxfId="6" priority="146" operator="containsText" text="RR NO Funished">
      <formula>NOT(ISERROR(SEARCH("RR NO Funished",X65)))</formula>
    </cfRule>
    <cfRule type="containsText" dxfId="5" priority="147" operator="containsText" text="Not Tallied">
      <formula>NOT(ISERROR(SEARCH("Not Tallied",X65)))</formula>
    </cfRule>
    <cfRule type="containsText" dxfId="4" priority="148" operator="containsText" text="Tallied">
      <formula>NOT(ISERROR(SEARCH("Tallied",X65)))</formula>
    </cfRule>
    <cfRule type="containsText" dxfId="3" priority="149" operator="containsText" text="Not Tallied">
      <formula>NOT(ISERROR(SEARCH("Not Tallied",X65)))</formula>
    </cfRule>
  </conditionalFormatting>
  <dataValidations count="2">
    <dataValidation type="list" allowBlank="1" showInputMessage="1" showErrorMessage="1" sqref="X65">
      <formula1>$W$65:$W$66</formula1>
    </dataValidation>
    <dataValidation type="list" allowBlank="1" showInputMessage="1" showErrorMessage="1" sqref="U65">
      <formula1>$T$65:$T$66</formula1>
    </dataValidation>
  </dataValidations>
  <printOptions horizontalCentered="1"/>
  <pageMargins left="0.5" right="0" top="0.75" bottom="0" header="0" footer="0"/>
  <pageSetup paperSize="5" scale="82" fitToHeight="0" orientation="landscape" r:id="rId1"/>
  <rowBreaks count="1" manualBreakCount="1">
    <brk id="46" max="15" man="1"/>
  </rowBreaks>
  <colBreaks count="1" manualBreakCount="1">
    <brk id="1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P175"/>
  <sheetViews>
    <sheetView view="pageBreakPreview" zoomScale="80" zoomScaleNormal="100" zoomScaleSheetLayoutView="80" workbookViewId="0">
      <pane xSplit="3" ySplit="5" topLeftCell="D6" activePane="bottomRight" state="frozen"/>
      <selection pane="topRight" activeCell="D1" sqref="D1"/>
      <selection pane="bottomLeft" activeCell="A6" sqref="A6"/>
      <selection pane="bottomRight" activeCell="D118" sqref="D118"/>
    </sheetView>
  </sheetViews>
  <sheetFormatPr defaultColWidth="53.5703125" defaultRowHeight="15.75"/>
  <cols>
    <col min="1" max="1" width="13.140625" style="494" customWidth="1"/>
    <col min="2" max="2" width="105.42578125" style="478" customWidth="1"/>
    <col min="3" max="3" width="19" style="494" customWidth="1"/>
    <col min="4" max="4" width="19" style="478" customWidth="1"/>
    <col min="5" max="5" width="11.28515625" style="478" hidden="1" customWidth="1"/>
    <col min="6" max="6" width="12.28515625" style="478" hidden="1" customWidth="1"/>
    <col min="7" max="7" width="11.5703125" style="478" hidden="1" customWidth="1"/>
    <col min="8" max="8" width="14.7109375" style="478" hidden="1" customWidth="1"/>
    <col min="9" max="9" width="19.85546875" style="478" hidden="1" customWidth="1"/>
    <col min="10" max="10" width="16.28515625" style="478" hidden="1" customWidth="1"/>
    <col min="11" max="11" width="19" style="478" hidden="1" customWidth="1"/>
    <col min="12" max="12" width="18.7109375" style="478" hidden="1" customWidth="1"/>
    <col min="13" max="13" width="16.5703125" style="478" hidden="1" customWidth="1"/>
    <col min="14" max="14" width="17.5703125" style="478" hidden="1" customWidth="1"/>
    <col min="15" max="15" width="14.140625" style="478" hidden="1" customWidth="1"/>
    <col min="16" max="16" width="13.7109375" style="478" customWidth="1"/>
    <col min="17" max="256" width="53.5703125" style="478"/>
    <col min="257" max="257" width="13.140625" style="478" customWidth="1"/>
    <col min="258" max="258" width="53.5703125" style="478" customWidth="1"/>
    <col min="259" max="259" width="23.140625" style="478" customWidth="1"/>
    <col min="260" max="271" width="18.28515625" style="478" customWidth="1"/>
    <col min="272" max="272" width="14.85546875" style="478" bestFit="1" customWidth="1"/>
    <col min="273" max="512" width="53.5703125" style="478"/>
    <col min="513" max="513" width="13.140625" style="478" customWidth="1"/>
    <col min="514" max="514" width="53.5703125" style="478" customWidth="1"/>
    <col min="515" max="515" width="23.140625" style="478" customWidth="1"/>
    <col min="516" max="527" width="18.28515625" style="478" customWidth="1"/>
    <col min="528" max="528" width="14.85546875" style="478" bestFit="1" customWidth="1"/>
    <col min="529" max="768" width="53.5703125" style="478"/>
    <col min="769" max="769" width="13.140625" style="478" customWidth="1"/>
    <col min="770" max="770" width="53.5703125" style="478" customWidth="1"/>
    <col min="771" max="771" width="23.140625" style="478" customWidth="1"/>
    <col min="772" max="783" width="18.28515625" style="478" customWidth="1"/>
    <col min="784" max="784" width="14.85546875" style="478" bestFit="1" customWidth="1"/>
    <col min="785" max="1024" width="53.5703125" style="478"/>
    <col min="1025" max="1025" width="13.140625" style="478" customWidth="1"/>
    <col min="1026" max="1026" width="53.5703125" style="478" customWidth="1"/>
    <col min="1027" max="1027" width="23.140625" style="478" customWidth="1"/>
    <col min="1028" max="1039" width="18.28515625" style="478" customWidth="1"/>
    <col min="1040" max="1040" width="14.85546875" style="478" bestFit="1" customWidth="1"/>
    <col min="1041" max="1280" width="53.5703125" style="478"/>
    <col min="1281" max="1281" width="13.140625" style="478" customWidth="1"/>
    <col min="1282" max="1282" width="53.5703125" style="478" customWidth="1"/>
    <col min="1283" max="1283" width="23.140625" style="478" customWidth="1"/>
    <col min="1284" max="1295" width="18.28515625" style="478" customWidth="1"/>
    <col min="1296" max="1296" width="14.85546875" style="478" bestFit="1" customWidth="1"/>
    <col min="1297" max="1536" width="53.5703125" style="478"/>
    <col min="1537" max="1537" width="13.140625" style="478" customWidth="1"/>
    <col min="1538" max="1538" width="53.5703125" style="478" customWidth="1"/>
    <col min="1539" max="1539" width="23.140625" style="478" customWidth="1"/>
    <col min="1540" max="1551" width="18.28515625" style="478" customWidth="1"/>
    <col min="1552" max="1552" width="14.85546875" style="478" bestFit="1" customWidth="1"/>
    <col min="1553" max="1792" width="53.5703125" style="478"/>
    <col min="1793" max="1793" width="13.140625" style="478" customWidth="1"/>
    <col min="1794" max="1794" width="53.5703125" style="478" customWidth="1"/>
    <col min="1795" max="1795" width="23.140625" style="478" customWidth="1"/>
    <col min="1796" max="1807" width="18.28515625" style="478" customWidth="1"/>
    <col min="1808" max="1808" width="14.85546875" style="478" bestFit="1" customWidth="1"/>
    <col min="1809" max="2048" width="53.5703125" style="478"/>
    <col min="2049" max="2049" width="13.140625" style="478" customWidth="1"/>
    <col min="2050" max="2050" width="53.5703125" style="478" customWidth="1"/>
    <col min="2051" max="2051" width="23.140625" style="478" customWidth="1"/>
    <col min="2052" max="2063" width="18.28515625" style="478" customWidth="1"/>
    <col min="2064" max="2064" width="14.85546875" style="478" bestFit="1" customWidth="1"/>
    <col min="2065" max="2304" width="53.5703125" style="478"/>
    <col min="2305" max="2305" width="13.140625" style="478" customWidth="1"/>
    <col min="2306" max="2306" width="53.5703125" style="478" customWidth="1"/>
    <col min="2307" max="2307" width="23.140625" style="478" customWidth="1"/>
    <col min="2308" max="2319" width="18.28515625" style="478" customWidth="1"/>
    <col min="2320" max="2320" width="14.85546875" style="478" bestFit="1" customWidth="1"/>
    <col min="2321" max="2560" width="53.5703125" style="478"/>
    <col min="2561" max="2561" width="13.140625" style="478" customWidth="1"/>
    <col min="2562" max="2562" width="53.5703125" style="478" customWidth="1"/>
    <col min="2563" max="2563" width="23.140625" style="478" customWidth="1"/>
    <col min="2564" max="2575" width="18.28515625" style="478" customWidth="1"/>
    <col min="2576" max="2576" width="14.85546875" style="478" bestFit="1" customWidth="1"/>
    <col min="2577" max="2816" width="53.5703125" style="478"/>
    <col min="2817" max="2817" width="13.140625" style="478" customWidth="1"/>
    <col min="2818" max="2818" width="53.5703125" style="478" customWidth="1"/>
    <col min="2819" max="2819" width="23.140625" style="478" customWidth="1"/>
    <col min="2820" max="2831" width="18.28515625" style="478" customWidth="1"/>
    <col min="2832" max="2832" width="14.85546875" style="478" bestFit="1" customWidth="1"/>
    <col min="2833" max="3072" width="53.5703125" style="478"/>
    <col min="3073" max="3073" width="13.140625" style="478" customWidth="1"/>
    <col min="3074" max="3074" width="53.5703125" style="478" customWidth="1"/>
    <col min="3075" max="3075" width="23.140625" style="478" customWidth="1"/>
    <col min="3076" max="3087" width="18.28515625" style="478" customWidth="1"/>
    <col min="3088" max="3088" width="14.85546875" style="478" bestFit="1" customWidth="1"/>
    <col min="3089" max="3328" width="53.5703125" style="478"/>
    <col min="3329" max="3329" width="13.140625" style="478" customWidth="1"/>
    <col min="3330" max="3330" width="53.5703125" style="478" customWidth="1"/>
    <col min="3331" max="3331" width="23.140625" style="478" customWidth="1"/>
    <col min="3332" max="3343" width="18.28515625" style="478" customWidth="1"/>
    <col min="3344" max="3344" width="14.85546875" style="478" bestFit="1" customWidth="1"/>
    <col min="3345" max="3584" width="53.5703125" style="478"/>
    <col min="3585" max="3585" width="13.140625" style="478" customWidth="1"/>
    <col min="3586" max="3586" width="53.5703125" style="478" customWidth="1"/>
    <col min="3587" max="3587" width="23.140625" style="478" customWidth="1"/>
    <col min="3588" max="3599" width="18.28515625" style="478" customWidth="1"/>
    <col min="3600" max="3600" width="14.85546875" style="478" bestFit="1" customWidth="1"/>
    <col min="3601" max="3840" width="53.5703125" style="478"/>
    <col min="3841" max="3841" width="13.140625" style="478" customWidth="1"/>
    <col min="3842" max="3842" width="53.5703125" style="478" customWidth="1"/>
    <col min="3843" max="3843" width="23.140625" style="478" customWidth="1"/>
    <col min="3844" max="3855" width="18.28515625" style="478" customWidth="1"/>
    <col min="3856" max="3856" width="14.85546875" style="478" bestFit="1" customWidth="1"/>
    <col min="3857" max="4096" width="53.5703125" style="478"/>
    <col min="4097" max="4097" width="13.140625" style="478" customWidth="1"/>
    <col min="4098" max="4098" width="53.5703125" style="478" customWidth="1"/>
    <col min="4099" max="4099" width="23.140625" style="478" customWidth="1"/>
    <col min="4100" max="4111" width="18.28515625" style="478" customWidth="1"/>
    <col min="4112" max="4112" width="14.85546875" style="478" bestFit="1" customWidth="1"/>
    <col min="4113" max="4352" width="53.5703125" style="478"/>
    <col min="4353" max="4353" width="13.140625" style="478" customWidth="1"/>
    <col min="4354" max="4354" width="53.5703125" style="478" customWidth="1"/>
    <col min="4355" max="4355" width="23.140625" style="478" customWidth="1"/>
    <col min="4356" max="4367" width="18.28515625" style="478" customWidth="1"/>
    <col min="4368" max="4368" width="14.85546875" style="478" bestFit="1" customWidth="1"/>
    <col min="4369" max="4608" width="53.5703125" style="478"/>
    <col min="4609" max="4609" width="13.140625" style="478" customWidth="1"/>
    <col min="4610" max="4610" width="53.5703125" style="478" customWidth="1"/>
    <col min="4611" max="4611" width="23.140625" style="478" customWidth="1"/>
    <col min="4612" max="4623" width="18.28515625" style="478" customWidth="1"/>
    <col min="4624" max="4624" width="14.85546875" style="478" bestFit="1" customWidth="1"/>
    <col min="4625" max="4864" width="53.5703125" style="478"/>
    <col min="4865" max="4865" width="13.140625" style="478" customWidth="1"/>
    <col min="4866" max="4866" width="53.5703125" style="478" customWidth="1"/>
    <col min="4867" max="4867" width="23.140625" style="478" customWidth="1"/>
    <col min="4868" max="4879" width="18.28515625" style="478" customWidth="1"/>
    <col min="4880" max="4880" width="14.85546875" style="478" bestFit="1" customWidth="1"/>
    <col min="4881" max="5120" width="53.5703125" style="478"/>
    <col min="5121" max="5121" width="13.140625" style="478" customWidth="1"/>
    <col min="5122" max="5122" width="53.5703125" style="478" customWidth="1"/>
    <col min="5123" max="5123" width="23.140625" style="478" customWidth="1"/>
    <col min="5124" max="5135" width="18.28515625" style="478" customWidth="1"/>
    <col min="5136" max="5136" width="14.85546875" style="478" bestFit="1" customWidth="1"/>
    <col min="5137" max="5376" width="53.5703125" style="478"/>
    <col min="5377" max="5377" width="13.140625" style="478" customWidth="1"/>
    <col min="5378" max="5378" width="53.5703125" style="478" customWidth="1"/>
    <col min="5379" max="5379" width="23.140625" style="478" customWidth="1"/>
    <col min="5380" max="5391" width="18.28515625" style="478" customWidth="1"/>
    <col min="5392" max="5392" width="14.85546875" style="478" bestFit="1" customWidth="1"/>
    <col min="5393" max="5632" width="53.5703125" style="478"/>
    <col min="5633" max="5633" width="13.140625" style="478" customWidth="1"/>
    <col min="5634" max="5634" width="53.5703125" style="478" customWidth="1"/>
    <col min="5635" max="5635" width="23.140625" style="478" customWidth="1"/>
    <col min="5636" max="5647" width="18.28515625" style="478" customWidth="1"/>
    <col min="5648" max="5648" width="14.85546875" style="478" bestFit="1" customWidth="1"/>
    <col min="5649" max="5888" width="53.5703125" style="478"/>
    <col min="5889" max="5889" width="13.140625" style="478" customWidth="1"/>
    <col min="5890" max="5890" width="53.5703125" style="478" customWidth="1"/>
    <col min="5891" max="5891" width="23.140625" style="478" customWidth="1"/>
    <col min="5892" max="5903" width="18.28515625" style="478" customWidth="1"/>
    <col min="5904" max="5904" width="14.85546875" style="478" bestFit="1" customWidth="1"/>
    <col min="5905" max="6144" width="53.5703125" style="478"/>
    <col min="6145" max="6145" width="13.140625" style="478" customWidth="1"/>
    <col min="6146" max="6146" width="53.5703125" style="478" customWidth="1"/>
    <col min="6147" max="6147" width="23.140625" style="478" customWidth="1"/>
    <col min="6148" max="6159" width="18.28515625" style="478" customWidth="1"/>
    <col min="6160" max="6160" width="14.85546875" style="478" bestFit="1" customWidth="1"/>
    <col min="6161" max="6400" width="53.5703125" style="478"/>
    <col min="6401" max="6401" width="13.140625" style="478" customWidth="1"/>
    <col min="6402" max="6402" width="53.5703125" style="478" customWidth="1"/>
    <col min="6403" max="6403" width="23.140625" style="478" customWidth="1"/>
    <col min="6404" max="6415" width="18.28515625" style="478" customWidth="1"/>
    <col min="6416" max="6416" width="14.85546875" style="478" bestFit="1" customWidth="1"/>
    <col min="6417" max="6656" width="53.5703125" style="478"/>
    <col min="6657" max="6657" width="13.140625" style="478" customWidth="1"/>
    <col min="6658" max="6658" width="53.5703125" style="478" customWidth="1"/>
    <col min="6659" max="6659" width="23.140625" style="478" customWidth="1"/>
    <col min="6660" max="6671" width="18.28515625" style="478" customWidth="1"/>
    <col min="6672" max="6672" width="14.85546875" style="478" bestFit="1" customWidth="1"/>
    <col min="6673" max="6912" width="53.5703125" style="478"/>
    <col min="6913" max="6913" width="13.140625" style="478" customWidth="1"/>
    <col min="6914" max="6914" width="53.5703125" style="478" customWidth="1"/>
    <col min="6915" max="6915" width="23.140625" style="478" customWidth="1"/>
    <col min="6916" max="6927" width="18.28515625" style="478" customWidth="1"/>
    <col min="6928" max="6928" width="14.85546875" style="478" bestFit="1" customWidth="1"/>
    <col min="6929" max="7168" width="53.5703125" style="478"/>
    <col min="7169" max="7169" width="13.140625" style="478" customWidth="1"/>
    <col min="7170" max="7170" width="53.5703125" style="478" customWidth="1"/>
    <col min="7171" max="7171" width="23.140625" style="478" customWidth="1"/>
    <col min="7172" max="7183" width="18.28515625" style="478" customWidth="1"/>
    <col min="7184" max="7184" width="14.85546875" style="478" bestFit="1" customWidth="1"/>
    <col min="7185" max="7424" width="53.5703125" style="478"/>
    <col min="7425" max="7425" width="13.140625" style="478" customWidth="1"/>
    <col min="7426" max="7426" width="53.5703125" style="478" customWidth="1"/>
    <col min="7427" max="7427" width="23.140625" style="478" customWidth="1"/>
    <col min="7428" max="7439" width="18.28515625" style="478" customWidth="1"/>
    <col min="7440" max="7440" width="14.85546875" style="478" bestFit="1" customWidth="1"/>
    <col min="7441" max="7680" width="53.5703125" style="478"/>
    <col min="7681" max="7681" width="13.140625" style="478" customWidth="1"/>
    <col min="7682" max="7682" width="53.5703125" style="478" customWidth="1"/>
    <col min="7683" max="7683" width="23.140625" style="478" customWidth="1"/>
    <col min="7684" max="7695" width="18.28515625" style="478" customWidth="1"/>
    <col min="7696" max="7696" width="14.85546875" style="478" bestFit="1" customWidth="1"/>
    <col min="7697" max="7936" width="53.5703125" style="478"/>
    <col min="7937" max="7937" width="13.140625" style="478" customWidth="1"/>
    <col min="7938" max="7938" width="53.5703125" style="478" customWidth="1"/>
    <col min="7939" max="7939" width="23.140625" style="478" customWidth="1"/>
    <col min="7940" max="7951" width="18.28515625" style="478" customWidth="1"/>
    <col min="7952" max="7952" width="14.85546875" style="478" bestFit="1" customWidth="1"/>
    <col min="7953" max="8192" width="53.5703125" style="478"/>
    <col min="8193" max="8193" width="13.140625" style="478" customWidth="1"/>
    <col min="8194" max="8194" width="53.5703125" style="478" customWidth="1"/>
    <col min="8195" max="8195" width="23.140625" style="478" customWidth="1"/>
    <col min="8196" max="8207" width="18.28515625" style="478" customWidth="1"/>
    <col min="8208" max="8208" width="14.85546875" style="478" bestFit="1" customWidth="1"/>
    <col min="8209" max="8448" width="53.5703125" style="478"/>
    <col min="8449" max="8449" width="13.140625" style="478" customWidth="1"/>
    <col min="8450" max="8450" width="53.5703125" style="478" customWidth="1"/>
    <col min="8451" max="8451" width="23.140625" style="478" customWidth="1"/>
    <col min="8452" max="8463" width="18.28515625" style="478" customWidth="1"/>
    <col min="8464" max="8464" width="14.85546875" style="478" bestFit="1" customWidth="1"/>
    <col min="8465" max="8704" width="53.5703125" style="478"/>
    <col min="8705" max="8705" width="13.140625" style="478" customWidth="1"/>
    <col min="8706" max="8706" width="53.5703125" style="478" customWidth="1"/>
    <col min="8707" max="8707" width="23.140625" style="478" customWidth="1"/>
    <col min="8708" max="8719" width="18.28515625" style="478" customWidth="1"/>
    <col min="8720" max="8720" width="14.85546875" style="478" bestFit="1" customWidth="1"/>
    <col min="8721" max="8960" width="53.5703125" style="478"/>
    <col min="8961" max="8961" width="13.140625" style="478" customWidth="1"/>
    <col min="8962" max="8962" width="53.5703125" style="478" customWidth="1"/>
    <col min="8963" max="8963" width="23.140625" style="478" customWidth="1"/>
    <col min="8964" max="8975" width="18.28515625" style="478" customWidth="1"/>
    <col min="8976" max="8976" width="14.85546875" style="478" bestFit="1" customWidth="1"/>
    <col min="8977" max="9216" width="53.5703125" style="478"/>
    <col min="9217" max="9217" width="13.140625" style="478" customWidth="1"/>
    <col min="9218" max="9218" width="53.5703125" style="478" customWidth="1"/>
    <col min="9219" max="9219" width="23.140625" style="478" customWidth="1"/>
    <col min="9220" max="9231" width="18.28515625" style="478" customWidth="1"/>
    <col min="9232" max="9232" width="14.85546875" style="478" bestFit="1" customWidth="1"/>
    <col min="9233" max="9472" width="53.5703125" style="478"/>
    <col min="9473" max="9473" width="13.140625" style="478" customWidth="1"/>
    <col min="9474" max="9474" width="53.5703125" style="478" customWidth="1"/>
    <col min="9475" max="9475" width="23.140625" style="478" customWidth="1"/>
    <col min="9476" max="9487" width="18.28515625" style="478" customWidth="1"/>
    <col min="9488" max="9488" width="14.85546875" style="478" bestFit="1" customWidth="1"/>
    <col min="9489" max="9728" width="53.5703125" style="478"/>
    <col min="9729" max="9729" width="13.140625" style="478" customWidth="1"/>
    <col min="9730" max="9730" width="53.5703125" style="478" customWidth="1"/>
    <col min="9731" max="9731" width="23.140625" style="478" customWidth="1"/>
    <col min="9732" max="9743" width="18.28515625" style="478" customWidth="1"/>
    <col min="9744" max="9744" width="14.85546875" style="478" bestFit="1" customWidth="1"/>
    <col min="9745" max="9984" width="53.5703125" style="478"/>
    <col min="9985" max="9985" width="13.140625" style="478" customWidth="1"/>
    <col min="9986" max="9986" width="53.5703125" style="478" customWidth="1"/>
    <col min="9987" max="9987" width="23.140625" style="478" customWidth="1"/>
    <col min="9988" max="9999" width="18.28515625" style="478" customWidth="1"/>
    <col min="10000" max="10000" width="14.85546875" style="478" bestFit="1" customWidth="1"/>
    <col min="10001" max="10240" width="53.5703125" style="478"/>
    <col min="10241" max="10241" width="13.140625" style="478" customWidth="1"/>
    <col min="10242" max="10242" width="53.5703125" style="478" customWidth="1"/>
    <col min="10243" max="10243" width="23.140625" style="478" customWidth="1"/>
    <col min="10244" max="10255" width="18.28515625" style="478" customWidth="1"/>
    <col min="10256" max="10256" width="14.85546875" style="478" bestFit="1" customWidth="1"/>
    <col min="10257" max="10496" width="53.5703125" style="478"/>
    <col min="10497" max="10497" width="13.140625" style="478" customWidth="1"/>
    <col min="10498" max="10498" width="53.5703125" style="478" customWidth="1"/>
    <col min="10499" max="10499" width="23.140625" style="478" customWidth="1"/>
    <col min="10500" max="10511" width="18.28515625" style="478" customWidth="1"/>
    <col min="10512" max="10512" width="14.85546875" style="478" bestFit="1" customWidth="1"/>
    <col min="10513" max="10752" width="53.5703125" style="478"/>
    <col min="10753" max="10753" width="13.140625" style="478" customWidth="1"/>
    <col min="10754" max="10754" width="53.5703125" style="478" customWidth="1"/>
    <col min="10755" max="10755" width="23.140625" style="478" customWidth="1"/>
    <col min="10756" max="10767" width="18.28515625" style="478" customWidth="1"/>
    <col min="10768" max="10768" width="14.85546875" style="478" bestFit="1" customWidth="1"/>
    <col min="10769" max="11008" width="53.5703125" style="478"/>
    <col min="11009" max="11009" width="13.140625" style="478" customWidth="1"/>
    <col min="11010" max="11010" width="53.5703125" style="478" customWidth="1"/>
    <col min="11011" max="11011" width="23.140625" style="478" customWidth="1"/>
    <col min="11012" max="11023" width="18.28515625" style="478" customWidth="1"/>
    <col min="11024" max="11024" width="14.85546875" style="478" bestFit="1" customWidth="1"/>
    <col min="11025" max="11264" width="53.5703125" style="478"/>
    <col min="11265" max="11265" width="13.140625" style="478" customWidth="1"/>
    <col min="11266" max="11266" width="53.5703125" style="478" customWidth="1"/>
    <col min="11267" max="11267" width="23.140625" style="478" customWidth="1"/>
    <col min="11268" max="11279" width="18.28515625" style="478" customWidth="1"/>
    <col min="11280" max="11280" width="14.85546875" style="478" bestFit="1" customWidth="1"/>
    <col min="11281" max="11520" width="53.5703125" style="478"/>
    <col min="11521" max="11521" width="13.140625" style="478" customWidth="1"/>
    <col min="11522" max="11522" width="53.5703125" style="478" customWidth="1"/>
    <col min="11523" max="11523" width="23.140625" style="478" customWidth="1"/>
    <col min="11524" max="11535" width="18.28515625" style="478" customWidth="1"/>
    <col min="11536" max="11536" width="14.85546875" style="478" bestFit="1" customWidth="1"/>
    <col min="11537" max="11776" width="53.5703125" style="478"/>
    <col min="11777" max="11777" width="13.140625" style="478" customWidth="1"/>
    <col min="11778" max="11778" width="53.5703125" style="478" customWidth="1"/>
    <col min="11779" max="11779" width="23.140625" style="478" customWidth="1"/>
    <col min="11780" max="11791" width="18.28515625" style="478" customWidth="1"/>
    <col min="11792" max="11792" width="14.85546875" style="478" bestFit="1" customWidth="1"/>
    <col min="11793" max="12032" width="53.5703125" style="478"/>
    <col min="12033" max="12033" width="13.140625" style="478" customWidth="1"/>
    <col min="12034" max="12034" width="53.5703125" style="478" customWidth="1"/>
    <col min="12035" max="12035" width="23.140625" style="478" customWidth="1"/>
    <col min="12036" max="12047" width="18.28515625" style="478" customWidth="1"/>
    <col min="12048" max="12048" width="14.85546875" style="478" bestFit="1" customWidth="1"/>
    <col min="12049" max="12288" width="53.5703125" style="478"/>
    <col min="12289" max="12289" width="13.140625" style="478" customWidth="1"/>
    <col min="12290" max="12290" width="53.5703125" style="478" customWidth="1"/>
    <col min="12291" max="12291" width="23.140625" style="478" customWidth="1"/>
    <col min="12292" max="12303" width="18.28515625" style="478" customWidth="1"/>
    <col min="12304" max="12304" width="14.85546875" style="478" bestFit="1" customWidth="1"/>
    <col min="12305" max="12544" width="53.5703125" style="478"/>
    <col min="12545" max="12545" width="13.140625" style="478" customWidth="1"/>
    <col min="12546" max="12546" width="53.5703125" style="478" customWidth="1"/>
    <col min="12547" max="12547" width="23.140625" style="478" customWidth="1"/>
    <col min="12548" max="12559" width="18.28515625" style="478" customWidth="1"/>
    <col min="12560" max="12560" width="14.85546875" style="478" bestFit="1" customWidth="1"/>
    <col min="12561" max="12800" width="53.5703125" style="478"/>
    <col min="12801" max="12801" width="13.140625" style="478" customWidth="1"/>
    <col min="12802" max="12802" width="53.5703125" style="478" customWidth="1"/>
    <col min="12803" max="12803" width="23.140625" style="478" customWidth="1"/>
    <col min="12804" max="12815" width="18.28515625" style="478" customWidth="1"/>
    <col min="12816" max="12816" width="14.85546875" style="478" bestFit="1" customWidth="1"/>
    <col min="12817" max="13056" width="53.5703125" style="478"/>
    <col min="13057" max="13057" width="13.140625" style="478" customWidth="1"/>
    <col min="13058" max="13058" width="53.5703125" style="478" customWidth="1"/>
    <col min="13059" max="13059" width="23.140625" style="478" customWidth="1"/>
    <col min="13060" max="13071" width="18.28515625" style="478" customWidth="1"/>
    <col min="13072" max="13072" width="14.85546875" style="478" bestFit="1" customWidth="1"/>
    <col min="13073" max="13312" width="53.5703125" style="478"/>
    <col min="13313" max="13313" width="13.140625" style="478" customWidth="1"/>
    <col min="13314" max="13314" width="53.5703125" style="478" customWidth="1"/>
    <col min="13315" max="13315" width="23.140625" style="478" customWidth="1"/>
    <col min="13316" max="13327" width="18.28515625" style="478" customWidth="1"/>
    <col min="13328" max="13328" width="14.85546875" style="478" bestFit="1" customWidth="1"/>
    <col min="13329" max="13568" width="53.5703125" style="478"/>
    <col min="13569" max="13569" width="13.140625" style="478" customWidth="1"/>
    <col min="13570" max="13570" width="53.5703125" style="478" customWidth="1"/>
    <col min="13571" max="13571" width="23.140625" style="478" customWidth="1"/>
    <col min="13572" max="13583" width="18.28515625" style="478" customWidth="1"/>
    <col min="13584" max="13584" width="14.85546875" style="478" bestFit="1" customWidth="1"/>
    <col min="13585" max="13824" width="53.5703125" style="478"/>
    <col min="13825" max="13825" width="13.140625" style="478" customWidth="1"/>
    <col min="13826" max="13826" width="53.5703125" style="478" customWidth="1"/>
    <col min="13827" max="13827" width="23.140625" style="478" customWidth="1"/>
    <col min="13828" max="13839" width="18.28515625" style="478" customWidth="1"/>
    <col min="13840" max="13840" width="14.85546875" style="478" bestFit="1" customWidth="1"/>
    <col min="13841" max="14080" width="53.5703125" style="478"/>
    <col min="14081" max="14081" width="13.140625" style="478" customWidth="1"/>
    <col min="14082" max="14082" width="53.5703125" style="478" customWidth="1"/>
    <col min="14083" max="14083" width="23.140625" style="478" customWidth="1"/>
    <col min="14084" max="14095" width="18.28515625" style="478" customWidth="1"/>
    <col min="14096" max="14096" width="14.85546875" style="478" bestFit="1" customWidth="1"/>
    <col min="14097" max="14336" width="53.5703125" style="478"/>
    <col min="14337" max="14337" width="13.140625" style="478" customWidth="1"/>
    <col min="14338" max="14338" width="53.5703125" style="478" customWidth="1"/>
    <col min="14339" max="14339" width="23.140625" style="478" customWidth="1"/>
    <col min="14340" max="14351" width="18.28515625" style="478" customWidth="1"/>
    <col min="14352" max="14352" width="14.85546875" style="478" bestFit="1" customWidth="1"/>
    <col min="14353" max="14592" width="53.5703125" style="478"/>
    <col min="14593" max="14593" width="13.140625" style="478" customWidth="1"/>
    <col min="14594" max="14594" width="53.5703125" style="478" customWidth="1"/>
    <col min="14595" max="14595" width="23.140625" style="478" customWidth="1"/>
    <col min="14596" max="14607" width="18.28515625" style="478" customWidth="1"/>
    <col min="14608" max="14608" width="14.85546875" style="478" bestFit="1" customWidth="1"/>
    <col min="14609" max="14848" width="53.5703125" style="478"/>
    <col min="14849" max="14849" width="13.140625" style="478" customWidth="1"/>
    <col min="14850" max="14850" width="53.5703125" style="478" customWidth="1"/>
    <col min="14851" max="14851" width="23.140625" style="478" customWidth="1"/>
    <col min="14852" max="14863" width="18.28515625" style="478" customWidth="1"/>
    <col min="14864" max="14864" width="14.85546875" style="478" bestFit="1" customWidth="1"/>
    <col min="14865" max="15104" width="53.5703125" style="478"/>
    <col min="15105" max="15105" width="13.140625" style="478" customWidth="1"/>
    <col min="15106" max="15106" width="53.5703125" style="478" customWidth="1"/>
    <col min="15107" max="15107" width="23.140625" style="478" customWidth="1"/>
    <col min="15108" max="15119" width="18.28515625" style="478" customWidth="1"/>
    <col min="15120" max="15120" width="14.85546875" style="478" bestFit="1" customWidth="1"/>
    <col min="15121" max="15360" width="53.5703125" style="478"/>
    <col min="15361" max="15361" width="13.140625" style="478" customWidth="1"/>
    <col min="15362" max="15362" width="53.5703125" style="478" customWidth="1"/>
    <col min="15363" max="15363" width="23.140625" style="478" customWidth="1"/>
    <col min="15364" max="15375" width="18.28515625" style="478" customWidth="1"/>
    <col min="15376" max="15376" width="14.85546875" style="478" bestFit="1" customWidth="1"/>
    <col min="15377" max="15616" width="53.5703125" style="478"/>
    <col min="15617" max="15617" width="13.140625" style="478" customWidth="1"/>
    <col min="15618" max="15618" width="53.5703125" style="478" customWidth="1"/>
    <col min="15619" max="15619" width="23.140625" style="478" customWidth="1"/>
    <col min="15620" max="15631" width="18.28515625" style="478" customWidth="1"/>
    <col min="15632" max="15632" width="14.85546875" style="478" bestFit="1" customWidth="1"/>
    <col min="15633" max="15872" width="53.5703125" style="478"/>
    <col min="15873" max="15873" width="13.140625" style="478" customWidth="1"/>
    <col min="15874" max="15874" width="53.5703125" style="478" customWidth="1"/>
    <col min="15875" max="15875" width="23.140625" style="478" customWidth="1"/>
    <col min="15876" max="15887" width="18.28515625" style="478" customWidth="1"/>
    <col min="15888" max="15888" width="14.85546875" style="478" bestFit="1" customWidth="1"/>
    <col min="15889" max="16128" width="53.5703125" style="478"/>
    <col min="16129" max="16129" width="13.140625" style="478" customWidth="1"/>
    <col min="16130" max="16130" width="53.5703125" style="478" customWidth="1"/>
    <col min="16131" max="16131" width="23.140625" style="478" customWidth="1"/>
    <col min="16132" max="16143" width="18.28515625" style="478" customWidth="1"/>
    <col min="16144" max="16144" width="14.85546875" style="478" bestFit="1" customWidth="1"/>
    <col min="16145" max="16384" width="53.5703125" style="478"/>
  </cols>
  <sheetData>
    <row r="2" spans="1:16" ht="34.5" customHeight="1">
      <c r="A2" s="970" t="s">
        <v>494</v>
      </c>
      <c r="B2" s="970"/>
      <c r="C2" s="970"/>
      <c r="D2" s="970"/>
      <c r="E2" s="970"/>
      <c r="F2" s="970"/>
      <c r="G2" s="970"/>
      <c r="H2" s="970"/>
      <c r="I2" s="970"/>
      <c r="J2" s="970"/>
      <c r="K2" s="970"/>
      <c r="L2" s="970"/>
      <c r="M2" s="970"/>
      <c r="N2" s="970"/>
      <c r="O2" s="970"/>
      <c r="P2" s="970"/>
    </row>
    <row r="3" spans="1:16" ht="37.5" customHeight="1">
      <c r="A3" s="971" t="s">
        <v>583</v>
      </c>
      <c r="B3" s="971"/>
      <c r="C3" s="971"/>
      <c r="D3" s="971"/>
      <c r="E3" s="971"/>
      <c r="F3" s="971"/>
      <c r="G3" s="971"/>
      <c r="H3" s="971"/>
      <c r="I3" s="971"/>
      <c r="J3" s="971"/>
      <c r="K3" s="971"/>
      <c r="L3" s="971"/>
      <c r="M3" s="971"/>
      <c r="N3" s="971"/>
      <c r="O3" s="971"/>
      <c r="P3" s="971"/>
    </row>
    <row r="4" spans="1:16">
      <c r="A4" s="479"/>
      <c r="B4" s="375"/>
      <c r="C4" s="479"/>
      <c r="D4" s="375"/>
      <c r="E4" s="972" t="s">
        <v>832</v>
      </c>
      <c r="F4" s="973"/>
      <c r="G4" s="974"/>
      <c r="H4" s="375"/>
      <c r="I4" s="375"/>
      <c r="J4" s="375"/>
      <c r="K4" s="375"/>
      <c r="L4" s="375"/>
      <c r="M4" s="375"/>
      <c r="N4" s="969" t="s">
        <v>584</v>
      </c>
      <c r="O4" s="969"/>
      <c r="P4" s="969"/>
    </row>
    <row r="5" spans="1:16">
      <c r="A5" s="479" t="s">
        <v>115</v>
      </c>
      <c r="B5" s="375" t="s">
        <v>585</v>
      </c>
      <c r="C5" s="479" t="s">
        <v>586</v>
      </c>
      <c r="D5" s="481">
        <v>43556</v>
      </c>
      <c r="E5" s="481">
        <v>43587</v>
      </c>
      <c r="F5" s="481">
        <v>43618</v>
      </c>
      <c r="G5" s="481">
        <v>43649</v>
      </c>
      <c r="H5" s="481">
        <v>43680</v>
      </c>
      <c r="I5" s="481">
        <v>43711</v>
      </c>
      <c r="J5" s="481">
        <v>43742</v>
      </c>
      <c r="K5" s="481">
        <v>43773</v>
      </c>
      <c r="L5" s="481">
        <v>43804</v>
      </c>
      <c r="M5" s="481">
        <v>43835</v>
      </c>
      <c r="N5" s="481">
        <v>43866</v>
      </c>
      <c r="O5" s="481">
        <v>43897</v>
      </c>
      <c r="P5" s="482" t="s">
        <v>111</v>
      </c>
    </row>
    <row r="6" spans="1:16">
      <c r="A6" s="483">
        <v>1</v>
      </c>
      <c r="B6" s="484" t="s">
        <v>587</v>
      </c>
      <c r="C6" s="485">
        <v>14.150700000000001</v>
      </c>
      <c r="D6" s="375"/>
      <c r="E6" s="375"/>
      <c r="F6" s="375"/>
      <c r="G6" s="375"/>
      <c r="H6" s="375"/>
      <c r="I6" s="375"/>
      <c r="J6" s="375"/>
      <c r="K6" s="375"/>
      <c r="L6" s="375"/>
      <c r="M6" s="375"/>
      <c r="N6" s="375"/>
      <c r="O6" s="375"/>
      <c r="P6" s="375">
        <f t="shared" ref="P6:P69" si="0">SUM(D6:O6)</f>
        <v>0</v>
      </c>
    </row>
    <row r="7" spans="1:16">
      <c r="A7" s="483">
        <v>2</v>
      </c>
      <c r="B7" s="484" t="s">
        <v>588</v>
      </c>
      <c r="C7" s="485">
        <v>14.1447</v>
      </c>
      <c r="D7" s="375"/>
      <c r="E7" s="375"/>
      <c r="F7" s="375"/>
      <c r="G7" s="375"/>
      <c r="H7" s="375"/>
      <c r="I7" s="375"/>
      <c r="J7" s="375"/>
      <c r="K7" s="375"/>
      <c r="L7" s="375"/>
      <c r="M7" s="375"/>
      <c r="N7" s="375"/>
      <c r="O7" s="375"/>
      <c r="P7" s="480">
        <f t="shared" si="0"/>
        <v>0</v>
      </c>
    </row>
    <row r="8" spans="1:16">
      <c r="A8" s="483">
        <v>3</v>
      </c>
      <c r="B8" s="484" t="s">
        <v>589</v>
      </c>
      <c r="C8" s="485">
        <v>14.400700000000001</v>
      </c>
      <c r="D8" s="375"/>
      <c r="E8" s="375"/>
      <c r="F8" s="375"/>
      <c r="G8" s="375"/>
      <c r="H8" s="375"/>
      <c r="I8" s="375"/>
      <c r="J8" s="375"/>
      <c r="K8" s="375"/>
      <c r="L8" s="375"/>
      <c r="M8" s="375"/>
      <c r="N8" s="375"/>
      <c r="O8" s="375"/>
      <c r="P8" s="480">
        <f t="shared" si="0"/>
        <v>0</v>
      </c>
    </row>
    <row r="9" spans="1:16">
      <c r="A9" s="483">
        <v>4</v>
      </c>
      <c r="B9" s="484" t="s">
        <v>590</v>
      </c>
      <c r="C9" s="485">
        <v>22.7317</v>
      </c>
      <c r="D9" s="375"/>
      <c r="E9" s="375"/>
      <c r="F9" s="375"/>
      <c r="G9" s="375"/>
      <c r="H9" s="375"/>
      <c r="I9" s="375"/>
      <c r="J9" s="375"/>
      <c r="K9" s="375"/>
      <c r="L9" s="375"/>
      <c r="M9" s="375"/>
      <c r="N9" s="375"/>
      <c r="O9" s="375"/>
      <c r="P9" s="480">
        <f t="shared" si="0"/>
        <v>0</v>
      </c>
    </row>
    <row r="10" spans="1:16">
      <c r="A10" s="483">
        <v>5</v>
      </c>
      <c r="B10" s="484" t="s">
        <v>591</v>
      </c>
      <c r="C10" s="485">
        <v>22.810700000000001</v>
      </c>
      <c r="D10" s="375"/>
      <c r="E10" s="375"/>
      <c r="F10" s="375"/>
      <c r="G10" s="375"/>
      <c r="H10" s="375"/>
      <c r="I10" s="375"/>
      <c r="J10" s="375"/>
      <c r="K10" s="375"/>
      <c r="L10" s="375"/>
      <c r="M10" s="375"/>
      <c r="N10" s="375"/>
      <c r="O10" s="375"/>
      <c r="P10" s="480">
        <f t="shared" si="0"/>
        <v>0</v>
      </c>
    </row>
    <row r="11" spans="1:16">
      <c r="A11" s="483">
        <v>6</v>
      </c>
      <c r="B11" s="484" t="s">
        <v>592</v>
      </c>
      <c r="C11" s="485">
        <v>23.145700000000001</v>
      </c>
      <c r="D11" s="375"/>
      <c r="E11" s="375"/>
      <c r="F11" s="375"/>
      <c r="G11" s="375"/>
      <c r="H11" s="375"/>
      <c r="I11" s="375"/>
      <c r="J11" s="375"/>
      <c r="K11" s="375"/>
      <c r="L11" s="375"/>
      <c r="M11" s="375"/>
      <c r="N11" s="375"/>
      <c r="O11" s="375"/>
      <c r="P11" s="480">
        <f t="shared" si="0"/>
        <v>0</v>
      </c>
    </row>
    <row r="12" spans="1:16">
      <c r="A12" s="483">
        <v>7</v>
      </c>
      <c r="B12" s="484" t="s">
        <v>593</v>
      </c>
      <c r="C12" s="485">
        <v>24.140699999999999</v>
      </c>
      <c r="D12" s="375"/>
      <c r="E12" s="375"/>
      <c r="F12" s="375"/>
      <c r="G12" s="375"/>
      <c r="H12" s="375"/>
      <c r="I12" s="375"/>
      <c r="J12" s="375"/>
      <c r="K12" s="375"/>
      <c r="L12" s="375"/>
      <c r="M12" s="375"/>
      <c r="N12" s="375"/>
      <c r="O12" s="375"/>
      <c r="P12" s="480">
        <f t="shared" si="0"/>
        <v>0</v>
      </c>
    </row>
    <row r="13" spans="1:16">
      <c r="A13" s="483">
        <v>8</v>
      </c>
      <c r="B13" s="484" t="s">
        <v>594</v>
      </c>
      <c r="C13" s="485">
        <v>27.2027</v>
      </c>
      <c r="D13" s="375"/>
      <c r="E13" s="375"/>
      <c r="F13" s="375"/>
      <c r="G13" s="375"/>
      <c r="H13" s="375"/>
      <c r="I13" s="375"/>
      <c r="J13" s="375"/>
      <c r="K13" s="375"/>
      <c r="L13" s="375"/>
      <c r="M13" s="375"/>
      <c r="N13" s="375"/>
      <c r="O13" s="375"/>
      <c r="P13" s="480">
        <f t="shared" si="0"/>
        <v>0</v>
      </c>
    </row>
    <row r="14" spans="1:16">
      <c r="A14" s="483">
        <v>9</v>
      </c>
      <c r="B14" s="484" t="s">
        <v>595</v>
      </c>
      <c r="C14" s="485">
        <v>27.203700000000001</v>
      </c>
      <c r="D14" s="375"/>
      <c r="E14" s="375"/>
      <c r="F14" s="375"/>
      <c r="G14" s="375"/>
      <c r="H14" s="375"/>
      <c r="I14" s="375"/>
      <c r="J14" s="375"/>
      <c r="K14" s="375"/>
      <c r="L14" s="375"/>
      <c r="M14" s="375"/>
      <c r="N14" s="375"/>
      <c r="O14" s="375"/>
      <c r="P14" s="480">
        <f t="shared" si="0"/>
        <v>0</v>
      </c>
    </row>
    <row r="15" spans="1:16">
      <c r="A15" s="483">
        <v>10</v>
      </c>
      <c r="B15" s="484" t="s">
        <v>590</v>
      </c>
      <c r="C15" s="485">
        <v>27.204699999999999</v>
      </c>
      <c r="D15" s="375"/>
      <c r="E15" s="375"/>
      <c r="F15" s="375"/>
      <c r="G15" s="375"/>
      <c r="H15" s="375"/>
      <c r="I15" s="375"/>
      <c r="J15" s="375"/>
      <c r="K15" s="375"/>
      <c r="L15" s="375"/>
      <c r="M15" s="375"/>
      <c r="N15" s="375"/>
      <c r="O15" s="375"/>
      <c r="P15" s="480">
        <f t="shared" si="0"/>
        <v>0</v>
      </c>
    </row>
    <row r="16" spans="1:16">
      <c r="A16" s="483">
        <v>11</v>
      </c>
      <c r="B16" s="484" t="s">
        <v>596</v>
      </c>
      <c r="C16" s="485">
        <v>27.2057</v>
      </c>
      <c r="D16" s="375"/>
      <c r="E16" s="375"/>
      <c r="F16" s="375"/>
      <c r="G16" s="375"/>
      <c r="H16" s="375"/>
      <c r="I16" s="375"/>
      <c r="J16" s="375"/>
      <c r="K16" s="375"/>
      <c r="L16" s="375"/>
      <c r="M16" s="375"/>
      <c r="N16" s="375"/>
      <c r="O16" s="375"/>
      <c r="P16" s="480">
        <f t="shared" si="0"/>
        <v>0</v>
      </c>
    </row>
    <row r="17" spans="1:16">
      <c r="A17" s="483">
        <v>12</v>
      </c>
      <c r="B17" s="484" t="s">
        <v>597</v>
      </c>
      <c r="C17" s="485">
        <v>28.1037</v>
      </c>
      <c r="D17" s="375"/>
      <c r="E17" s="375"/>
      <c r="F17" s="375"/>
      <c r="G17" s="375"/>
      <c r="H17" s="375"/>
      <c r="I17" s="375"/>
      <c r="J17" s="375"/>
      <c r="K17" s="375"/>
      <c r="L17" s="375"/>
      <c r="M17" s="375"/>
      <c r="N17" s="375"/>
      <c r="O17" s="375"/>
      <c r="P17" s="480">
        <f t="shared" si="0"/>
        <v>0</v>
      </c>
    </row>
    <row r="18" spans="1:16">
      <c r="A18" s="483">
        <v>13</v>
      </c>
      <c r="B18" s="484" t="s">
        <v>598</v>
      </c>
      <c r="C18" s="485">
        <v>28.104700000000001</v>
      </c>
      <c r="D18" s="375"/>
      <c r="E18" s="375"/>
      <c r="F18" s="375"/>
      <c r="G18" s="375"/>
      <c r="H18" s="375"/>
      <c r="I18" s="375"/>
      <c r="J18" s="375"/>
      <c r="K18" s="375"/>
      <c r="L18" s="375"/>
      <c r="M18" s="375"/>
      <c r="N18" s="375"/>
      <c r="O18" s="375"/>
      <c r="P18" s="480">
        <f t="shared" si="0"/>
        <v>0</v>
      </c>
    </row>
    <row r="19" spans="1:16">
      <c r="A19" s="483">
        <v>14</v>
      </c>
      <c r="B19" s="484" t="s">
        <v>599</v>
      </c>
      <c r="C19" s="485">
        <v>28.105699999999999</v>
      </c>
      <c r="D19" s="375"/>
      <c r="E19" s="375"/>
      <c r="F19" s="375"/>
      <c r="G19" s="375"/>
      <c r="H19" s="375"/>
      <c r="I19" s="375"/>
      <c r="J19" s="375"/>
      <c r="K19" s="375"/>
      <c r="L19" s="375"/>
      <c r="M19" s="375"/>
      <c r="N19" s="375"/>
      <c r="O19" s="375"/>
      <c r="P19" s="480">
        <f t="shared" si="0"/>
        <v>0</v>
      </c>
    </row>
    <row r="20" spans="1:16">
      <c r="A20" s="483">
        <v>15</v>
      </c>
      <c r="B20" s="484" t="s">
        <v>600</v>
      </c>
      <c r="C20" s="485">
        <v>28.401700000000002</v>
      </c>
      <c r="D20" s="375"/>
      <c r="E20" s="375"/>
      <c r="F20" s="375"/>
      <c r="G20" s="375"/>
      <c r="H20" s="375"/>
      <c r="I20" s="375"/>
      <c r="J20" s="375"/>
      <c r="K20" s="375"/>
      <c r="L20" s="375"/>
      <c r="M20" s="375"/>
      <c r="N20" s="375"/>
      <c r="O20" s="375"/>
      <c r="P20" s="480">
        <f t="shared" si="0"/>
        <v>0</v>
      </c>
    </row>
    <row r="21" spans="1:16">
      <c r="A21" s="483">
        <v>16</v>
      </c>
      <c r="B21" s="484" t="s">
        <v>601</v>
      </c>
      <c r="C21" s="485">
        <v>28.402699999999999</v>
      </c>
      <c r="D21" s="375"/>
      <c r="E21" s="375"/>
      <c r="F21" s="375"/>
      <c r="G21" s="375"/>
      <c r="H21" s="375"/>
      <c r="I21" s="375"/>
      <c r="J21" s="375"/>
      <c r="K21" s="375"/>
      <c r="L21" s="375"/>
      <c r="M21" s="375"/>
      <c r="N21" s="375"/>
      <c r="O21" s="375"/>
      <c r="P21" s="480">
        <f t="shared" si="0"/>
        <v>0</v>
      </c>
    </row>
    <row r="22" spans="1:16">
      <c r="A22" s="483">
        <v>17</v>
      </c>
      <c r="B22" s="484" t="s">
        <v>602</v>
      </c>
      <c r="C22" s="485">
        <v>28.404699999999998</v>
      </c>
      <c r="D22" s="375"/>
      <c r="E22" s="375"/>
      <c r="F22" s="375"/>
      <c r="G22" s="375"/>
      <c r="H22" s="375"/>
      <c r="I22" s="375"/>
      <c r="J22" s="375"/>
      <c r="K22" s="375"/>
      <c r="L22" s="375"/>
      <c r="M22" s="375"/>
      <c r="N22" s="375"/>
      <c r="O22" s="375"/>
      <c r="P22" s="480">
        <f t="shared" si="0"/>
        <v>0</v>
      </c>
    </row>
    <row r="23" spans="1:16">
      <c r="A23" s="483">
        <v>18</v>
      </c>
      <c r="B23" s="484" t="s">
        <v>603</v>
      </c>
      <c r="C23" s="485">
        <v>28.409700000000001</v>
      </c>
      <c r="D23" s="375"/>
      <c r="E23" s="375"/>
      <c r="F23" s="375"/>
      <c r="G23" s="375"/>
      <c r="H23" s="375"/>
      <c r="I23" s="375"/>
      <c r="J23" s="375"/>
      <c r="K23" s="375"/>
      <c r="L23" s="375"/>
      <c r="M23" s="375"/>
      <c r="N23" s="375"/>
      <c r="O23" s="375"/>
      <c r="P23" s="480">
        <f t="shared" si="0"/>
        <v>0</v>
      </c>
    </row>
    <row r="24" spans="1:16">
      <c r="A24" s="483">
        <v>19</v>
      </c>
      <c r="B24" s="484" t="s">
        <v>604</v>
      </c>
      <c r="C24" s="485">
        <v>28.5017</v>
      </c>
      <c r="D24" s="375"/>
      <c r="E24" s="375"/>
      <c r="F24" s="375"/>
      <c r="G24" s="375"/>
      <c r="H24" s="375"/>
      <c r="I24" s="375"/>
      <c r="J24" s="375"/>
      <c r="K24" s="375"/>
      <c r="L24" s="375"/>
      <c r="M24" s="375"/>
      <c r="N24" s="375"/>
      <c r="O24" s="375"/>
      <c r="P24" s="480">
        <f t="shared" si="0"/>
        <v>0</v>
      </c>
    </row>
    <row r="25" spans="1:16">
      <c r="A25" s="483">
        <v>20</v>
      </c>
      <c r="B25" s="484" t="s">
        <v>605</v>
      </c>
      <c r="C25" s="485">
        <v>28.729700000000001</v>
      </c>
      <c r="D25" s="375"/>
      <c r="E25" s="375"/>
      <c r="F25" s="375"/>
      <c r="G25" s="375"/>
      <c r="H25" s="375"/>
      <c r="I25" s="375"/>
      <c r="J25" s="375"/>
      <c r="K25" s="375"/>
      <c r="L25" s="375"/>
      <c r="M25" s="375"/>
      <c r="N25" s="375"/>
      <c r="O25" s="375"/>
      <c r="P25" s="480">
        <f t="shared" si="0"/>
        <v>0</v>
      </c>
    </row>
    <row r="26" spans="1:16">
      <c r="A26" s="483">
        <v>21</v>
      </c>
      <c r="B26" s="484" t="s">
        <v>606</v>
      </c>
      <c r="C26" s="485">
        <v>28.749700000000001</v>
      </c>
      <c r="D26" s="375"/>
      <c r="E26" s="375"/>
      <c r="F26" s="375"/>
      <c r="G26" s="375"/>
      <c r="H26" s="375"/>
      <c r="I26" s="375"/>
      <c r="J26" s="375"/>
      <c r="K26" s="375"/>
      <c r="L26" s="375"/>
      <c r="M26" s="375"/>
      <c r="N26" s="375"/>
      <c r="O26" s="375"/>
      <c r="P26" s="480">
        <f t="shared" si="0"/>
        <v>0</v>
      </c>
    </row>
    <row r="27" spans="1:16">
      <c r="A27" s="483">
        <v>22</v>
      </c>
      <c r="B27" s="484" t="s">
        <v>607</v>
      </c>
      <c r="C27" s="485">
        <v>28.810700000000001</v>
      </c>
      <c r="D27" s="375"/>
      <c r="E27" s="375"/>
      <c r="F27" s="375"/>
      <c r="G27" s="375"/>
      <c r="H27" s="375"/>
      <c r="I27" s="375"/>
      <c r="J27" s="375"/>
      <c r="K27" s="375"/>
      <c r="L27" s="375"/>
      <c r="M27" s="375"/>
      <c r="N27" s="375"/>
      <c r="O27" s="375"/>
      <c r="P27" s="480">
        <f t="shared" si="0"/>
        <v>0</v>
      </c>
    </row>
    <row r="28" spans="1:16">
      <c r="A28" s="483">
        <v>23</v>
      </c>
      <c r="B28" s="484" t="s">
        <v>608</v>
      </c>
      <c r="C28" s="485">
        <v>28.881699999999999</v>
      </c>
      <c r="D28" s="375"/>
      <c r="E28" s="375"/>
      <c r="F28" s="375"/>
      <c r="G28" s="375"/>
      <c r="H28" s="375"/>
      <c r="I28" s="375"/>
      <c r="J28" s="375"/>
      <c r="K28" s="375"/>
      <c r="L28" s="375"/>
      <c r="M28" s="375"/>
      <c r="N28" s="375"/>
      <c r="O28" s="375"/>
      <c r="P28" s="480">
        <f t="shared" si="0"/>
        <v>0</v>
      </c>
    </row>
    <row r="29" spans="1:16">
      <c r="A29" s="483">
        <v>24</v>
      </c>
      <c r="B29" s="484" t="s">
        <v>609</v>
      </c>
      <c r="C29" s="485">
        <v>28.907699999999998</v>
      </c>
      <c r="D29" s="375"/>
      <c r="E29" s="375"/>
      <c r="F29" s="375"/>
      <c r="G29" s="375"/>
      <c r="H29" s="375"/>
      <c r="I29" s="375"/>
      <c r="J29" s="375"/>
      <c r="K29" s="375"/>
      <c r="L29" s="375"/>
      <c r="M29" s="375"/>
      <c r="N29" s="375"/>
      <c r="O29" s="375"/>
      <c r="P29" s="480">
        <f t="shared" si="0"/>
        <v>0</v>
      </c>
    </row>
    <row r="30" spans="1:16">
      <c r="A30" s="483">
        <v>25</v>
      </c>
      <c r="B30" s="484" t="s">
        <v>610</v>
      </c>
      <c r="C30" s="485">
        <v>28.935700000000001</v>
      </c>
      <c r="D30" s="375"/>
      <c r="E30" s="375"/>
      <c r="F30" s="375"/>
      <c r="G30" s="375"/>
      <c r="H30" s="375"/>
      <c r="I30" s="375"/>
      <c r="J30" s="375"/>
      <c r="K30" s="375"/>
      <c r="L30" s="375"/>
      <c r="M30" s="375"/>
      <c r="N30" s="375"/>
      <c r="O30" s="375"/>
      <c r="P30" s="480">
        <f t="shared" si="0"/>
        <v>0</v>
      </c>
    </row>
    <row r="31" spans="1:16">
      <c r="A31" s="483">
        <v>26</v>
      </c>
      <c r="B31" s="484" t="s">
        <v>611</v>
      </c>
      <c r="C31" s="485">
        <v>37.210700000000003</v>
      </c>
      <c r="D31" s="375"/>
      <c r="E31" s="375"/>
      <c r="F31" s="375"/>
      <c r="G31" s="375"/>
      <c r="H31" s="375"/>
      <c r="I31" s="375"/>
      <c r="J31" s="375"/>
      <c r="K31" s="375"/>
      <c r="L31" s="375"/>
      <c r="M31" s="375"/>
      <c r="N31" s="375"/>
      <c r="O31" s="375"/>
      <c r="P31" s="480">
        <f t="shared" si="0"/>
        <v>0</v>
      </c>
    </row>
    <row r="32" spans="1:16">
      <c r="A32" s="483">
        <v>27</v>
      </c>
      <c r="B32" s="484" t="s">
        <v>612</v>
      </c>
      <c r="C32" s="485">
        <v>42.224699999999999</v>
      </c>
      <c r="D32" s="375"/>
      <c r="E32" s="375"/>
      <c r="F32" s="375"/>
      <c r="G32" s="375"/>
      <c r="H32" s="375"/>
      <c r="I32" s="375"/>
      <c r="J32" s="375"/>
      <c r="K32" s="375"/>
      <c r="L32" s="375"/>
      <c r="M32" s="375"/>
      <c r="N32" s="375"/>
      <c r="O32" s="375"/>
      <c r="P32" s="480">
        <f t="shared" si="0"/>
        <v>0</v>
      </c>
    </row>
    <row r="33" spans="1:16">
      <c r="A33" s="483">
        <v>28</v>
      </c>
      <c r="B33" s="484" t="s">
        <v>613</v>
      </c>
      <c r="C33" s="485">
        <v>44.275700000000001</v>
      </c>
      <c r="D33" s="375"/>
      <c r="E33" s="375"/>
      <c r="F33" s="375"/>
      <c r="G33" s="375"/>
      <c r="H33" s="375"/>
      <c r="I33" s="375"/>
      <c r="J33" s="375"/>
      <c r="K33" s="375"/>
      <c r="L33" s="375"/>
      <c r="M33" s="375"/>
      <c r="N33" s="375"/>
      <c r="O33" s="375"/>
      <c r="P33" s="480">
        <f t="shared" si="0"/>
        <v>0</v>
      </c>
    </row>
    <row r="34" spans="1:16">
      <c r="A34" s="483">
        <v>29</v>
      </c>
      <c r="B34" s="484" t="s">
        <v>614</v>
      </c>
      <c r="C34" s="485">
        <v>44.210700000000003</v>
      </c>
      <c r="D34" s="375"/>
      <c r="E34" s="375"/>
      <c r="F34" s="375"/>
      <c r="G34" s="375"/>
      <c r="H34" s="375"/>
      <c r="I34" s="375"/>
      <c r="J34" s="375"/>
      <c r="K34" s="375"/>
      <c r="L34" s="375"/>
      <c r="M34" s="375"/>
      <c r="N34" s="375"/>
      <c r="O34" s="375"/>
      <c r="P34" s="480">
        <f t="shared" si="0"/>
        <v>0</v>
      </c>
    </row>
    <row r="35" spans="1:16">
      <c r="A35" s="483">
        <v>30</v>
      </c>
      <c r="B35" s="484" t="s">
        <v>615</v>
      </c>
      <c r="C35" s="485">
        <v>46.101700000000001</v>
      </c>
      <c r="D35" s="375"/>
      <c r="E35" s="375"/>
      <c r="F35" s="375"/>
      <c r="G35" s="375"/>
      <c r="H35" s="375"/>
      <c r="I35" s="375"/>
      <c r="J35" s="375"/>
      <c r="K35" s="375"/>
      <c r="L35" s="375"/>
      <c r="M35" s="375"/>
      <c r="N35" s="375"/>
      <c r="O35" s="375"/>
      <c r="P35" s="480">
        <f t="shared" si="0"/>
        <v>0</v>
      </c>
    </row>
    <row r="36" spans="1:16">
      <c r="A36" s="483">
        <v>31</v>
      </c>
      <c r="B36" s="484" t="s">
        <v>616</v>
      </c>
      <c r="C36" s="485">
        <v>46.206699999999998</v>
      </c>
      <c r="D36" s="375"/>
      <c r="E36" s="375"/>
      <c r="F36" s="375"/>
      <c r="G36" s="375"/>
      <c r="H36" s="375"/>
      <c r="I36" s="375"/>
      <c r="J36" s="375"/>
      <c r="K36" s="375"/>
      <c r="L36" s="375"/>
      <c r="M36" s="375"/>
      <c r="N36" s="375"/>
      <c r="O36" s="375"/>
      <c r="P36" s="480">
        <f t="shared" si="0"/>
        <v>0</v>
      </c>
    </row>
    <row r="37" spans="1:16">
      <c r="A37" s="483">
        <v>32</v>
      </c>
      <c r="B37" s="484" t="s">
        <v>617</v>
      </c>
      <c r="C37" s="485">
        <v>46.301699999999997</v>
      </c>
      <c r="D37" s="375"/>
      <c r="E37" s="375"/>
      <c r="F37" s="375"/>
      <c r="G37" s="375"/>
      <c r="H37" s="375"/>
      <c r="I37" s="375"/>
      <c r="J37" s="375"/>
      <c r="K37" s="375"/>
      <c r="L37" s="375"/>
      <c r="M37" s="375"/>
      <c r="N37" s="375"/>
      <c r="O37" s="375"/>
      <c r="P37" s="480">
        <f t="shared" si="0"/>
        <v>0</v>
      </c>
    </row>
    <row r="38" spans="1:16">
      <c r="A38" s="483">
        <v>33</v>
      </c>
      <c r="B38" s="484" t="s">
        <v>618</v>
      </c>
      <c r="C38" s="485">
        <v>46.4407</v>
      </c>
      <c r="D38" s="375"/>
      <c r="E38" s="375"/>
      <c r="F38" s="375"/>
      <c r="G38" s="375"/>
      <c r="H38" s="375"/>
      <c r="I38" s="375"/>
      <c r="J38" s="375"/>
      <c r="K38" s="375"/>
      <c r="L38" s="375"/>
      <c r="M38" s="375"/>
      <c r="N38" s="375"/>
      <c r="O38" s="375"/>
      <c r="P38" s="480">
        <f t="shared" si="0"/>
        <v>0</v>
      </c>
    </row>
    <row r="39" spans="1:16">
      <c r="A39" s="483">
        <v>34</v>
      </c>
      <c r="B39" s="484" t="s">
        <v>619</v>
      </c>
      <c r="C39" s="485">
        <v>46.470700000000001</v>
      </c>
      <c r="D39" s="375"/>
      <c r="E39" s="375"/>
      <c r="F39" s="375"/>
      <c r="G39" s="375"/>
      <c r="H39" s="375"/>
      <c r="I39" s="375"/>
      <c r="J39" s="375"/>
      <c r="K39" s="375"/>
      <c r="L39" s="375"/>
      <c r="M39" s="375"/>
      <c r="N39" s="375"/>
      <c r="O39" s="375"/>
      <c r="P39" s="480">
        <f t="shared" si="0"/>
        <v>0</v>
      </c>
    </row>
    <row r="40" spans="1:16">
      <c r="A40" s="483">
        <v>35</v>
      </c>
      <c r="B40" s="484" t="s">
        <v>620</v>
      </c>
      <c r="C40" s="485">
        <v>46.921700000000001</v>
      </c>
      <c r="D40" s="375"/>
      <c r="E40" s="375"/>
      <c r="F40" s="375"/>
      <c r="G40" s="375"/>
      <c r="H40" s="375"/>
      <c r="I40" s="375"/>
      <c r="J40" s="375"/>
      <c r="K40" s="375"/>
      <c r="L40" s="375"/>
      <c r="M40" s="375"/>
      <c r="N40" s="375"/>
      <c r="O40" s="375"/>
      <c r="P40" s="480">
        <f t="shared" si="0"/>
        <v>0</v>
      </c>
    </row>
    <row r="41" spans="1:16">
      <c r="A41" s="483">
        <v>36</v>
      </c>
      <c r="B41" s="484" t="s">
        <v>621</v>
      </c>
      <c r="C41" s="485">
        <v>46.922699999999999</v>
      </c>
      <c r="D41" s="375"/>
      <c r="E41" s="375"/>
      <c r="F41" s="375"/>
      <c r="G41" s="375"/>
      <c r="H41" s="375"/>
      <c r="I41" s="375"/>
      <c r="J41" s="375"/>
      <c r="K41" s="375"/>
      <c r="L41" s="375"/>
      <c r="M41" s="375"/>
      <c r="N41" s="375"/>
      <c r="O41" s="375"/>
      <c r="P41" s="480">
        <f t="shared" si="0"/>
        <v>0</v>
      </c>
    </row>
    <row r="42" spans="1:16">
      <c r="A42" s="483">
        <v>37</v>
      </c>
      <c r="B42" s="484" t="s">
        <v>622</v>
      </c>
      <c r="C42" s="485">
        <v>46.924700000000001</v>
      </c>
      <c r="D42" s="375"/>
      <c r="E42" s="375"/>
      <c r="F42" s="375"/>
      <c r="G42" s="375"/>
      <c r="H42" s="375"/>
      <c r="I42" s="375"/>
      <c r="J42" s="375"/>
      <c r="K42" s="375"/>
      <c r="L42" s="375"/>
      <c r="M42" s="375"/>
      <c r="N42" s="375"/>
      <c r="O42" s="375"/>
      <c r="P42" s="480">
        <f t="shared" si="0"/>
        <v>0</v>
      </c>
    </row>
    <row r="43" spans="1:16">
      <c r="A43" s="483">
        <v>38</v>
      </c>
      <c r="B43" s="484" t="s">
        <v>623</v>
      </c>
      <c r="C43" s="485">
        <v>46.925699999999999</v>
      </c>
      <c r="D43" s="375"/>
      <c r="E43" s="375"/>
      <c r="F43" s="375"/>
      <c r="G43" s="375"/>
      <c r="H43" s="375"/>
      <c r="I43" s="375"/>
      <c r="J43" s="375"/>
      <c r="K43" s="375"/>
      <c r="L43" s="375"/>
      <c r="M43" s="375"/>
      <c r="N43" s="375"/>
      <c r="O43" s="375"/>
      <c r="P43" s="480">
        <f t="shared" si="0"/>
        <v>0</v>
      </c>
    </row>
    <row r="44" spans="1:16">
      <c r="A44" s="483">
        <v>39</v>
      </c>
      <c r="B44" s="484" t="s">
        <v>624</v>
      </c>
      <c r="C44" s="485">
        <v>46.926699999999997</v>
      </c>
      <c r="D44" s="375"/>
      <c r="E44" s="375"/>
      <c r="F44" s="375"/>
      <c r="G44" s="375"/>
      <c r="H44" s="375"/>
      <c r="I44" s="375"/>
      <c r="J44" s="375"/>
      <c r="K44" s="375"/>
      <c r="L44" s="375"/>
      <c r="M44" s="375"/>
      <c r="N44" s="375"/>
      <c r="O44" s="375"/>
      <c r="P44" s="480">
        <f t="shared" si="0"/>
        <v>0</v>
      </c>
    </row>
    <row r="45" spans="1:16">
      <c r="A45" s="483">
        <v>40</v>
      </c>
      <c r="B45" s="484" t="s">
        <v>625</v>
      </c>
      <c r="C45" s="485">
        <v>46.927700000000002</v>
      </c>
      <c r="D45" s="375"/>
      <c r="E45" s="375"/>
      <c r="F45" s="375"/>
      <c r="G45" s="375"/>
      <c r="H45" s="375"/>
      <c r="I45" s="375"/>
      <c r="J45" s="375"/>
      <c r="K45" s="375"/>
      <c r="L45" s="375"/>
      <c r="M45" s="375"/>
      <c r="N45" s="375"/>
      <c r="O45" s="375"/>
      <c r="P45" s="480">
        <f t="shared" si="0"/>
        <v>0</v>
      </c>
    </row>
    <row r="46" spans="1:16">
      <c r="A46" s="483">
        <v>41</v>
      </c>
      <c r="B46" s="484" t="s">
        <v>619</v>
      </c>
      <c r="C46" s="485">
        <v>46.931699999999999</v>
      </c>
      <c r="D46" s="375"/>
      <c r="E46" s="375"/>
      <c r="F46" s="375"/>
      <c r="G46" s="375"/>
      <c r="H46" s="375"/>
      <c r="I46" s="375"/>
      <c r="J46" s="375"/>
      <c r="K46" s="375"/>
      <c r="L46" s="375"/>
      <c r="M46" s="375"/>
      <c r="N46" s="375"/>
      <c r="O46" s="375"/>
      <c r="P46" s="480">
        <f t="shared" si="0"/>
        <v>0</v>
      </c>
    </row>
    <row r="47" spans="1:16">
      <c r="A47" s="483">
        <v>42</v>
      </c>
      <c r="B47" s="484" t="s">
        <v>626</v>
      </c>
      <c r="C47" s="485">
        <v>46.951700000000002</v>
      </c>
      <c r="D47" s="375"/>
      <c r="E47" s="375"/>
      <c r="F47" s="375"/>
      <c r="G47" s="375"/>
      <c r="H47" s="375"/>
      <c r="I47" s="375"/>
      <c r="J47" s="375"/>
      <c r="K47" s="375"/>
      <c r="L47" s="375"/>
      <c r="M47" s="375"/>
      <c r="N47" s="375"/>
      <c r="O47" s="375"/>
      <c r="P47" s="480">
        <f t="shared" si="0"/>
        <v>0</v>
      </c>
    </row>
    <row r="48" spans="1:16">
      <c r="A48" s="483">
        <v>43</v>
      </c>
      <c r="B48" s="484" t="s">
        <v>627</v>
      </c>
      <c r="C48" s="485">
        <v>46.969700000000003</v>
      </c>
      <c r="D48" s="375"/>
      <c r="E48" s="375"/>
      <c r="F48" s="375"/>
      <c r="G48" s="375"/>
      <c r="H48" s="375"/>
      <c r="I48" s="375"/>
      <c r="J48" s="375"/>
      <c r="K48" s="375"/>
      <c r="L48" s="375"/>
      <c r="M48" s="375"/>
      <c r="N48" s="375"/>
      <c r="O48" s="375"/>
      <c r="P48" s="480">
        <f t="shared" si="0"/>
        <v>0</v>
      </c>
    </row>
    <row r="49" spans="1:16">
      <c r="A49" s="483">
        <v>44</v>
      </c>
      <c r="B49" s="484" t="s">
        <v>628</v>
      </c>
      <c r="C49" s="485">
        <v>47.301699999999997</v>
      </c>
      <c r="D49" s="375"/>
      <c r="E49" s="375"/>
      <c r="F49" s="375"/>
      <c r="G49" s="375"/>
      <c r="H49" s="375"/>
      <c r="I49" s="375"/>
      <c r="J49" s="375"/>
      <c r="K49" s="375"/>
      <c r="L49" s="375"/>
      <c r="M49" s="375"/>
      <c r="N49" s="375"/>
      <c r="O49" s="375"/>
      <c r="P49" s="480">
        <f t="shared" si="0"/>
        <v>0</v>
      </c>
    </row>
    <row r="50" spans="1:16">
      <c r="A50" s="483">
        <v>45</v>
      </c>
      <c r="B50" s="484" t="s">
        <v>629</v>
      </c>
      <c r="C50" s="485">
        <v>47.302700000000002</v>
      </c>
      <c r="D50" s="375"/>
      <c r="E50" s="375"/>
      <c r="F50" s="375"/>
      <c r="G50" s="375"/>
      <c r="H50" s="375"/>
      <c r="I50" s="375"/>
      <c r="J50" s="375"/>
      <c r="K50" s="375"/>
      <c r="L50" s="375"/>
      <c r="M50" s="375"/>
      <c r="N50" s="375"/>
      <c r="O50" s="375"/>
      <c r="P50" s="480">
        <f t="shared" si="0"/>
        <v>0</v>
      </c>
    </row>
    <row r="51" spans="1:16">
      <c r="A51" s="483">
        <v>46</v>
      </c>
      <c r="B51" s="484" t="s">
        <v>630</v>
      </c>
      <c r="C51" s="485">
        <v>47.303699999999999</v>
      </c>
      <c r="D51" s="375"/>
      <c r="E51" s="375"/>
      <c r="F51" s="375"/>
      <c r="G51" s="375"/>
      <c r="H51" s="375"/>
      <c r="I51" s="375"/>
      <c r="J51" s="375"/>
      <c r="K51" s="375"/>
      <c r="L51" s="375"/>
      <c r="M51" s="375"/>
      <c r="N51" s="375"/>
      <c r="O51" s="375"/>
      <c r="P51" s="480">
        <f t="shared" si="0"/>
        <v>0</v>
      </c>
    </row>
    <row r="52" spans="1:16">
      <c r="A52" s="483">
        <v>47</v>
      </c>
      <c r="B52" s="484" t="s">
        <v>631</v>
      </c>
      <c r="C52" s="485">
        <v>47.305700000000002</v>
      </c>
      <c r="D52" s="375"/>
      <c r="E52" s="375"/>
      <c r="F52" s="375"/>
      <c r="G52" s="375"/>
      <c r="H52" s="375"/>
      <c r="I52" s="375"/>
      <c r="J52" s="375"/>
      <c r="K52" s="375"/>
      <c r="L52" s="375"/>
      <c r="M52" s="375"/>
      <c r="N52" s="375"/>
      <c r="O52" s="375"/>
      <c r="P52" s="480">
        <f t="shared" si="0"/>
        <v>0</v>
      </c>
    </row>
    <row r="53" spans="1:16">
      <c r="A53" s="483">
        <v>48</v>
      </c>
      <c r="B53" s="484" t="s">
        <v>632</v>
      </c>
      <c r="C53" s="485">
        <v>47.306699999999999</v>
      </c>
      <c r="D53" s="375"/>
      <c r="E53" s="375"/>
      <c r="F53" s="375"/>
      <c r="G53" s="375"/>
      <c r="H53" s="375"/>
      <c r="I53" s="375"/>
      <c r="J53" s="375"/>
      <c r="K53" s="375"/>
      <c r="L53" s="375"/>
      <c r="M53" s="375"/>
      <c r="N53" s="375"/>
      <c r="O53" s="375"/>
      <c r="P53" s="480">
        <f t="shared" si="0"/>
        <v>0</v>
      </c>
    </row>
    <row r="54" spans="1:16">
      <c r="A54" s="483">
        <v>49</v>
      </c>
      <c r="B54" s="484" t="s">
        <v>633</v>
      </c>
      <c r="C54" s="485">
        <v>47.307699999999997</v>
      </c>
      <c r="D54" s="375"/>
      <c r="E54" s="375"/>
      <c r="F54" s="375"/>
      <c r="G54" s="375"/>
      <c r="H54" s="375"/>
      <c r="I54" s="375"/>
      <c r="J54" s="375"/>
      <c r="K54" s="375"/>
      <c r="L54" s="375"/>
      <c r="M54" s="375"/>
      <c r="N54" s="375"/>
      <c r="O54" s="375"/>
      <c r="P54" s="480">
        <f t="shared" si="0"/>
        <v>0</v>
      </c>
    </row>
    <row r="55" spans="1:16">
      <c r="A55" s="483">
        <v>50</v>
      </c>
      <c r="B55" s="484" t="s">
        <v>634</v>
      </c>
      <c r="C55" s="485">
        <v>47.308700000000002</v>
      </c>
      <c r="D55" s="375"/>
      <c r="E55" s="375"/>
      <c r="F55" s="375"/>
      <c r="G55" s="375"/>
      <c r="H55" s="375"/>
      <c r="I55" s="375"/>
      <c r="J55" s="375"/>
      <c r="K55" s="375"/>
      <c r="L55" s="375"/>
      <c r="M55" s="375"/>
      <c r="N55" s="375"/>
      <c r="O55" s="375"/>
      <c r="P55" s="480">
        <f t="shared" si="0"/>
        <v>0</v>
      </c>
    </row>
    <row r="56" spans="1:16">
      <c r="A56" s="483">
        <v>51</v>
      </c>
      <c r="B56" s="484" t="s">
        <v>635</v>
      </c>
      <c r="C56" s="485">
        <v>47.310699999999997</v>
      </c>
      <c r="D56" s="375"/>
      <c r="E56" s="375"/>
      <c r="F56" s="375"/>
      <c r="G56" s="375"/>
      <c r="H56" s="375"/>
      <c r="I56" s="375"/>
      <c r="J56" s="375"/>
      <c r="K56" s="375"/>
      <c r="L56" s="375"/>
      <c r="M56" s="375"/>
      <c r="N56" s="375"/>
      <c r="O56" s="375"/>
      <c r="P56" s="480">
        <f t="shared" si="0"/>
        <v>0</v>
      </c>
    </row>
    <row r="57" spans="1:16">
      <c r="A57" s="483">
        <v>52</v>
      </c>
      <c r="B57" s="484" t="s">
        <v>634</v>
      </c>
      <c r="C57" s="485">
        <v>47.311700000000002</v>
      </c>
      <c r="D57" s="375"/>
      <c r="E57" s="375"/>
      <c r="F57" s="375"/>
      <c r="G57" s="375"/>
      <c r="H57" s="375"/>
      <c r="I57" s="375"/>
      <c r="J57" s="375"/>
      <c r="K57" s="375"/>
      <c r="L57" s="375"/>
      <c r="M57" s="375"/>
      <c r="N57" s="375"/>
      <c r="O57" s="375"/>
      <c r="P57" s="480">
        <f t="shared" si="0"/>
        <v>0</v>
      </c>
    </row>
    <row r="58" spans="1:16">
      <c r="A58" s="483">
        <v>53</v>
      </c>
      <c r="B58" s="484" t="s">
        <v>636</v>
      </c>
      <c r="C58" s="485">
        <v>47.313699999999997</v>
      </c>
      <c r="D58" s="375"/>
      <c r="E58" s="375"/>
      <c r="F58" s="375"/>
      <c r="G58" s="375"/>
      <c r="H58" s="375"/>
      <c r="I58" s="375"/>
      <c r="J58" s="375"/>
      <c r="K58" s="375"/>
      <c r="L58" s="375"/>
      <c r="M58" s="375"/>
      <c r="N58" s="375"/>
      <c r="O58" s="375"/>
      <c r="P58" s="480">
        <f t="shared" si="0"/>
        <v>0</v>
      </c>
    </row>
    <row r="59" spans="1:16">
      <c r="A59" s="483">
        <v>54</v>
      </c>
      <c r="B59" s="484" t="s">
        <v>637</v>
      </c>
      <c r="C59" s="485">
        <v>47.3157</v>
      </c>
      <c r="D59" s="375"/>
      <c r="E59" s="375"/>
      <c r="F59" s="375"/>
      <c r="G59" s="375"/>
      <c r="H59" s="375"/>
      <c r="I59" s="375"/>
      <c r="J59" s="375"/>
      <c r="K59" s="375"/>
      <c r="L59" s="375"/>
      <c r="M59" s="375"/>
      <c r="N59" s="375"/>
      <c r="O59" s="375"/>
      <c r="P59" s="480">
        <f t="shared" si="0"/>
        <v>0</v>
      </c>
    </row>
    <row r="60" spans="1:16">
      <c r="A60" s="483">
        <v>55</v>
      </c>
      <c r="B60" s="484" t="s">
        <v>638</v>
      </c>
      <c r="C60" s="485">
        <v>47.316699999999997</v>
      </c>
      <c r="D60" s="375"/>
      <c r="E60" s="375"/>
      <c r="F60" s="375"/>
      <c r="G60" s="375"/>
      <c r="H60" s="375"/>
      <c r="I60" s="375"/>
      <c r="J60" s="375"/>
      <c r="K60" s="375"/>
      <c r="L60" s="375"/>
      <c r="M60" s="375"/>
      <c r="N60" s="375"/>
      <c r="O60" s="375"/>
      <c r="P60" s="480">
        <f t="shared" si="0"/>
        <v>0</v>
      </c>
    </row>
    <row r="61" spans="1:16">
      <c r="A61" s="483">
        <v>56</v>
      </c>
      <c r="B61" s="484" t="s">
        <v>639</v>
      </c>
      <c r="C61" s="485">
        <v>47.601700000000001</v>
      </c>
      <c r="D61" s="375"/>
      <c r="E61" s="375"/>
      <c r="F61" s="375"/>
      <c r="G61" s="375"/>
      <c r="H61" s="375"/>
      <c r="I61" s="375"/>
      <c r="J61" s="375"/>
      <c r="K61" s="375"/>
      <c r="L61" s="375"/>
      <c r="M61" s="375"/>
      <c r="N61" s="375"/>
      <c r="O61" s="375"/>
      <c r="P61" s="480">
        <f t="shared" si="0"/>
        <v>0</v>
      </c>
    </row>
    <row r="62" spans="1:16">
      <c r="A62" s="483">
        <v>57</v>
      </c>
      <c r="B62" s="484" t="s">
        <v>748</v>
      </c>
      <c r="C62" s="485">
        <v>47.602699999999999</v>
      </c>
      <c r="D62" s="375"/>
      <c r="E62" s="375"/>
      <c r="F62" s="375"/>
      <c r="G62" s="375"/>
      <c r="H62" s="375"/>
      <c r="I62" s="375"/>
      <c r="J62" s="375"/>
      <c r="K62" s="375"/>
      <c r="L62" s="375"/>
      <c r="M62" s="375"/>
      <c r="N62" s="375"/>
      <c r="O62" s="375"/>
      <c r="P62" s="480">
        <f t="shared" si="0"/>
        <v>0</v>
      </c>
    </row>
    <row r="63" spans="1:16">
      <c r="A63" s="483">
        <v>58</v>
      </c>
      <c r="B63" s="484" t="s">
        <v>640</v>
      </c>
      <c r="C63" s="485">
        <v>47.603700000000003</v>
      </c>
      <c r="D63" s="375"/>
      <c r="E63" s="375"/>
      <c r="F63" s="375"/>
      <c r="G63" s="375"/>
      <c r="H63" s="375"/>
      <c r="I63" s="375"/>
      <c r="J63" s="375"/>
      <c r="K63" s="375"/>
      <c r="L63" s="375"/>
      <c r="M63" s="375"/>
      <c r="N63" s="375"/>
      <c r="O63" s="375"/>
      <c r="P63" s="480">
        <f t="shared" si="0"/>
        <v>0</v>
      </c>
    </row>
    <row r="64" spans="1:16">
      <c r="A64" s="483">
        <v>59</v>
      </c>
      <c r="B64" s="484" t="s">
        <v>641</v>
      </c>
      <c r="C64" s="485">
        <v>47.604700000000001</v>
      </c>
      <c r="D64" s="375"/>
      <c r="E64" s="375"/>
      <c r="F64" s="375"/>
      <c r="G64" s="375"/>
      <c r="H64" s="375"/>
      <c r="I64" s="375"/>
      <c r="J64" s="375"/>
      <c r="K64" s="375"/>
      <c r="L64" s="375"/>
      <c r="M64" s="375"/>
      <c r="N64" s="375"/>
      <c r="O64" s="375"/>
      <c r="P64" s="480">
        <f t="shared" si="0"/>
        <v>0</v>
      </c>
    </row>
    <row r="65" spans="1:16">
      <c r="A65" s="483">
        <v>60</v>
      </c>
      <c r="B65" s="484" t="s">
        <v>642</v>
      </c>
      <c r="C65" s="485">
        <v>47.607700000000001</v>
      </c>
      <c r="D65" s="375"/>
      <c r="E65" s="375"/>
      <c r="F65" s="375"/>
      <c r="G65" s="375"/>
      <c r="H65" s="375"/>
      <c r="I65" s="375"/>
      <c r="J65" s="375"/>
      <c r="K65" s="375"/>
      <c r="L65" s="375"/>
      <c r="M65" s="375"/>
      <c r="N65" s="375"/>
      <c r="O65" s="375"/>
      <c r="P65" s="480">
        <f t="shared" si="0"/>
        <v>0</v>
      </c>
    </row>
    <row r="66" spans="1:16">
      <c r="A66" s="483">
        <v>61</v>
      </c>
      <c r="B66" s="486" t="s">
        <v>746</v>
      </c>
      <c r="C66" s="485">
        <v>47.609699999999997</v>
      </c>
      <c r="D66" s="375"/>
      <c r="E66" s="375"/>
      <c r="F66" s="375"/>
      <c r="G66" s="375"/>
      <c r="H66" s="375"/>
      <c r="I66" s="375"/>
      <c r="J66" s="375"/>
      <c r="K66" s="375"/>
      <c r="L66" s="375"/>
      <c r="M66" s="375"/>
      <c r="N66" s="375"/>
      <c r="O66" s="375"/>
      <c r="P66" s="480">
        <f t="shared" si="0"/>
        <v>0</v>
      </c>
    </row>
    <row r="67" spans="1:16">
      <c r="A67" s="483">
        <v>62</v>
      </c>
      <c r="B67" s="484" t="s">
        <v>643</v>
      </c>
      <c r="C67" s="485">
        <v>48.101700000000001</v>
      </c>
      <c r="D67" s="375"/>
      <c r="E67" s="375"/>
      <c r="F67" s="375"/>
      <c r="G67" s="375"/>
      <c r="H67" s="375"/>
      <c r="I67" s="375"/>
      <c r="J67" s="375"/>
      <c r="K67" s="375"/>
      <c r="L67" s="375"/>
      <c r="M67" s="375"/>
      <c r="N67" s="375"/>
      <c r="O67" s="375"/>
      <c r="P67" s="480">
        <f t="shared" si="0"/>
        <v>0</v>
      </c>
    </row>
    <row r="68" spans="1:16">
      <c r="A68" s="483">
        <v>63</v>
      </c>
      <c r="B68" s="484" t="s">
        <v>644</v>
      </c>
      <c r="C68" s="485">
        <v>48.102699999999999</v>
      </c>
      <c r="D68" s="375"/>
      <c r="E68" s="375"/>
      <c r="F68" s="375"/>
      <c r="G68" s="375"/>
      <c r="H68" s="375"/>
      <c r="I68" s="375"/>
      <c r="J68" s="375"/>
      <c r="K68" s="375"/>
      <c r="L68" s="375"/>
      <c r="M68" s="375"/>
      <c r="N68" s="375"/>
      <c r="O68" s="375"/>
      <c r="P68" s="480">
        <f t="shared" si="0"/>
        <v>0</v>
      </c>
    </row>
    <row r="69" spans="1:16">
      <c r="A69" s="483">
        <v>64</v>
      </c>
      <c r="B69" s="484" t="s">
        <v>645</v>
      </c>
      <c r="C69" s="485">
        <v>48.103700000000003</v>
      </c>
      <c r="D69" s="375"/>
      <c r="E69" s="375"/>
      <c r="F69" s="375"/>
      <c r="G69" s="375"/>
      <c r="H69" s="375"/>
      <c r="I69" s="375"/>
      <c r="J69" s="375"/>
      <c r="K69" s="375"/>
      <c r="L69" s="375"/>
      <c r="M69" s="375"/>
      <c r="N69" s="375"/>
      <c r="O69" s="375"/>
      <c r="P69" s="480">
        <f t="shared" si="0"/>
        <v>0</v>
      </c>
    </row>
    <row r="70" spans="1:16">
      <c r="A70" s="483">
        <v>65</v>
      </c>
      <c r="B70" s="484" t="s">
        <v>646</v>
      </c>
      <c r="C70" s="485">
        <v>52.300699999999999</v>
      </c>
      <c r="D70" s="375"/>
      <c r="E70" s="375"/>
      <c r="F70" s="375"/>
      <c r="G70" s="375"/>
      <c r="H70" s="375"/>
      <c r="I70" s="375"/>
      <c r="J70" s="375"/>
      <c r="K70" s="375"/>
      <c r="L70" s="375"/>
      <c r="M70" s="375"/>
      <c r="N70" s="375"/>
      <c r="O70" s="375"/>
      <c r="P70" s="480">
        <f t="shared" ref="P70:P131" si="1">SUM(D70:O70)</f>
        <v>0</v>
      </c>
    </row>
    <row r="71" spans="1:16">
      <c r="A71" s="483">
        <v>66</v>
      </c>
      <c r="B71" s="484" t="s">
        <v>647</v>
      </c>
      <c r="C71" s="485">
        <v>55.101700000000001</v>
      </c>
      <c r="D71" s="375"/>
      <c r="E71" s="375"/>
      <c r="F71" s="375"/>
      <c r="G71" s="375"/>
      <c r="H71" s="375"/>
      <c r="I71" s="375"/>
      <c r="J71" s="375"/>
      <c r="K71" s="375"/>
      <c r="L71" s="375"/>
      <c r="M71" s="375"/>
      <c r="N71" s="375"/>
      <c r="O71" s="375"/>
      <c r="P71" s="480">
        <f t="shared" si="1"/>
        <v>0</v>
      </c>
    </row>
    <row r="72" spans="1:16">
      <c r="A72" s="483">
        <v>67</v>
      </c>
      <c r="B72" s="484" t="s">
        <v>648</v>
      </c>
      <c r="C72" s="485">
        <v>55.102699999999999</v>
      </c>
      <c r="D72" s="375"/>
      <c r="E72" s="375"/>
      <c r="F72" s="375"/>
      <c r="G72" s="375"/>
      <c r="H72" s="375"/>
      <c r="I72" s="375"/>
      <c r="J72" s="375"/>
      <c r="K72" s="375"/>
      <c r="L72" s="375"/>
      <c r="M72" s="375"/>
      <c r="N72" s="375"/>
      <c r="O72" s="375"/>
      <c r="P72" s="480">
        <f t="shared" si="1"/>
        <v>0</v>
      </c>
    </row>
    <row r="73" spans="1:16">
      <c r="A73" s="483">
        <v>68</v>
      </c>
      <c r="B73" s="484" t="s">
        <v>649</v>
      </c>
      <c r="C73" s="485">
        <v>55.103700000000003</v>
      </c>
      <c r="D73" s="375"/>
      <c r="E73" s="375"/>
      <c r="F73" s="375"/>
      <c r="G73" s="375"/>
      <c r="H73" s="375"/>
      <c r="I73" s="375"/>
      <c r="J73" s="375"/>
      <c r="K73" s="375"/>
      <c r="L73" s="375"/>
      <c r="M73" s="375"/>
      <c r="N73" s="375"/>
      <c r="O73" s="375"/>
      <c r="P73" s="480">
        <f t="shared" si="1"/>
        <v>0</v>
      </c>
    </row>
    <row r="74" spans="1:16">
      <c r="A74" s="483">
        <v>69</v>
      </c>
      <c r="B74" s="484" t="s">
        <v>650</v>
      </c>
      <c r="C74" s="485">
        <v>55.104700000000001</v>
      </c>
      <c r="D74" s="375"/>
      <c r="E74" s="375"/>
      <c r="F74" s="375"/>
      <c r="G74" s="375"/>
      <c r="H74" s="375"/>
      <c r="I74" s="375"/>
      <c r="J74" s="375"/>
      <c r="K74" s="375"/>
      <c r="L74" s="375"/>
      <c r="M74" s="375"/>
      <c r="N74" s="375"/>
      <c r="O74" s="375"/>
      <c r="P74" s="480">
        <f t="shared" si="1"/>
        <v>0</v>
      </c>
    </row>
    <row r="75" spans="1:16">
      <c r="A75" s="483">
        <v>70</v>
      </c>
      <c r="B75" s="484" t="s">
        <v>651</v>
      </c>
      <c r="C75" s="485">
        <v>55.105699999999999</v>
      </c>
      <c r="D75" s="375"/>
      <c r="E75" s="375"/>
      <c r="F75" s="375"/>
      <c r="G75" s="375"/>
      <c r="H75" s="375"/>
      <c r="I75" s="375"/>
      <c r="J75" s="375"/>
      <c r="K75" s="375"/>
      <c r="L75" s="375"/>
      <c r="M75" s="375"/>
      <c r="N75" s="375"/>
      <c r="O75" s="375"/>
      <c r="P75" s="480">
        <f t="shared" si="1"/>
        <v>0</v>
      </c>
    </row>
    <row r="76" spans="1:16">
      <c r="A76" s="483">
        <v>71</v>
      </c>
      <c r="B76" s="484" t="s">
        <v>652</v>
      </c>
      <c r="C76" s="485">
        <v>55.106699999999996</v>
      </c>
      <c r="D76" s="375"/>
      <c r="E76" s="375"/>
      <c r="F76" s="375"/>
      <c r="G76" s="375"/>
      <c r="H76" s="375"/>
      <c r="I76" s="375"/>
      <c r="J76" s="375"/>
      <c r="K76" s="375"/>
      <c r="L76" s="375"/>
      <c r="M76" s="375"/>
      <c r="N76" s="375"/>
      <c r="O76" s="375"/>
      <c r="P76" s="480">
        <f t="shared" si="1"/>
        <v>0</v>
      </c>
    </row>
    <row r="77" spans="1:16">
      <c r="A77" s="483">
        <v>72</v>
      </c>
      <c r="B77" s="484" t="s">
        <v>652</v>
      </c>
      <c r="C77" s="485">
        <v>55.108699999999999</v>
      </c>
      <c r="D77" s="375"/>
      <c r="E77" s="375"/>
      <c r="F77" s="375"/>
      <c r="G77" s="375"/>
      <c r="H77" s="375"/>
      <c r="I77" s="375"/>
      <c r="J77" s="375"/>
      <c r="K77" s="375"/>
      <c r="L77" s="375"/>
      <c r="M77" s="375"/>
      <c r="N77" s="375"/>
      <c r="O77" s="375"/>
      <c r="P77" s="480">
        <f t="shared" si="1"/>
        <v>0</v>
      </c>
    </row>
    <row r="78" spans="1:16">
      <c r="A78" s="483">
        <v>73</v>
      </c>
      <c r="B78" s="484" t="s">
        <v>653</v>
      </c>
      <c r="C78" s="485">
        <v>55.110700000000001</v>
      </c>
      <c r="D78" s="375"/>
      <c r="E78" s="375"/>
      <c r="F78" s="375"/>
      <c r="G78" s="375"/>
      <c r="H78" s="375"/>
      <c r="I78" s="375"/>
      <c r="J78" s="375"/>
      <c r="K78" s="375"/>
      <c r="L78" s="375"/>
      <c r="M78" s="375"/>
      <c r="N78" s="375"/>
      <c r="O78" s="375"/>
      <c r="P78" s="480">
        <f t="shared" si="1"/>
        <v>0</v>
      </c>
    </row>
    <row r="79" spans="1:16">
      <c r="A79" s="483">
        <v>74</v>
      </c>
      <c r="B79" s="484" t="s">
        <v>654</v>
      </c>
      <c r="C79" s="485">
        <v>55.111699999999999</v>
      </c>
      <c r="D79" s="375"/>
      <c r="E79" s="375"/>
      <c r="F79" s="375"/>
      <c r="G79" s="375"/>
      <c r="H79" s="375"/>
      <c r="I79" s="375"/>
      <c r="J79" s="375"/>
      <c r="K79" s="375"/>
      <c r="L79" s="375"/>
      <c r="M79" s="375"/>
      <c r="N79" s="375"/>
      <c r="O79" s="375"/>
      <c r="P79" s="480">
        <f t="shared" si="1"/>
        <v>0</v>
      </c>
    </row>
    <row r="80" spans="1:16">
      <c r="A80" s="483">
        <v>75</v>
      </c>
      <c r="B80" s="484" t="s">
        <v>655</v>
      </c>
      <c r="C80" s="485">
        <v>55.112699999999997</v>
      </c>
      <c r="D80" s="375"/>
      <c r="E80" s="375"/>
      <c r="F80" s="375"/>
      <c r="G80" s="375"/>
      <c r="H80" s="375"/>
      <c r="I80" s="375"/>
      <c r="J80" s="375"/>
      <c r="K80" s="375"/>
      <c r="L80" s="375"/>
      <c r="M80" s="375"/>
      <c r="N80" s="375"/>
      <c r="O80" s="375"/>
      <c r="P80" s="480">
        <f t="shared" si="1"/>
        <v>0</v>
      </c>
    </row>
    <row r="81" spans="1:16">
      <c r="A81" s="483">
        <v>76</v>
      </c>
      <c r="B81" s="484" t="s">
        <v>656</v>
      </c>
      <c r="C81" s="485">
        <v>55.107700000000001</v>
      </c>
      <c r="D81" s="375"/>
      <c r="E81" s="375"/>
      <c r="F81" s="375"/>
      <c r="G81" s="375"/>
      <c r="H81" s="375"/>
      <c r="I81" s="375"/>
      <c r="J81" s="375"/>
      <c r="K81" s="375"/>
      <c r="L81" s="375"/>
      <c r="M81" s="375"/>
      <c r="N81" s="375"/>
      <c r="O81" s="375"/>
      <c r="P81" s="480">
        <f t="shared" si="1"/>
        <v>0</v>
      </c>
    </row>
    <row r="82" spans="1:16">
      <c r="A82" s="483">
        <v>77</v>
      </c>
      <c r="B82" s="484" t="s">
        <v>657</v>
      </c>
      <c r="C82" s="485">
        <v>55.114699999999999</v>
      </c>
      <c r="D82" s="375"/>
      <c r="E82" s="375"/>
      <c r="F82" s="375"/>
      <c r="G82" s="375"/>
      <c r="H82" s="375"/>
      <c r="I82" s="375"/>
      <c r="J82" s="375"/>
      <c r="K82" s="375"/>
      <c r="L82" s="375"/>
      <c r="M82" s="375"/>
      <c r="N82" s="375"/>
      <c r="O82" s="375"/>
      <c r="P82" s="480">
        <f t="shared" si="1"/>
        <v>0</v>
      </c>
    </row>
    <row r="83" spans="1:16">
      <c r="A83" s="483">
        <v>78</v>
      </c>
      <c r="B83" s="484" t="s">
        <v>658</v>
      </c>
      <c r="C83" s="485">
        <v>55.300699999999999</v>
      </c>
      <c r="D83" s="375"/>
      <c r="E83" s="375"/>
      <c r="F83" s="375"/>
      <c r="G83" s="375"/>
      <c r="H83" s="375"/>
      <c r="I83" s="375"/>
      <c r="J83" s="375"/>
      <c r="K83" s="375"/>
      <c r="L83" s="375"/>
      <c r="M83" s="375"/>
      <c r="N83" s="375"/>
      <c r="O83" s="375"/>
      <c r="P83" s="480">
        <f t="shared" si="1"/>
        <v>0</v>
      </c>
    </row>
    <row r="84" spans="1:16">
      <c r="A84" s="483">
        <v>79</v>
      </c>
      <c r="B84" s="484" t="s">
        <v>659</v>
      </c>
      <c r="C84" s="485">
        <v>61.152700000000003</v>
      </c>
      <c r="D84" s="375"/>
      <c r="E84" s="375"/>
      <c r="F84" s="375"/>
      <c r="G84" s="375"/>
      <c r="H84" s="375"/>
      <c r="I84" s="375"/>
      <c r="J84" s="375"/>
      <c r="K84" s="375"/>
      <c r="L84" s="375"/>
      <c r="M84" s="375"/>
      <c r="N84" s="375"/>
      <c r="O84" s="375"/>
      <c r="P84" s="480">
        <f t="shared" si="1"/>
        <v>0</v>
      </c>
    </row>
    <row r="85" spans="1:16">
      <c r="A85" s="483">
        <v>80</v>
      </c>
      <c r="B85" s="484" t="s">
        <v>731</v>
      </c>
      <c r="C85" s="485">
        <v>61.674700000000001</v>
      </c>
      <c r="D85" s="375"/>
      <c r="E85" s="375"/>
      <c r="F85" s="375"/>
      <c r="G85" s="375"/>
      <c r="H85" s="375"/>
      <c r="I85" s="375"/>
      <c r="J85" s="375"/>
      <c r="K85" s="375"/>
      <c r="L85" s="375"/>
      <c r="M85" s="375"/>
      <c r="N85" s="375"/>
      <c r="O85" s="375"/>
      <c r="P85" s="480">
        <f t="shared" si="1"/>
        <v>0</v>
      </c>
    </row>
    <row r="86" spans="1:16">
      <c r="A86" s="483">
        <v>81</v>
      </c>
      <c r="B86" s="484" t="s">
        <v>660</v>
      </c>
      <c r="C86" s="485">
        <v>61.901699999999998</v>
      </c>
      <c r="D86" s="375"/>
      <c r="E86" s="375"/>
      <c r="F86" s="375"/>
      <c r="G86" s="375"/>
      <c r="H86" s="375"/>
      <c r="I86" s="375"/>
      <c r="J86" s="375"/>
      <c r="K86" s="375"/>
      <c r="L86" s="375"/>
      <c r="M86" s="375"/>
      <c r="N86" s="375"/>
      <c r="O86" s="375"/>
      <c r="P86" s="480">
        <f t="shared" si="1"/>
        <v>0</v>
      </c>
    </row>
    <row r="87" spans="1:16">
      <c r="A87" s="483">
        <v>82</v>
      </c>
      <c r="B87" s="484" t="s">
        <v>661</v>
      </c>
      <c r="C87" s="485">
        <v>61.902700000000003</v>
      </c>
      <c r="D87" s="375"/>
      <c r="E87" s="375"/>
      <c r="F87" s="375"/>
      <c r="G87" s="375"/>
      <c r="H87" s="375"/>
      <c r="I87" s="375"/>
      <c r="J87" s="375"/>
      <c r="K87" s="375"/>
      <c r="L87" s="375"/>
      <c r="M87" s="375"/>
      <c r="N87" s="375"/>
      <c r="O87" s="375"/>
      <c r="P87" s="480">
        <f t="shared" si="1"/>
        <v>0</v>
      </c>
    </row>
    <row r="88" spans="1:16">
      <c r="A88" s="483">
        <v>83</v>
      </c>
      <c r="B88" s="484" t="s">
        <v>662</v>
      </c>
      <c r="C88" s="485">
        <v>61.904699999999998</v>
      </c>
      <c r="D88" s="375"/>
      <c r="E88" s="375"/>
      <c r="F88" s="375"/>
      <c r="G88" s="375"/>
      <c r="H88" s="375"/>
      <c r="I88" s="375"/>
      <c r="J88" s="375"/>
      <c r="K88" s="375"/>
      <c r="L88" s="375"/>
      <c r="M88" s="375"/>
      <c r="N88" s="375"/>
      <c r="O88" s="375"/>
      <c r="P88" s="480">
        <f t="shared" si="1"/>
        <v>0</v>
      </c>
    </row>
    <row r="89" spans="1:16">
      <c r="A89" s="483">
        <v>84</v>
      </c>
      <c r="B89" s="484" t="s">
        <v>663</v>
      </c>
      <c r="C89" s="485">
        <v>61.906700000000001</v>
      </c>
      <c r="D89" s="375"/>
      <c r="E89" s="375"/>
      <c r="F89" s="375"/>
      <c r="G89" s="375"/>
      <c r="H89" s="375"/>
      <c r="I89" s="375"/>
      <c r="J89" s="375"/>
      <c r="K89" s="375"/>
      <c r="L89" s="375"/>
      <c r="M89" s="375"/>
      <c r="N89" s="375"/>
      <c r="O89" s="375"/>
      <c r="P89" s="480">
        <f t="shared" si="1"/>
        <v>0</v>
      </c>
    </row>
    <row r="90" spans="1:16">
      <c r="A90" s="483">
        <v>85</v>
      </c>
      <c r="B90" s="484" t="s">
        <v>92</v>
      </c>
      <c r="C90" s="485">
        <v>61.907699999999998</v>
      </c>
      <c r="D90" s="375"/>
      <c r="E90" s="375"/>
      <c r="F90" s="375"/>
      <c r="G90" s="375"/>
      <c r="H90" s="375"/>
      <c r="I90" s="375"/>
      <c r="J90" s="375"/>
      <c r="K90" s="375"/>
      <c r="L90" s="375"/>
      <c r="M90" s="375"/>
      <c r="N90" s="375"/>
      <c r="O90" s="375"/>
      <c r="P90" s="480">
        <f t="shared" si="1"/>
        <v>0</v>
      </c>
    </row>
    <row r="91" spans="1:16">
      <c r="A91" s="483">
        <v>86</v>
      </c>
      <c r="B91" s="484" t="s">
        <v>93</v>
      </c>
      <c r="C91" s="485">
        <v>61.908700000000003</v>
      </c>
      <c r="D91" s="375"/>
      <c r="E91" s="375"/>
      <c r="F91" s="375"/>
      <c r="G91" s="375"/>
      <c r="H91" s="375"/>
      <c r="I91" s="375"/>
      <c r="J91" s="375"/>
      <c r="K91" s="375"/>
      <c r="L91" s="375"/>
      <c r="M91" s="375"/>
      <c r="N91" s="375"/>
      <c r="O91" s="375"/>
      <c r="P91" s="480">
        <f t="shared" si="1"/>
        <v>0</v>
      </c>
    </row>
    <row r="92" spans="1:16">
      <c r="A92" s="483">
        <v>87</v>
      </c>
      <c r="B92" s="484" t="s">
        <v>86</v>
      </c>
      <c r="C92" s="485">
        <v>61.919699999999999</v>
      </c>
      <c r="D92" s="375"/>
      <c r="E92" s="375"/>
      <c r="F92" s="375"/>
      <c r="G92" s="375"/>
      <c r="H92" s="375"/>
      <c r="I92" s="375"/>
      <c r="J92" s="375"/>
      <c r="K92" s="375"/>
      <c r="L92" s="375"/>
      <c r="M92" s="375"/>
      <c r="N92" s="375"/>
      <c r="O92" s="375"/>
      <c r="P92" s="480">
        <f t="shared" si="1"/>
        <v>0</v>
      </c>
    </row>
    <row r="93" spans="1:16">
      <c r="A93" s="483">
        <v>88</v>
      </c>
      <c r="B93" s="484" t="s">
        <v>87</v>
      </c>
      <c r="C93" s="485">
        <v>61.920699999999997</v>
      </c>
      <c r="D93" s="375"/>
      <c r="E93" s="375"/>
      <c r="F93" s="375"/>
      <c r="G93" s="375"/>
      <c r="H93" s="375"/>
      <c r="I93" s="375"/>
      <c r="J93" s="375"/>
      <c r="K93" s="375"/>
      <c r="L93" s="375"/>
      <c r="M93" s="375"/>
      <c r="N93" s="375"/>
      <c r="O93" s="375"/>
      <c r="P93" s="480">
        <f t="shared" si="1"/>
        <v>0</v>
      </c>
    </row>
    <row r="94" spans="1:16">
      <c r="A94" s="483">
        <v>89</v>
      </c>
      <c r="B94" s="484" t="s">
        <v>88</v>
      </c>
      <c r="C94" s="485">
        <v>61.921700000000001</v>
      </c>
      <c r="D94" s="375"/>
      <c r="E94" s="375"/>
      <c r="F94" s="375"/>
      <c r="G94" s="375"/>
      <c r="H94" s="375"/>
      <c r="I94" s="375"/>
      <c r="J94" s="375"/>
      <c r="K94" s="375"/>
      <c r="L94" s="375"/>
      <c r="M94" s="375"/>
      <c r="N94" s="375"/>
      <c r="O94" s="375"/>
      <c r="P94" s="480">
        <f t="shared" si="1"/>
        <v>0</v>
      </c>
    </row>
    <row r="95" spans="1:16">
      <c r="A95" s="483">
        <v>90</v>
      </c>
      <c r="B95" s="484" t="s">
        <v>89</v>
      </c>
      <c r="C95" s="485">
        <v>61.922699999999999</v>
      </c>
      <c r="D95" s="375"/>
      <c r="E95" s="375"/>
      <c r="F95" s="375"/>
      <c r="G95" s="375"/>
      <c r="H95" s="375"/>
      <c r="I95" s="375"/>
      <c r="J95" s="375"/>
      <c r="K95" s="375"/>
      <c r="L95" s="375"/>
      <c r="M95" s="375"/>
      <c r="N95" s="375"/>
      <c r="O95" s="375"/>
      <c r="P95" s="480">
        <f t="shared" si="1"/>
        <v>0</v>
      </c>
    </row>
    <row r="96" spans="1:16">
      <c r="A96" s="483">
        <v>91</v>
      </c>
      <c r="B96" s="484" t="s">
        <v>90</v>
      </c>
      <c r="C96" s="485">
        <v>61.923699999999997</v>
      </c>
      <c r="D96" s="375"/>
      <c r="E96" s="375"/>
      <c r="F96" s="375"/>
      <c r="G96" s="375"/>
      <c r="H96" s="375"/>
      <c r="I96" s="375"/>
      <c r="J96" s="375"/>
      <c r="K96" s="375"/>
      <c r="L96" s="375"/>
      <c r="M96" s="375"/>
      <c r="N96" s="375"/>
      <c r="O96" s="375"/>
      <c r="P96" s="480">
        <f t="shared" si="1"/>
        <v>0</v>
      </c>
    </row>
    <row r="97" spans="1:16">
      <c r="A97" s="483">
        <v>92</v>
      </c>
      <c r="B97" s="484" t="s">
        <v>91</v>
      </c>
      <c r="C97" s="485">
        <v>61.924700000000001</v>
      </c>
      <c r="D97" s="375"/>
      <c r="E97" s="375"/>
      <c r="F97" s="375"/>
      <c r="G97" s="375"/>
      <c r="H97" s="375"/>
      <c r="I97" s="375"/>
      <c r="J97" s="375"/>
      <c r="K97" s="375"/>
      <c r="L97" s="375"/>
      <c r="M97" s="375"/>
      <c r="N97" s="375"/>
      <c r="O97" s="375"/>
      <c r="P97" s="480">
        <f t="shared" si="1"/>
        <v>0</v>
      </c>
    </row>
    <row r="98" spans="1:16">
      <c r="A98" s="483">
        <v>93</v>
      </c>
      <c r="B98" s="484" t="s">
        <v>664</v>
      </c>
      <c r="C98" s="485">
        <v>62.340699999999998</v>
      </c>
      <c r="D98" s="375"/>
      <c r="E98" s="375"/>
      <c r="F98" s="375"/>
      <c r="G98" s="375"/>
      <c r="H98" s="375"/>
      <c r="I98" s="375"/>
      <c r="J98" s="375"/>
      <c r="K98" s="375"/>
      <c r="L98" s="375"/>
      <c r="M98" s="375"/>
      <c r="N98" s="375"/>
      <c r="O98" s="375"/>
      <c r="P98" s="480">
        <f t="shared" si="1"/>
        <v>0</v>
      </c>
    </row>
    <row r="99" spans="1:16">
      <c r="A99" s="483">
        <v>94</v>
      </c>
      <c r="B99" s="484" t="s">
        <v>665</v>
      </c>
      <c r="C99" s="485">
        <v>62.360700000000001</v>
      </c>
      <c r="D99" s="375"/>
      <c r="E99" s="375"/>
      <c r="F99" s="375"/>
      <c r="G99" s="375"/>
      <c r="H99" s="375"/>
      <c r="I99" s="375"/>
      <c r="J99" s="375"/>
      <c r="K99" s="375"/>
      <c r="L99" s="375"/>
      <c r="M99" s="375"/>
      <c r="N99" s="375"/>
      <c r="O99" s="375"/>
      <c r="P99" s="480">
        <f t="shared" si="1"/>
        <v>0</v>
      </c>
    </row>
    <row r="100" spans="1:16">
      <c r="A100" s="483">
        <v>95</v>
      </c>
      <c r="B100" s="484" t="s">
        <v>94</v>
      </c>
      <c r="C100" s="485">
        <v>62.901699999999998</v>
      </c>
      <c r="D100" s="375"/>
      <c r="E100" s="375"/>
      <c r="F100" s="375"/>
      <c r="G100" s="375"/>
      <c r="H100" s="375"/>
      <c r="I100" s="375"/>
      <c r="J100" s="375"/>
      <c r="K100" s="375"/>
      <c r="L100" s="375"/>
      <c r="M100" s="375"/>
      <c r="N100" s="375"/>
      <c r="O100" s="375"/>
      <c r="P100" s="480">
        <f t="shared" si="1"/>
        <v>0</v>
      </c>
    </row>
    <row r="101" spans="1:16">
      <c r="A101" s="483">
        <v>96</v>
      </c>
      <c r="B101" s="484" t="s">
        <v>95</v>
      </c>
      <c r="C101" s="485">
        <v>62.902700000000003</v>
      </c>
      <c r="D101" s="375"/>
      <c r="E101" s="375"/>
      <c r="F101" s="375"/>
      <c r="G101" s="375"/>
      <c r="H101" s="375"/>
      <c r="I101" s="375"/>
      <c r="J101" s="375"/>
      <c r="K101" s="375"/>
      <c r="L101" s="375"/>
      <c r="M101" s="375"/>
      <c r="N101" s="375"/>
      <c r="O101" s="375"/>
      <c r="P101" s="480">
        <f t="shared" si="1"/>
        <v>0</v>
      </c>
    </row>
    <row r="102" spans="1:16">
      <c r="A102" s="483">
        <v>97</v>
      </c>
      <c r="B102" s="484" t="s">
        <v>666</v>
      </c>
      <c r="C102" s="485">
        <v>62.904699999999998</v>
      </c>
      <c r="D102" s="375"/>
      <c r="E102" s="375"/>
      <c r="F102" s="375"/>
      <c r="G102" s="375"/>
      <c r="H102" s="375"/>
      <c r="I102" s="375"/>
      <c r="J102" s="375"/>
      <c r="K102" s="375"/>
      <c r="L102" s="375"/>
      <c r="M102" s="375"/>
      <c r="N102" s="375"/>
      <c r="O102" s="375"/>
      <c r="P102" s="480">
        <f t="shared" si="1"/>
        <v>0</v>
      </c>
    </row>
    <row r="103" spans="1:16">
      <c r="A103" s="483">
        <v>98</v>
      </c>
      <c r="B103" s="484" t="s">
        <v>752</v>
      </c>
      <c r="C103" s="485">
        <v>62.907699999999998</v>
      </c>
      <c r="D103" s="375"/>
      <c r="E103" s="375"/>
      <c r="F103" s="375"/>
      <c r="G103" s="375"/>
      <c r="H103" s="375"/>
      <c r="I103" s="375"/>
      <c r="J103" s="375"/>
      <c r="K103" s="375"/>
      <c r="L103" s="375"/>
      <c r="M103" s="375"/>
      <c r="N103" s="375"/>
      <c r="O103" s="375"/>
      <c r="P103" s="480">
        <f t="shared" si="1"/>
        <v>0</v>
      </c>
    </row>
    <row r="104" spans="1:16">
      <c r="A104" s="483">
        <v>99</v>
      </c>
      <c r="B104" s="484" t="s">
        <v>465</v>
      </c>
      <c r="C104" s="485">
        <v>62.908700000000003</v>
      </c>
      <c r="D104" s="375"/>
      <c r="E104" s="375"/>
      <c r="F104" s="375"/>
      <c r="G104" s="375"/>
      <c r="H104" s="375"/>
      <c r="I104" s="375"/>
      <c r="J104" s="375"/>
      <c r="K104" s="375"/>
      <c r="L104" s="375"/>
      <c r="M104" s="375"/>
      <c r="N104" s="375"/>
      <c r="O104" s="375"/>
      <c r="P104" s="480">
        <f t="shared" si="1"/>
        <v>0</v>
      </c>
    </row>
    <row r="105" spans="1:16">
      <c r="A105" s="483">
        <v>100</v>
      </c>
      <c r="B105" s="484" t="s">
        <v>753</v>
      </c>
      <c r="C105" s="485">
        <v>62.909700000000001</v>
      </c>
      <c r="D105" s="375"/>
      <c r="E105" s="375"/>
      <c r="F105" s="375"/>
      <c r="G105" s="375"/>
      <c r="H105" s="375"/>
      <c r="I105" s="375"/>
      <c r="J105" s="375"/>
      <c r="K105" s="375"/>
      <c r="L105" s="375"/>
      <c r="M105" s="375"/>
      <c r="N105" s="375"/>
      <c r="O105" s="375"/>
      <c r="P105" s="480">
        <f t="shared" si="1"/>
        <v>0</v>
      </c>
    </row>
    <row r="106" spans="1:16">
      <c r="A106" s="483">
        <v>101</v>
      </c>
      <c r="B106" s="484" t="s">
        <v>667</v>
      </c>
      <c r="C106" s="485">
        <v>62.917700000000004</v>
      </c>
      <c r="D106" s="375"/>
      <c r="E106" s="375"/>
      <c r="F106" s="375"/>
      <c r="G106" s="375"/>
      <c r="H106" s="375"/>
      <c r="I106" s="375"/>
      <c r="J106" s="375"/>
      <c r="K106" s="375"/>
      <c r="L106" s="375"/>
      <c r="M106" s="375"/>
      <c r="N106" s="375"/>
      <c r="O106" s="375"/>
      <c r="P106" s="480">
        <f t="shared" si="1"/>
        <v>0</v>
      </c>
    </row>
    <row r="107" spans="1:16">
      <c r="A107" s="483">
        <v>102</v>
      </c>
      <c r="B107" s="484" t="s">
        <v>475</v>
      </c>
      <c r="C107" s="485">
        <v>62.9178</v>
      </c>
      <c r="D107" s="375"/>
      <c r="E107" s="375"/>
      <c r="F107" s="375"/>
      <c r="G107" s="375"/>
      <c r="H107" s="375"/>
      <c r="I107" s="375"/>
      <c r="J107" s="375"/>
      <c r="K107" s="375"/>
      <c r="L107" s="375"/>
      <c r="M107" s="375"/>
      <c r="N107" s="375"/>
      <c r="O107" s="375"/>
      <c r="P107" s="480">
        <f t="shared" si="1"/>
        <v>0</v>
      </c>
    </row>
    <row r="108" spans="1:16">
      <c r="A108" s="483">
        <v>103</v>
      </c>
      <c r="B108" s="484" t="s">
        <v>668</v>
      </c>
      <c r="C108" s="485">
        <v>62.918700000000001</v>
      </c>
      <c r="D108" s="375"/>
      <c r="E108" s="375"/>
      <c r="F108" s="375"/>
      <c r="G108" s="375"/>
      <c r="H108" s="375"/>
      <c r="I108" s="375"/>
      <c r="J108" s="375"/>
      <c r="K108" s="375"/>
      <c r="L108" s="375"/>
      <c r="M108" s="375"/>
      <c r="N108" s="375"/>
      <c r="O108" s="375"/>
      <c r="P108" s="480">
        <f t="shared" si="1"/>
        <v>0</v>
      </c>
    </row>
    <row r="109" spans="1:16">
      <c r="A109" s="483">
        <v>104</v>
      </c>
      <c r="B109" s="487" t="s">
        <v>98</v>
      </c>
      <c r="C109" s="485">
        <v>62.931699999999999</v>
      </c>
      <c r="D109" s="375"/>
      <c r="E109" s="375"/>
      <c r="F109" s="375"/>
      <c r="G109" s="375"/>
      <c r="H109" s="375"/>
      <c r="I109" s="375"/>
      <c r="J109" s="375"/>
      <c r="K109" s="375"/>
      <c r="L109" s="375"/>
      <c r="M109" s="375"/>
      <c r="N109" s="375"/>
      <c r="O109" s="375"/>
      <c r="P109" s="480">
        <f t="shared" si="1"/>
        <v>0</v>
      </c>
    </row>
    <row r="110" spans="1:16">
      <c r="A110" s="483">
        <v>105</v>
      </c>
      <c r="B110" s="487" t="s">
        <v>99</v>
      </c>
      <c r="C110" s="485">
        <v>62.932699999999997</v>
      </c>
      <c r="D110" s="375"/>
      <c r="E110" s="375"/>
      <c r="F110" s="375"/>
      <c r="G110" s="375"/>
      <c r="H110" s="375"/>
      <c r="I110" s="375"/>
      <c r="J110" s="375"/>
      <c r="K110" s="375"/>
      <c r="L110" s="375"/>
      <c r="M110" s="375"/>
      <c r="N110" s="375"/>
      <c r="O110" s="375"/>
      <c r="P110" s="480">
        <f t="shared" si="1"/>
        <v>0</v>
      </c>
    </row>
    <row r="111" spans="1:16">
      <c r="A111" s="483">
        <v>106</v>
      </c>
      <c r="B111" s="484" t="s">
        <v>669</v>
      </c>
      <c r="C111" s="485">
        <v>75.115700000000004</v>
      </c>
      <c r="D111" s="375"/>
      <c r="E111" s="375"/>
      <c r="F111" s="375"/>
      <c r="G111" s="375"/>
      <c r="H111" s="375"/>
      <c r="I111" s="375"/>
      <c r="J111" s="375"/>
      <c r="K111" s="375"/>
      <c r="L111" s="375"/>
      <c r="M111" s="375"/>
      <c r="N111" s="375"/>
      <c r="O111" s="375"/>
      <c r="P111" s="480">
        <f t="shared" si="1"/>
        <v>0</v>
      </c>
    </row>
    <row r="112" spans="1:16">
      <c r="A112" s="483">
        <v>107</v>
      </c>
      <c r="B112" s="484" t="s">
        <v>670</v>
      </c>
      <c r="C112" s="485">
        <v>75.170699999999997</v>
      </c>
      <c r="D112" s="375"/>
      <c r="E112" s="375"/>
      <c r="F112" s="375"/>
      <c r="G112" s="375"/>
      <c r="H112" s="375"/>
      <c r="I112" s="375"/>
      <c r="J112" s="375"/>
      <c r="K112" s="375"/>
      <c r="L112" s="375"/>
      <c r="M112" s="375"/>
      <c r="N112" s="375"/>
      <c r="O112" s="375"/>
      <c r="P112" s="480">
        <f t="shared" si="1"/>
        <v>0</v>
      </c>
    </row>
    <row r="113" spans="1:16">
      <c r="A113" s="483">
        <v>108</v>
      </c>
      <c r="B113" s="484" t="s">
        <v>671</v>
      </c>
      <c r="C113" s="485">
        <v>75.171700000000001</v>
      </c>
      <c r="D113" s="375"/>
      <c r="E113" s="375"/>
      <c r="F113" s="375"/>
      <c r="G113" s="375"/>
      <c r="H113" s="375"/>
      <c r="I113" s="375"/>
      <c r="J113" s="375"/>
      <c r="K113" s="375"/>
      <c r="L113" s="375"/>
      <c r="M113" s="375"/>
      <c r="N113" s="375"/>
      <c r="O113" s="375"/>
      <c r="P113" s="480">
        <f t="shared" si="1"/>
        <v>0</v>
      </c>
    </row>
    <row r="114" spans="1:16">
      <c r="A114" s="483">
        <v>109</v>
      </c>
      <c r="B114" s="484" t="s">
        <v>747</v>
      </c>
      <c r="C114" s="485">
        <v>75.181700000000006</v>
      </c>
      <c r="D114" s="375"/>
      <c r="E114" s="375"/>
      <c r="F114" s="375"/>
      <c r="G114" s="375"/>
      <c r="H114" s="375"/>
      <c r="I114" s="375"/>
      <c r="J114" s="375"/>
      <c r="K114" s="375"/>
      <c r="L114" s="375"/>
      <c r="M114" s="375"/>
      <c r="N114" s="375"/>
      <c r="O114" s="375"/>
      <c r="P114" s="480">
        <f t="shared" si="1"/>
        <v>0</v>
      </c>
    </row>
    <row r="115" spans="1:16">
      <c r="A115" s="483">
        <v>110</v>
      </c>
      <c r="B115" s="484" t="s">
        <v>672</v>
      </c>
      <c r="C115" s="485">
        <v>75.185699999999997</v>
      </c>
      <c r="D115" s="375"/>
      <c r="E115" s="375"/>
      <c r="F115" s="375"/>
      <c r="G115" s="375"/>
      <c r="H115" s="375"/>
      <c r="I115" s="375"/>
      <c r="J115" s="375"/>
      <c r="K115" s="375"/>
      <c r="L115" s="375"/>
      <c r="M115" s="375"/>
      <c r="N115" s="375"/>
      <c r="O115" s="375"/>
      <c r="P115" s="480">
        <f t="shared" si="1"/>
        <v>0</v>
      </c>
    </row>
    <row r="116" spans="1:16">
      <c r="A116" s="483">
        <v>111</v>
      </c>
      <c r="B116" s="484" t="s">
        <v>673</v>
      </c>
      <c r="C116" s="485">
        <v>75.315700000000007</v>
      </c>
      <c r="D116" s="375"/>
      <c r="E116" s="375"/>
      <c r="F116" s="375"/>
      <c r="G116" s="375"/>
      <c r="H116" s="375"/>
      <c r="I116" s="375"/>
      <c r="J116" s="375"/>
      <c r="K116" s="375"/>
      <c r="L116" s="375"/>
      <c r="M116" s="375"/>
      <c r="N116" s="375"/>
      <c r="O116" s="375"/>
      <c r="P116" s="480">
        <f t="shared" si="1"/>
        <v>0</v>
      </c>
    </row>
    <row r="117" spans="1:16">
      <c r="A117" s="483">
        <v>112</v>
      </c>
      <c r="B117" s="484" t="s">
        <v>674</v>
      </c>
      <c r="C117" s="485">
        <v>75.415700000000001</v>
      </c>
      <c r="D117" s="375"/>
      <c r="E117" s="375"/>
      <c r="F117" s="375"/>
      <c r="G117" s="375"/>
      <c r="H117" s="375"/>
      <c r="I117" s="375"/>
      <c r="J117" s="375"/>
      <c r="K117" s="375"/>
      <c r="L117" s="375"/>
      <c r="M117" s="375"/>
      <c r="N117" s="375"/>
      <c r="O117" s="375"/>
      <c r="P117" s="480">
        <f t="shared" si="1"/>
        <v>0</v>
      </c>
    </row>
    <row r="118" spans="1:16">
      <c r="A118" s="483">
        <v>113</v>
      </c>
      <c r="B118" s="484" t="s">
        <v>675</v>
      </c>
      <c r="C118" s="485">
        <v>75.420699999999997</v>
      </c>
      <c r="D118" s="375"/>
      <c r="E118" s="375"/>
      <c r="F118" s="375"/>
      <c r="G118" s="375"/>
      <c r="H118" s="375"/>
      <c r="I118" s="375"/>
      <c r="J118" s="375"/>
      <c r="K118" s="375"/>
      <c r="L118" s="375"/>
      <c r="M118" s="375"/>
      <c r="N118" s="375"/>
      <c r="O118" s="375"/>
      <c r="P118" s="480">
        <f t="shared" si="1"/>
        <v>0</v>
      </c>
    </row>
    <row r="119" spans="1:16">
      <c r="A119" s="483">
        <v>114</v>
      </c>
      <c r="B119" s="484" t="s">
        <v>676</v>
      </c>
      <c r="C119" s="485">
        <v>75.770700000000005</v>
      </c>
      <c r="D119" s="375"/>
      <c r="E119" s="375"/>
      <c r="F119" s="375"/>
      <c r="G119" s="375"/>
      <c r="H119" s="375"/>
      <c r="I119" s="375"/>
      <c r="J119" s="375"/>
      <c r="K119" s="375"/>
      <c r="L119" s="375"/>
      <c r="M119" s="375"/>
      <c r="N119" s="375"/>
      <c r="O119" s="375"/>
      <c r="P119" s="480">
        <f t="shared" si="1"/>
        <v>0</v>
      </c>
    </row>
    <row r="120" spans="1:16">
      <c r="A120" s="483">
        <v>115</v>
      </c>
      <c r="B120" s="484" t="s">
        <v>677</v>
      </c>
      <c r="C120" s="485">
        <v>76.112700000000004</v>
      </c>
      <c r="D120" s="375"/>
      <c r="E120" s="375"/>
      <c r="F120" s="375"/>
      <c r="G120" s="375"/>
      <c r="H120" s="375"/>
      <c r="I120" s="375"/>
      <c r="J120" s="375"/>
      <c r="K120" s="375"/>
      <c r="L120" s="375"/>
      <c r="M120" s="375"/>
      <c r="N120" s="375"/>
      <c r="O120" s="375"/>
      <c r="P120" s="480">
        <f t="shared" si="1"/>
        <v>0</v>
      </c>
    </row>
    <row r="121" spans="1:16">
      <c r="A121" s="483">
        <v>116</v>
      </c>
      <c r="B121" s="484" t="s">
        <v>678</v>
      </c>
      <c r="C121" s="485">
        <v>76.114699999999999</v>
      </c>
      <c r="D121" s="375"/>
      <c r="E121" s="375"/>
      <c r="F121" s="375"/>
      <c r="G121" s="375"/>
      <c r="H121" s="375"/>
      <c r="I121" s="375"/>
      <c r="J121" s="375"/>
      <c r="K121" s="375"/>
      <c r="L121" s="375"/>
      <c r="M121" s="375"/>
      <c r="N121" s="375"/>
      <c r="O121" s="375"/>
      <c r="P121" s="480">
        <f t="shared" si="1"/>
        <v>0</v>
      </c>
    </row>
    <row r="122" spans="1:16">
      <c r="A122" s="483">
        <v>117</v>
      </c>
      <c r="B122" s="484" t="s">
        <v>679</v>
      </c>
      <c r="C122" s="485">
        <v>76.1113</v>
      </c>
      <c r="D122" s="375"/>
      <c r="E122" s="375"/>
      <c r="F122" s="375"/>
      <c r="G122" s="375"/>
      <c r="H122" s="375"/>
      <c r="I122" s="375"/>
      <c r="J122" s="375"/>
      <c r="K122" s="375"/>
      <c r="L122" s="375"/>
      <c r="M122" s="375"/>
      <c r="N122" s="375"/>
      <c r="O122" s="375"/>
      <c r="P122" s="480">
        <f t="shared" si="1"/>
        <v>0</v>
      </c>
    </row>
    <row r="123" spans="1:16">
      <c r="A123" s="483">
        <v>118</v>
      </c>
      <c r="B123" s="484" t="s">
        <v>680</v>
      </c>
      <c r="C123" s="485">
        <v>76.136700000000005</v>
      </c>
      <c r="D123" s="375"/>
      <c r="E123" s="375"/>
      <c r="F123" s="375"/>
      <c r="G123" s="375"/>
      <c r="H123" s="375"/>
      <c r="I123" s="375"/>
      <c r="J123" s="375"/>
      <c r="K123" s="375"/>
      <c r="L123" s="375"/>
      <c r="M123" s="375"/>
      <c r="N123" s="375"/>
      <c r="O123" s="375"/>
      <c r="P123" s="480">
        <f t="shared" si="1"/>
        <v>0</v>
      </c>
    </row>
    <row r="124" spans="1:16">
      <c r="A124" s="483">
        <v>119</v>
      </c>
      <c r="B124" s="484" t="s">
        <v>681</v>
      </c>
      <c r="C124" s="485">
        <v>76.1387</v>
      </c>
      <c r="D124" s="375"/>
      <c r="E124" s="375"/>
      <c r="F124" s="375"/>
      <c r="G124" s="375"/>
      <c r="H124" s="375"/>
      <c r="I124" s="375"/>
      <c r="J124" s="375"/>
      <c r="K124" s="375"/>
      <c r="L124" s="375"/>
      <c r="M124" s="375"/>
      <c r="N124" s="375"/>
      <c r="O124" s="375"/>
      <c r="P124" s="480">
        <f t="shared" si="1"/>
        <v>0</v>
      </c>
    </row>
    <row r="125" spans="1:16">
      <c r="A125" s="483">
        <v>120</v>
      </c>
      <c r="B125" s="484" t="s">
        <v>682</v>
      </c>
      <c r="C125" s="485">
        <v>76.190700000000007</v>
      </c>
      <c r="D125" s="375"/>
      <c r="E125" s="375"/>
      <c r="F125" s="375"/>
      <c r="G125" s="375"/>
      <c r="H125" s="375"/>
      <c r="I125" s="375"/>
      <c r="J125" s="375"/>
      <c r="K125" s="375"/>
      <c r="L125" s="375"/>
      <c r="M125" s="375"/>
      <c r="N125" s="375"/>
      <c r="O125" s="375"/>
      <c r="P125" s="480">
        <f t="shared" si="1"/>
        <v>0</v>
      </c>
    </row>
    <row r="126" spans="1:16">
      <c r="A126" s="483">
        <v>121</v>
      </c>
      <c r="B126" s="484" t="s">
        <v>683</v>
      </c>
      <c r="C126" s="485">
        <v>78.883700000000005</v>
      </c>
      <c r="D126" s="375"/>
      <c r="E126" s="375"/>
      <c r="F126" s="375"/>
      <c r="G126" s="375"/>
      <c r="H126" s="375"/>
      <c r="I126" s="375"/>
      <c r="J126" s="375"/>
      <c r="K126" s="375"/>
      <c r="L126" s="375"/>
      <c r="M126" s="375"/>
      <c r="N126" s="375"/>
      <c r="O126" s="375"/>
      <c r="P126" s="480">
        <f t="shared" si="1"/>
        <v>0</v>
      </c>
    </row>
    <row r="127" spans="1:16" ht="30">
      <c r="A127" s="483">
        <v>122</v>
      </c>
      <c r="B127" s="488" t="s">
        <v>607</v>
      </c>
      <c r="C127" s="489" t="s">
        <v>684</v>
      </c>
      <c r="D127" s="375"/>
      <c r="E127" s="375"/>
      <c r="F127" s="375"/>
      <c r="G127" s="375"/>
      <c r="H127" s="375"/>
      <c r="I127" s="375"/>
      <c r="J127" s="375"/>
      <c r="K127" s="375"/>
      <c r="L127" s="375"/>
      <c r="M127" s="375"/>
      <c r="N127" s="375"/>
      <c r="O127" s="375"/>
      <c r="P127" s="480">
        <f t="shared" si="1"/>
        <v>0</v>
      </c>
    </row>
    <row r="128" spans="1:16" ht="24.95" customHeight="1">
      <c r="A128" s="483">
        <v>123</v>
      </c>
      <c r="B128" s="484"/>
      <c r="C128" s="483"/>
      <c r="D128" s="375"/>
      <c r="E128" s="375"/>
      <c r="F128" s="375"/>
      <c r="G128" s="375"/>
      <c r="H128" s="375"/>
      <c r="I128" s="375"/>
      <c r="J128" s="375"/>
      <c r="K128" s="375"/>
      <c r="L128" s="375"/>
      <c r="M128" s="375"/>
      <c r="N128" s="375"/>
      <c r="O128" s="375"/>
      <c r="P128" s="480">
        <f t="shared" si="1"/>
        <v>0</v>
      </c>
    </row>
    <row r="129" spans="1:16" ht="24.95" customHeight="1">
      <c r="A129" s="483">
        <v>124</v>
      </c>
      <c r="B129" s="484"/>
      <c r="C129" s="483"/>
      <c r="D129" s="375"/>
      <c r="E129" s="375"/>
      <c r="F129" s="375"/>
      <c r="G129" s="375"/>
      <c r="H129" s="375"/>
      <c r="I129" s="375"/>
      <c r="J129" s="375"/>
      <c r="K129" s="375"/>
      <c r="L129" s="375"/>
      <c r="M129" s="375"/>
      <c r="N129" s="375"/>
      <c r="O129" s="375"/>
      <c r="P129" s="480">
        <f t="shared" si="1"/>
        <v>0</v>
      </c>
    </row>
    <row r="130" spans="1:16" ht="24.95" customHeight="1">
      <c r="A130" s="483">
        <v>125</v>
      </c>
      <c r="B130" s="484"/>
      <c r="C130" s="483"/>
      <c r="D130" s="375"/>
      <c r="E130" s="375"/>
      <c r="F130" s="375"/>
      <c r="G130" s="375"/>
      <c r="H130" s="375"/>
      <c r="I130" s="375"/>
      <c r="J130" s="375"/>
      <c r="K130" s="375"/>
      <c r="L130" s="375"/>
      <c r="M130" s="375"/>
      <c r="N130" s="375"/>
      <c r="O130" s="375"/>
      <c r="P130" s="480">
        <f t="shared" si="1"/>
        <v>0</v>
      </c>
    </row>
    <row r="131" spans="1:16" ht="24.95" customHeight="1">
      <c r="A131" s="483">
        <v>126</v>
      </c>
      <c r="B131" s="484"/>
      <c r="C131" s="483"/>
      <c r="D131" s="375"/>
      <c r="E131" s="375"/>
      <c r="F131" s="375"/>
      <c r="G131" s="375"/>
      <c r="H131" s="375"/>
      <c r="I131" s="375"/>
      <c r="J131" s="375"/>
      <c r="K131" s="375"/>
      <c r="L131" s="375"/>
      <c r="M131" s="375"/>
      <c r="N131" s="375"/>
      <c r="O131" s="375"/>
      <c r="P131" s="480">
        <f t="shared" si="1"/>
        <v>0</v>
      </c>
    </row>
    <row r="132" spans="1:16">
      <c r="A132" s="969" t="s">
        <v>685</v>
      </c>
      <c r="B132" s="969"/>
      <c r="C132" s="969"/>
      <c r="D132" s="375">
        <f t="shared" ref="D132:P132" si="2">SUM(D6:D131)</f>
        <v>0</v>
      </c>
      <c r="E132" s="375">
        <f t="shared" si="2"/>
        <v>0</v>
      </c>
      <c r="F132" s="375">
        <f t="shared" si="2"/>
        <v>0</v>
      </c>
      <c r="G132" s="375">
        <f t="shared" si="2"/>
        <v>0</v>
      </c>
      <c r="H132" s="375">
        <f t="shared" si="2"/>
        <v>0</v>
      </c>
      <c r="I132" s="375">
        <f t="shared" si="2"/>
        <v>0</v>
      </c>
      <c r="J132" s="375">
        <f t="shared" si="2"/>
        <v>0</v>
      </c>
      <c r="K132" s="375">
        <f t="shared" si="2"/>
        <v>0</v>
      </c>
      <c r="L132" s="375">
        <f t="shared" si="2"/>
        <v>0</v>
      </c>
      <c r="M132" s="375">
        <f t="shared" si="2"/>
        <v>0</v>
      </c>
      <c r="N132" s="375">
        <f t="shared" si="2"/>
        <v>0</v>
      </c>
      <c r="O132" s="375">
        <f t="shared" si="2"/>
        <v>0</v>
      </c>
      <c r="P132" s="375">
        <f t="shared" si="2"/>
        <v>0</v>
      </c>
    </row>
    <row r="133" spans="1:16">
      <c r="A133" s="969" t="s">
        <v>686</v>
      </c>
      <c r="B133" s="969"/>
      <c r="C133" s="969"/>
      <c r="D133" s="375"/>
      <c r="E133" s="375"/>
      <c r="F133" s="375"/>
      <c r="G133" s="375"/>
      <c r="H133" s="375"/>
      <c r="I133" s="375"/>
      <c r="J133" s="375"/>
      <c r="K133" s="375"/>
      <c r="L133" s="375"/>
      <c r="M133" s="375"/>
      <c r="N133" s="375"/>
      <c r="O133" s="375"/>
      <c r="P133" s="375"/>
    </row>
    <row r="134" spans="1:16">
      <c r="A134" s="969" t="s">
        <v>687</v>
      </c>
      <c r="B134" s="969"/>
      <c r="C134" s="969"/>
      <c r="D134" s="375">
        <f t="shared" ref="D134:P134" si="3">SUM(D132:D133)</f>
        <v>0</v>
      </c>
      <c r="E134" s="375">
        <f t="shared" si="3"/>
        <v>0</v>
      </c>
      <c r="F134" s="375">
        <f t="shared" si="3"/>
        <v>0</v>
      </c>
      <c r="G134" s="375">
        <f t="shared" si="3"/>
        <v>0</v>
      </c>
      <c r="H134" s="375">
        <f t="shared" si="3"/>
        <v>0</v>
      </c>
      <c r="I134" s="375">
        <f t="shared" si="3"/>
        <v>0</v>
      </c>
      <c r="J134" s="375">
        <f t="shared" si="3"/>
        <v>0</v>
      </c>
      <c r="K134" s="375">
        <f t="shared" si="3"/>
        <v>0</v>
      </c>
      <c r="L134" s="375">
        <f t="shared" si="3"/>
        <v>0</v>
      </c>
      <c r="M134" s="375">
        <f t="shared" si="3"/>
        <v>0</v>
      </c>
      <c r="N134" s="375">
        <f t="shared" si="3"/>
        <v>0</v>
      </c>
      <c r="O134" s="375">
        <f t="shared" si="3"/>
        <v>0</v>
      </c>
      <c r="P134" s="375">
        <f t="shared" si="3"/>
        <v>0</v>
      </c>
    </row>
    <row r="135" spans="1:16">
      <c r="A135" s="969" t="s">
        <v>688</v>
      </c>
      <c r="B135" s="969"/>
      <c r="C135" s="969"/>
      <c r="D135" s="375"/>
      <c r="E135" s="375"/>
      <c r="F135" s="375"/>
      <c r="G135" s="375"/>
      <c r="H135" s="375"/>
      <c r="I135" s="375"/>
      <c r="J135" s="375"/>
      <c r="K135" s="375"/>
      <c r="L135" s="375"/>
      <c r="M135" s="375"/>
      <c r="N135" s="375"/>
      <c r="O135" s="375"/>
      <c r="P135" s="375"/>
    </row>
    <row r="136" spans="1:16">
      <c r="A136" s="969" t="s">
        <v>143</v>
      </c>
      <c r="B136" s="969"/>
      <c r="C136" s="969"/>
      <c r="D136" s="375">
        <f t="shared" ref="D136:P136" si="4">SUM(D134:D135)</f>
        <v>0</v>
      </c>
      <c r="E136" s="375">
        <f t="shared" si="4"/>
        <v>0</v>
      </c>
      <c r="F136" s="375">
        <f t="shared" si="4"/>
        <v>0</v>
      </c>
      <c r="G136" s="375">
        <f t="shared" si="4"/>
        <v>0</v>
      </c>
      <c r="H136" s="375">
        <f t="shared" si="4"/>
        <v>0</v>
      </c>
      <c r="I136" s="375">
        <f t="shared" si="4"/>
        <v>0</v>
      </c>
      <c r="J136" s="375">
        <f t="shared" si="4"/>
        <v>0</v>
      </c>
      <c r="K136" s="375">
        <f t="shared" si="4"/>
        <v>0</v>
      </c>
      <c r="L136" s="375">
        <f t="shared" si="4"/>
        <v>0</v>
      </c>
      <c r="M136" s="375">
        <f t="shared" si="4"/>
        <v>0</v>
      </c>
      <c r="N136" s="375">
        <f t="shared" si="4"/>
        <v>0</v>
      </c>
      <c r="O136" s="375">
        <f t="shared" si="4"/>
        <v>0</v>
      </c>
      <c r="P136" s="375">
        <f t="shared" si="4"/>
        <v>0</v>
      </c>
    </row>
    <row r="137" spans="1:16">
      <c r="A137" s="490" t="s">
        <v>689</v>
      </c>
      <c r="B137" s="491"/>
      <c r="C137" s="492"/>
      <c r="D137" s="491"/>
      <c r="E137" s="491"/>
      <c r="F137" s="491"/>
      <c r="G137" s="491"/>
      <c r="H137" s="491"/>
      <c r="I137" s="491"/>
      <c r="J137" s="491"/>
      <c r="K137" s="491"/>
      <c r="L137" s="491"/>
      <c r="M137" s="491"/>
      <c r="N137" s="491"/>
      <c r="O137" s="491"/>
      <c r="P137" s="491"/>
    </row>
    <row r="138" spans="1:16">
      <c r="A138" s="490" t="s">
        <v>690</v>
      </c>
      <c r="B138" s="491"/>
      <c r="C138" s="492"/>
      <c r="D138" s="491"/>
      <c r="E138" s="491"/>
      <c r="F138" s="491"/>
      <c r="G138" s="491"/>
      <c r="H138" s="491"/>
      <c r="I138" s="491"/>
      <c r="J138" s="491"/>
      <c r="K138" s="491"/>
      <c r="L138" s="491"/>
      <c r="M138" s="491"/>
      <c r="N138" s="491"/>
      <c r="O138" s="491"/>
      <c r="P138" s="491"/>
    </row>
    <row r="139" spans="1:16">
      <c r="A139" s="490" t="s">
        <v>691</v>
      </c>
      <c r="B139" s="493"/>
      <c r="C139" s="493"/>
      <c r="D139" s="493"/>
      <c r="E139" s="493"/>
      <c r="F139" s="493"/>
      <c r="G139" s="493"/>
      <c r="H139" s="493"/>
      <c r="I139" s="493"/>
      <c r="J139" s="493"/>
      <c r="K139" s="491"/>
      <c r="L139" s="491"/>
      <c r="M139" s="491"/>
      <c r="N139" s="491"/>
      <c r="O139" s="491"/>
      <c r="P139" s="491"/>
    </row>
    <row r="143" spans="1:16">
      <c r="B143" s="495" t="s">
        <v>750</v>
      </c>
      <c r="C143" s="496" t="s">
        <v>749</v>
      </c>
      <c r="D143" s="495" t="s">
        <v>751</v>
      </c>
    </row>
    <row r="144" spans="1:16">
      <c r="B144" s="497" t="s">
        <v>731</v>
      </c>
      <c r="C144" s="498">
        <v>61.674700000000001</v>
      </c>
      <c r="D144" s="499">
        <f>D85</f>
        <v>0</v>
      </c>
    </row>
    <row r="145" spans="2:4">
      <c r="B145" s="497" t="s">
        <v>83</v>
      </c>
      <c r="C145" s="498">
        <v>61.902700000000003</v>
      </c>
      <c r="D145" s="499">
        <f>P87</f>
        <v>0</v>
      </c>
    </row>
    <row r="146" spans="2:4">
      <c r="B146" s="497" t="s">
        <v>84</v>
      </c>
      <c r="C146" s="498">
        <v>61.904699999999998</v>
      </c>
      <c r="D146" s="499">
        <f>P88</f>
        <v>0</v>
      </c>
    </row>
    <row r="147" spans="2:4">
      <c r="B147" s="497" t="s">
        <v>85</v>
      </c>
      <c r="C147" s="498">
        <v>61.906700000000001</v>
      </c>
      <c r="D147" s="499">
        <f>P89</f>
        <v>0</v>
      </c>
    </row>
    <row r="148" spans="2:4">
      <c r="B148" s="497" t="s">
        <v>86</v>
      </c>
      <c r="C148" s="498">
        <v>61.919699999999999</v>
      </c>
      <c r="D148" s="499">
        <f t="shared" ref="D148:D153" si="5">P92</f>
        <v>0</v>
      </c>
    </row>
    <row r="149" spans="2:4">
      <c r="B149" s="497" t="s">
        <v>87</v>
      </c>
      <c r="C149" s="498">
        <v>61.920699999999997</v>
      </c>
      <c r="D149" s="499">
        <f t="shared" si="5"/>
        <v>0</v>
      </c>
    </row>
    <row r="150" spans="2:4">
      <c r="B150" s="497" t="s">
        <v>88</v>
      </c>
      <c r="C150" s="498">
        <v>61.921700000000001</v>
      </c>
      <c r="D150" s="499">
        <f t="shared" si="5"/>
        <v>0</v>
      </c>
    </row>
    <row r="151" spans="2:4">
      <c r="B151" s="497" t="s">
        <v>89</v>
      </c>
      <c r="C151" s="498">
        <v>61.922699999999999</v>
      </c>
      <c r="D151" s="499">
        <f t="shared" si="5"/>
        <v>0</v>
      </c>
    </row>
    <row r="152" spans="2:4">
      <c r="B152" s="497" t="s">
        <v>90</v>
      </c>
      <c r="C152" s="498">
        <v>61.923699999999997</v>
      </c>
      <c r="D152" s="499">
        <f t="shared" si="5"/>
        <v>0</v>
      </c>
    </row>
    <row r="153" spans="2:4">
      <c r="B153" s="497" t="s">
        <v>91</v>
      </c>
      <c r="C153" s="498">
        <v>61.924700000000001</v>
      </c>
      <c r="D153" s="499">
        <f t="shared" si="5"/>
        <v>0</v>
      </c>
    </row>
    <row r="154" spans="2:4">
      <c r="B154" s="497" t="s">
        <v>92</v>
      </c>
      <c r="C154" s="498">
        <v>61.907699999999998</v>
      </c>
      <c r="D154" s="499">
        <f>P90</f>
        <v>0</v>
      </c>
    </row>
    <row r="155" spans="2:4">
      <c r="B155" s="497" t="s">
        <v>93</v>
      </c>
      <c r="C155" s="498">
        <v>61.908700000000003</v>
      </c>
      <c r="D155" s="499">
        <f>P91</f>
        <v>0</v>
      </c>
    </row>
    <row r="156" spans="2:4">
      <c r="B156" s="497" t="s">
        <v>94</v>
      </c>
      <c r="C156" s="498">
        <v>62.901699999999998</v>
      </c>
      <c r="D156" s="499">
        <f>P86</f>
        <v>0</v>
      </c>
    </row>
    <row r="157" spans="2:4">
      <c r="B157" s="497" t="s">
        <v>95</v>
      </c>
      <c r="C157" s="498">
        <v>62.902700000000003</v>
      </c>
      <c r="D157" s="499">
        <f>SUM(P101)</f>
        <v>0</v>
      </c>
    </row>
    <row r="158" spans="2:4">
      <c r="B158" s="497" t="s">
        <v>96</v>
      </c>
      <c r="C158" s="498">
        <v>62.907699999999998</v>
      </c>
      <c r="D158" s="499">
        <f>P103</f>
        <v>0</v>
      </c>
    </row>
    <row r="159" spans="2:4">
      <c r="B159" s="497" t="s">
        <v>465</v>
      </c>
      <c r="C159" s="498">
        <v>62.908700000000003</v>
      </c>
      <c r="D159" s="499">
        <f>P104</f>
        <v>0</v>
      </c>
    </row>
    <row r="160" spans="2:4">
      <c r="B160" s="497" t="s">
        <v>97</v>
      </c>
      <c r="C160" s="498">
        <v>62.909700000000001</v>
      </c>
      <c r="D160" s="499">
        <f>P105</f>
        <v>0</v>
      </c>
    </row>
    <row r="161" spans="2:4">
      <c r="B161" s="497" t="s">
        <v>85</v>
      </c>
      <c r="C161" s="498">
        <v>62.917700000000004</v>
      </c>
      <c r="D161" s="499">
        <f>P106</f>
        <v>0</v>
      </c>
    </row>
    <row r="162" spans="2:4">
      <c r="B162" s="497" t="s">
        <v>475</v>
      </c>
      <c r="C162" s="498">
        <v>62.9178</v>
      </c>
      <c r="D162" s="499">
        <f>P107</f>
        <v>0</v>
      </c>
    </row>
    <row r="163" spans="2:4">
      <c r="B163" s="497" t="s">
        <v>98</v>
      </c>
      <c r="C163" s="498">
        <v>62.931699999999999</v>
      </c>
      <c r="D163" s="499">
        <f>P109</f>
        <v>0</v>
      </c>
    </row>
    <row r="164" spans="2:4">
      <c r="B164" s="497" t="s">
        <v>99</v>
      </c>
      <c r="C164" s="498">
        <v>62.932699999999997</v>
      </c>
      <c r="D164" s="499">
        <f>P110</f>
        <v>0</v>
      </c>
    </row>
    <row r="165" spans="2:4">
      <c r="B165" s="500" t="s">
        <v>746</v>
      </c>
      <c r="C165" s="501">
        <v>47.609699999999997</v>
      </c>
      <c r="D165" s="499">
        <f>P66</f>
        <v>0</v>
      </c>
    </row>
    <row r="166" spans="2:4">
      <c r="B166" s="497" t="s">
        <v>734</v>
      </c>
      <c r="C166" s="496"/>
      <c r="D166" s="499"/>
    </row>
    <row r="167" spans="2:4">
      <c r="B167" s="497" t="s">
        <v>734</v>
      </c>
      <c r="C167" s="496"/>
      <c r="D167" s="499"/>
    </row>
    <row r="168" spans="2:4">
      <c r="B168" s="497" t="s">
        <v>734</v>
      </c>
      <c r="C168" s="496"/>
      <c r="D168" s="499"/>
    </row>
    <row r="169" spans="2:4">
      <c r="B169" s="495" t="s">
        <v>111</v>
      </c>
      <c r="C169" s="496"/>
      <c r="D169" s="502">
        <f>SUM(D144:D168)</f>
        <v>0</v>
      </c>
    </row>
    <row r="170" spans="2:4">
      <c r="B170" s="503"/>
      <c r="C170" s="504"/>
      <c r="D170" s="503"/>
    </row>
    <row r="171" spans="2:4">
      <c r="B171" s="495" t="s">
        <v>754</v>
      </c>
      <c r="C171" s="496"/>
      <c r="D171" s="505">
        <f>'Anx-13 DCB'!Y92</f>
        <v>0</v>
      </c>
    </row>
    <row r="172" spans="2:4">
      <c r="B172" s="495"/>
      <c r="C172" s="496"/>
      <c r="D172" s="495"/>
    </row>
    <row r="173" spans="2:4">
      <c r="B173" s="503"/>
      <c r="C173" s="504"/>
      <c r="D173" s="503"/>
    </row>
    <row r="174" spans="2:4">
      <c r="B174" s="495" t="s">
        <v>755</v>
      </c>
      <c r="C174" s="496"/>
      <c r="D174" s="505">
        <f>D169-D171</f>
        <v>0</v>
      </c>
    </row>
    <row r="175" spans="2:4">
      <c r="B175" s="495"/>
      <c r="C175" s="496"/>
      <c r="D175" s="495"/>
    </row>
  </sheetData>
  <sheetProtection password="C832" sheet="1" objects="1" scenarios="1" formatCells="0" formatColumns="0" formatRows="0" sort="0" autoFilter="0" pivotTables="0"/>
  <mergeCells count="9">
    <mergeCell ref="A134:C134"/>
    <mergeCell ref="A135:C135"/>
    <mergeCell ref="A136:C136"/>
    <mergeCell ref="A2:P2"/>
    <mergeCell ref="A3:P3"/>
    <mergeCell ref="E4:G4"/>
    <mergeCell ref="N4:P4"/>
    <mergeCell ref="A132:C132"/>
    <mergeCell ref="A133:C133"/>
  </mergeCells>
  <conditionalFormatting sqref="D174">
    <cfRule type="cellIs" dxfId="2" priority="1" operator="lessThan">
      <formula>0</formula>
    </cfRule>
    <cfRule type="cellIs" dxfId="1" priority="2" operator="greaterThan">
      <formula>0</formula>
    </cfRule>
    <cfRule type="cellIs" dxfId="0" priority="3" operator="equal">
      <formula>0</formula>
    </cfRule>
  </conditionalFormatting>
  <printOptions horizontalCentered="1"/>
  <pageMargins left="0.39370078740157483" right="0.19685039370078741" top="0.19685039370078741" bottom="0.19685039370078741" header="0.31496062992125984" footer="0.31496062992125984"/>
  <pageSetup paperSize="5" scale="49" orientation="landscape" r:id="rId1"/>
  <rowBreaks count="1" manualBreakCount="1">
    <brk id="1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14</vt:i4>
      </vt:variant>
    </vt:vector>
  </HeadingPairs>
  <TitlesOfParts>
    <vt:vector size="44" baseType="lpstr">
      <vt:lpstr>Un-Billed Provision Format-1</vt:lpstr>
      <vt:lpstr>Anx-13 DCB</vt:lpstr>
      <vt:lpstr>Annx 13a </vt:lpstr>
      <vt:lpstr>Annx 13 b </vt:lpstr>
      <vt:lpstr>Annx 13 c </vt:lpstr>
      <vt:lpstr>Anx 13d</vt:lpstr>
      <vt:lpstr>Annx 14a </vt:lpstr>
      <vt:lpstr>Annx 14b </vt:lpstr>
      <vt:lpstr>Annx 15a </vt:lpstr>
      <vt:lpstr>Annx 15bI&amp;II </vt:lpstr>
      <vt:lpstr>Annex 15 c </vt:lpstr>
      <vt:lpstr>Annex 15 c (i) </vt:lpstr>
      <vt:lpstr>Annex 15 c (ii) </vt:lpstr>
      <vt:lpstr>Annex-16</vt:lpstr>
      <vt:lpstr>Annx 17</vt:lpstr>
      <vt:lpstr>Annex 17 (i)</vt:lpstr>
      <vt:lpstr>Annx 17a </vt:lpstr>
      <vt:lpstr>Annex 17b </vt:lpstr>
      <vt:lpstr>Annx 18</vt:lpstr>
      <vt:lpstr>Annex 35a(I) FL </vt:lpstr>
      <vt:lpstr>Annex 35a(II) OL </vt:lpstr>
      <vt:lpstr>Appendix G</vt:lpstr>
      <vt:lpstr>HT DCB</vt:lpstr>
      <vt:lpstr>Solar Rebate</vt:lpstr>
      <vt:lpstr>Solar Roof Top</vt:lpstr>
      <vt:lpstr>Solar Roof Top </vt:lpstr>
      <vt:lpstr>D SRTPV(Govt)</vt:lpstr>
      <vt:lpstr>D SRTPV(Others)</vt:lpstr>
      <vt:lpstr>Gov Dept Dues</vt:lpstr>
      <vt:lpstr>Cash Allocation</vt:lpstr>
      <vt:lpstr>'Annex 17 (i)'!Print_Area</vt:lpstr>
      <vt:lpstr>'Annex 35a(I) FL '!Print_Area</vt:lpstr>
      <vt:lpstr>'Annex 35a(II) OL '!Print_Area</vt:lpstr>
      <vt:lpstr>'Annx 15a '!Print_Area</vt:lpstr>
      <vt:lpstr>'Anx 13d'!Print_Area</vt:lpstr>
      <vt:lpstr>'Anx-13 DCB'!Print_Area</vt:lpstr>
      <vt:lpstr>'D SRTPV(Govt)'!Print_Area</vt:lpstr>
      <vt:lpstr>'D SRTPV(Others)'!Print_Area</vt:lpstr>
      <vt:lpstr>'Gov Dept Dues'!Print_Area</vt:lpstr>
      <vt:lpstr>'HT DCB'!Print_Area</vt:lpstr>
      <vt:lpstr>'Annx 17a '!Print_Titles</vt:lpstr>
      <vt:lpstr>'Anx-13 DCB'!Print_Titles</vt:lpstr>
      <vt:lpstr>'Cash Allocation'!Print_Titles</vt:lpstr>
      <vt:lpstr>'Solar Roof Top '!Print_Titles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AnandM</dc:creator>
  <cp:lastModifiedBy>DELLNEW</cp:lastModifiedBy>
  <cp:lastPrinted>2021-03-15T11:17:27Z</cp:lastPrinted>
  <dcterms:created xsi:type="dcterms:W3CDTF">2020-01-31T07:57:13Z</dcterms:created>
  <dcterms:modified xsi:type="dcterms:W3CDTF">2021-04-07T07:59:40Z</dcterms:modified>
</cp:coreProperties>
</file>