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25" windowWidth="14805" windowHeight="7890" firstSheet="2" activeTab="4"/>
  </bookViews>
  <sheets>
    <sheet name="dk kopplu tc structure dama (2" sheetId="29" r:id="rId1"/>
    <sheet name="CV 16.05.2019" sheetId="22" r:id="rId2"/>
    <sheet name="photos" sheetId="23" r:id="rId3"/>
    <sheet name="Sheet1" sheetId="24" r:id="rId4"/>
    <sheet name="dk kopplu tc structure damage" sheetId="25" r:id="rId5"/>
    <sheet name="Channemgere 20.09.2020" sheetId="19" r:id="rId6"/>
  </sheets>
  <definedNames>
    <definedName name="_xlnm.Print_Area" localSheetId="5">'Channemgere 20.09.2020'!$A$1:$I$93</definedName>
    <definedName name="_xlnm.Print_Area" localSheetId="1">'CV 16.05.2019'!$A$1:$J$78</definedName>
    <definedName name="_xlnm.Print_Area" localSheetId="0">'dk kopplu tc structure dama (2'!$A$1:$H$57</definedName>
    <definedName name="_xlnm.Print_Area" localSheetId="4">'dk kopplu tc structure damage'!$A$59:$H$114</definedName>
  </definedNames>
  <calcPr calcId="144525"/>
</workbook>
</file>

<file path=xl/calcChain.xml><?xml version="1.0" encoding="utf-8"?>
<calcChain xmlns="http://schemas.openxmlformats.org/spreadsheetml/2006/main">
  <c r="H73" i="25" l="1"/>
  <c r="F73" i="25"/>
  <c r="F68" i="25"/>
  <c r="F85" i="25"/>
  <c r="F84" i="25"/>
  <c r="F83" i="25"/>
  <c r="F82" i="25"/>
  <c r="F87" i="25" s="1"/>
  <c r="H72" i="25"/>
  <c r="F72" i="25"/>
  <c r="H71" i="25"/>
  <c r="F71" i="25"/>
  <c r="H70" i="25"/>
  <c r="H69" i="25"/>
  <c r="H67" i="25"/>
  <c r="F67" i="25"/>
  <c r="H66" i="25"/>
  <c r="F66" i="25"/>
  <c r="H65" i="25"/>
  <c r="F65" i="25"/>
  <c r="H64" i="25"/>
  <c r="F64" i="25"/>
  <c r="F28" i="29"/>
  <c r="F27" i="29"/>
  <c r="F26" i="29"/>
  <c r="F25" i="29"/>
  <c r="F30" i="29" s="1"/>
  <c r="L22" i="29"/>
  <c r="K17" i="29"/>
  <c r="H15" i="29"/>
  <c r="F15" i="29"/>
  <c r="H14" i="29"/>
  <c r="F14" i="29"/>
  <c r="H13" i="29"/>
  <c r="H12" i="29"/>
  <c r="H11" i="29"/>
  <c r="F11" i="29"/>
  <c r="N10" i="29"/>
  <c r="H10" i="29"/>
  <c r="F10" i="29"/>
  <c r="N9" i="29"/>
  <c r="H9" i="29"/>
  <c r="F9" i="29"/>
  <c r="H8" i="29"/>
  <c r="F8" i="29"/>
  <c r="H7" i="29"/>
  <c r="H16" i="29" s="1"/>
  <c r="F7" i="29"/>
  <c r="F16" i="29" s="1"/>
  <c r="H7" i="25"/>
  <c r="F7" i="25"/>
  <c r="F74" i="25" l="1"/>
  <c r="F75" i="25"/>
  <c r="F76" i="25"/>
  <c r="F88" i="25"/>
  <c r="F89" i="25" s="1"/>
  <c r="F33" i="29"/>
  <c r="F34" i="29" s="1"/>
  <c r="C51" i="29" s="1"/>
  <c r="F31" i="29"/>
  <c r="F32" i="29" s="1"/>
  <c r="L21" i="29"/>
  <c r="F18" i="29"/>
  <c r="F17" i="29"/>
  <c r="F19" i="29" s="1"/>
  <c r="H9" i="25"/>
  <c r="F9" i="25"/>
  <c r="F8" i="25"/>
  <c r="H8" i="25"/>
  <c r="F90" i="25" l="1"/>
  <c r="F91" i="25" s="1"/>
  <c r="C108" i="25" s="1"/>
  <c r="F77" i="25"/>
  <c r="F78" i="25" s="1"/>
  <c r="C107" i="25" s="1"/>
  <c r="F20" i="29"/>
  <c r="F21" i="29" s="1"/>
  <c r="C50" i="29" s="1"/>
  <c r="C52" i="29" s="1"/>
  <c r="L22" i="25"/>
  <c r="C109" i="25" l="1"/>
  <c r="H36" i="19"/>
  <c r="F25" i="25" l="1"/>
  <c r="F57" i="19"/>
  <c r="F28" i="25" l="1"/>
  <c r="F27" i="25"/>
  <c r="F26" i="25"/>
  <c r="K17" i="25"/>
  <c r="H15" i="25"/>
  <c r="F15" i="25"/>
  <c r="H14" i="25"/>
  <c r="F14" i="25"/>
  <c r="H13" i="25"/>
  <c r="H12" i="25"/>
  <c r="H11" i="25"/>
  <c r="F11" i="25"/>
  <c r="N10" i="25"/>
  <c r="H10" i="25"/>
  <c r="F10" i="25"/>
  <c r="F16" i="25" s="1"/>
  <c r="N9" i="25"/>
  <c r="H16" i="25"/>
  <c r="F30" i="25" l="1"/>
  <c r="H37" i="19"/>
  <c r="H34" i="19"/>
  <c r="H33" i="19"/>
  <c r="H32" i="19"/>
  <c r="H42" i="19"/>
  <c r="H41" i="19"/>
  <c r="H40" i="19"/>
  <c r="H39" i="19"/>
  <c r="H38" i="19"/>
  <c r="H27" i="19"/>
  <c r="H31" i="19"/>
  <c r="F31" i="19"/>
  <c r="H30" i="19"/>
  <c r="F30" i="19"/>
  <c r="H29" i="19"/>
  <c r="F29" i="19"/>
  <c r="H28" i="19"/>
  <c r="H25" i="19"/>
  <c r="F25" i="19"/>
  <c r="H24" i="19"/>
  <c r="F24" i="19"/>
  <c r="F26" i="19"/>
  <c r="H26" i="19"/>
  <c r="H17" i="19"/>
  <c r="F17" i="19"/>
  <c r="H16" i="19"/>
  <c r="F16" i="19"/>
  <c r="H18" i="19"/>
  <c r="F18" i="19"/>
  <c r="H21" i="19"/>
  <c r="F21" i="19"/>
  <c r="H15" i="19"/>
  <c r="F15" i="19"/>
  <c r="H14" i="19"/>
  <c r="F14" i="19"/>
  <c r="H13" i="19"/>
  <c r="F13" i="19"/>
  <c r="H12" i="19"/>
  <c r="F12" i="19"/>
  <c r="H11" i="19"/>
  <c r="F11" i="19"/>
  <c r="H10" i="19"/>
  <c r="F10" i="19"/>
  <c r="H9" i="19"/>
  <c r="F9" i="19"/>
  <c r="H8" i="19"/>
  <c r="F8" i="19"/>
  <c r="F18" i="25" l="1"/>
  <c r="F17" i="25"/>
  <c r="L21" i="25"/>
  <c r="F31" i="25"/>
  <c r="F32" i="25" s="1"/>
  <c r="L46" i="19"/>
  <c r="H23" i="19"/>
  <c r="F23" i="19"/>
  <c r="H22" i="19"/>
  <c r="F22" i="19"/>
  <c r="F19" i="19"/>
  <c r="H19" i="19"/>
  <c r="F20" i="19"/>
  <c r="H20" i="19"/>
  <c r="F19" i="25" l="1"/>
  <c r="F20" i="25" s="1"/>
  <c r="F33" i="25"/>
  <c r="F34" i="25" s="1"/>
  <c r="C51" i="25" s="1"/>
  <c r="H39" i="22"/>
  <c r="B39" i="22"/>
  <c r="A39" i="22"/>
  <c r="A37" i="22"/>
  <c r="B35" i="22"/>
  <c r="H35" i="19"/>
  <c r="N33" i="19"/>
  <c r="O14" i="19"/>
  <c r="O13" i="19"/>
  <c r="F60" i="19"/>
  <c r="F59" i="19"/>
  <c r="F58" i="19"/>
  <c r="F21" i="25" l="1"/>
  <c r="C50" i="25" s="1"/>
  <c r="C52" i="25" s="1"/>
  <c r="F45" i="19"/>
  <c r="F50" i="19" s="1"/>
  <c r="M37" i="19"/>
  <c r="H45" i="19"/>
  <c r="F46" i="19" s="1"/>
  <c r="F51" i="19" s="1"/>
  <c r="F62" i="19"/>
  <c r="F65" i="19" s="1"/>
  <c r="F67" i="19" l="1"/>
  <c r="F63" i="19"/>
  <c r="F64" i="19" s="1"/>
  <c r="F47" i="19"/>
  <c r="F49" i="19"/>
  <c r="F48" i="19"/>
  <c r="F68" i="19" l="1"/>
  <c r="F69" i="19" s="1"/>
  <c r="C86" i="19" s="1"/>
  <c r="F52" i="19"/>
  <c r="F53" i="19" s="1"/>
  <c r="C85" i="19" s="1"/>
  <c r="C87" i="19" l="1"/>
</calcChain>
</file>

<file path=xl/sharedStrings.xml><?xml version="1.0" encoding="utf-8"?>
<sst xmlns="http://schemas.openxmlformats.org/spreadsheetml/2006/main" count="448" uniqueCount="149">
  <si>
    <t>CHAMUNDESHWARI ELECTRICITY SUPPLY CORPORATION LIMITED</t>
  </si>
  <si>
    <t>SLNo</t>
  </si>
  <si>
    <t>Particulars</t>
  </si>
  <si>
    <t>Units</t>
  </si>
  <si>
    <t>Qnty</t>
  </si>
  <si>
    <t>Rate</t>
  </si>
  <si>
    <t>Amount</t>
  </si>
  <si>
    <t>Labour Rate</t>
  </si>
  <si>
    <t>Labour
Amount</t>
  </si>
  <si>
    <t>No</t>
  </si>
  <si>
    <t>Set</t>
  </si>
  <si>
    <t>Km</t>
  </si>
  <si>
    <t>Miscellaneous Materials</t>
  </si>
  <si>
    <t>Total Material Cost</t>
  </si>
  <si>
    <t>Total Labour Charges</t>
  </si>
  <si>
    <t>Employees cost of 20% @ labour Charges</t>
  </si>
  <si>
    <t>Contigencies @ 2% above total</t>
  </si>
  <si>
    <t>Transportation cost stores to Site at 2% on Material Cost</t>
  </si>
  <si>
    <t>ESI &amp; PF @ 18.36% on labour Charges</t>
  </si>
  <si>
    <t>Total cost</t>
  </si>
  <si>
    <t>Say Rs</t>
  </si>
  <si>
    <t>Part- B Decommission of Asset</t>
  </si>
  <si>
    <t>Labour Charges</t>
  </si>
  <si>
    <t>Relesing 4 Pin X-arm</t>
  </si>
  <si>
    <t xml:space="preserve"> Total Labour Charges</t>
  </si>
  <si>
    <t>DATA FURNISHED BY THE FIELD STAFF</t>
  </si>
  <si>
    <t xml:space="preserve">CREDIT </t>
  </si>
  <si>
    <t xml:space="preserve">Date of De-commission     After Completion of Work </t>
  </si>
  <si>
    <t>Original cost of Materials</t>
  </si>
  <si>
    <t>Dpreciasion earned</t>
  </si>
  <si>
    <t>return down value</t>
  </si>
  <si>
    <t>ABSTRACT</t>
  </si>
  <si>
    <t xml:space="preserve">PART - A    </t>
  </si>
  <si>
    <t>PART - B   Decommission of Asset</t>
  </si>
  <si>
    <t>Total Estimate Cost</t>
  </si>
  <si>
    <r>
      <rPr>
        <b/>
        <sz val="10"/>
        <color indexed="8"/>
        <rFont val="Verdana"/>
        <family val="2"/>
      </rPr>
      <t>Certificate</t>
    </r>
    <r>
      <rPr>
        <sz val="10"/>
        <color indexed="8"/>
        <rFont val="Verdana"/>
        <family val="2"/>
      </rPr>
      <t>:- Certifede that I have personally visited the spot and prepared this estimates as per present S.R.rates &amp; most economical safe way for executing this work.</t>
    </r>
  </si>
  <si>
    <t>To,</t>
  </si>
  <si>
    <t>CESC, O&amp;M Division,</t>
  </si>
  <si>
    <t>No's</t>
  </si>
  <si>
    <t>Loading &amp; un loading of 9Mtrs ploes</t>
  </si>
  <si>
    <t>Relesing 9Mtrs RCC Pole</t>
  </si>
  <si>
    <t>Relesing 9Mtrs PSC Pole</t>
  </si>
  <si>
    <t>Relesing Hoizantal X-arm</t>
  </si>
  <si>
    <t>Service Tax GST @18 % on Labour Charges</t>
  </si>
  <si>
    <t>PART-A</t>
  </si>
  <si>
    <t>11kV, 5kN composite/Polymeric pin insulator</t>
  </si>
  <si>
    <t>Nos</t>
  </si>
  <si>
    <t>Silicon Rubber  composite/Polymeric pin insulator/11kV, 45kN polymeric insulators</t>
  </si>
  <si>
    <t>Guy set complete</t>
  </si>
  <si>
    <t>0.9X1166</t>
  </si>
  <si>
    <t>0.9X106</t>
  </si>
  <si>
    <t>4 Pin cross arms with pole clamp, B&amp;N of required size and washers etc for RCC pole</t>
  </si>
  <si>
    <r>
      <rPr>
        <b/>
        <sz val="18"/>
        <color indexed="8"/>
        <rFont val="Calibri"/>
        <family val="2"/>
      </rPr>
      <t>CHAMUNDESHWARI   ELECTRICITY   SUPPLY  CORPORATION  LIMITED</t>
    </r>
    <r>
      <rPr>
        <sz val="11"/>
        <rFont val="Arial"/>
        <family val="2"/>
      </rPr>
      <t xml:space="preserve">
</t>
    </r>
    <r>
      <rPr>
        <b/>
        <sz val="11"/>
        <color indexed="8"/>
        <rFont val="Calibri"/>
        <family val="2"/>
      </rPr>
      <t xml:space="preserve">(  A GOVT.of karnataka undertaking) </t>
    </r>
  </si>
  <si>
    <t>The Executive Engineer ( E ),</t>
  </si>
  <si>
    <t>K.R. Nagara</t>
  </si>
  <si>
    <t xml:space="preserve">     Dear Sir,</t>
  </si>
  <si>
    <t>Name of the work</t>
  </si>
  <si>
    <t>Estimate Cost in Rs</t>
  </si>
  <si>
    <t xml:space="preserve">          Submittted for Kind Sanction.</t>
  </si>
  <si>
    <t>Copies: office copy.</t>
  </si>
  <si>
    <t xml:space="preserve">              Sub: Submitting the  below Estimate.(Rain and Wind)</t>
  </si>
  <si>
    <t>Section</t>
  </si>
  <si>
    <r>
      <rPr>
        <b/>
        <sz val="18"/>
        <color indexed="8"/>
        <rFont val="Calibri"/>
        <family val="2"/>
      </rPr>
      <t>CHAMUNDESHWARI   ELECTRICITY   SUPPLY  CORPORATION  LIMITED</t>
    </r>
    <r>
      <rPr>
        <sz val="11"/>
        <rFont val="Arial"/>
        <family val="2"/>
      </rPr>
      <t xml:space="preserve">
</t>
    </r>
    <r>
      <rPr>
        <b/>
        <sz val="11"/>
        <color indexed="8"/>
        <rFont val="Calibri"/>
        <family val="2"/>
      </rPr>
      <t xml:space="preserve">(  A Govt.of karnataka undertaking) </t>
    </r>
  </si>
  <si>
    <t>9 mtr long RCC pole 145KG WL</t>
  </si>
  <si>
    <t>9 mtr long PSC pole 200KG WL</t>
  </si>
  <si>
    <t>GI Wire 8 SWG</t>
  </si>
  <si>
    <t>Guy wire 7/10 SWG</t>
  </si>
  <si>
    <t>Kg</t>
  </si>
  <si>
    <t>Relesing &amp; Refixing of L.T Protection Kit</t>
  </si>
  <si>
    <t>1.9X694</t>
  </si>
  <si>
    <t>Relesing &amp; Refixing  of 11kV Lightning Arester</t>
  </si>
  <si>
    <t>Straightening of slant/bent poles No</t>
  </si>
  <si>
    <t>Transporation by Head Load 25 to 105Mtrs</t>
  </si>
  <si>
    <t>Set/3No</t>
  </si>
  <si>
    <t xml:space="preserve">Relesing and Re errection of 11kV/433V, 25KVA, 3 Phase, 50 Cys Distribution Transformer </t>
  </si>
  <si>
    <t>Relesing &amp; Refixing of LT Electronic Tri-Vector Meter with Box</t>
  </si>
  <si>
    <t>11 kV Horizontal cross arm with H.T.Single top support, clamp,bolts, nuts and washers For  RCC/PSC Poles</t>
  </si>
  <si>
    <t>Date of commision                        2008</t>
  </si>
  <si>
    <t>Relesing &amp; Refixing of Single pole Transformer Set</t>
  </si>
  <si>
    <t>*********************************************************************************************************************************************************************************************</t>
  </si>
  <si>
    <t>Corporate office address
No 29, Kaveri Grammena Bank Road,                                                                                            Office of the Assistant Exe, Eng(E)  
2 nd Stage, Vijayanagara, Hinakal,                                                                                                    CESC, O&amp;M,Sub-Division,
Mysore-570009   CIN:U40109KA2004SGC035177                                                                                         Saligrama.</t>
  </si>
  <si>
    <t>Corporate office address
No 29, Kaveri Grammena Bank Road,                                                                                             Office of the Assistant Exe, Eng(E)  
2 nd Stage, Vijayanagara, Hinakal,                                                                                                     CESC, O&amp;M,Sub-Division,
Mysore-570009   CIN:U40109KA2004SGC035177                                                                                          Saligrama.</t>
  </si>
  <si>
    <t xml:space="preserve">                                                            Your's faith fully </t>
  </si>
  <si>
    <t xml:space="preserve">                                                                            CESC, O&amp;M Sub-division,</t>
  </si>
  <si>
    <t xml:space="preserve">                                                                                            Saligrama.</t>
  </si>
  <si>
    <t xml:space="preserve">                                                       Assistant Executive Engineer (Ele,.)</t>
  </si>
  <si>
    <t xml:space="preserve">                                                                Your's faith fully </t>
  </si>
  <si>
    <t xml:space="preserve">                                                                            Assistant Executive Engineer (Ele,.)</t>
  </si>
  <si>
    <t xml:space="preserve">                                                                                  CESC, O&amp;M Sub-division,</t>
  </si>
  <si>
    <t xml:space="preserve">                                                                                                Saligrama.</t>
  </si>
  <si>
    <t xml:space="preserve">Releasing 9Mtrs RCC poles                      01 no     01X20KG = 20Kg                SCRAP  IRON          </t>
  </si>
  <si>
    <t>Bolts &amp; Nuts of Sizes Full Thread</t>
  </si>
  <si>
    <t>Bolts &amp; Nuts of Sizes Full Thread 16X75mm</t>
  </si>
  <si>
    <t>MT</t>
  </si>
  <si>
    <t>GI wire 8 SWG</t>
  </si>
  <si>
    <t>Kgs</t>
  </si>
  <si>
    <t>Rabbit ACSR conductor</t>
  </si>
  <si>
    <t>Spiral earth electrode</t>
  </si>
  <si>
    <t xml:space="preserve"> Estimate for Replacement of Broken single pole T/r Center and 9Mtrs PCC  pole of HT Line due to heavy wind &amp; Rain  on 20.09.2020 at Channmgere village limit (DTC CODE:1551AC) in Haradanahalli Section, Saligrama Sub-division. (Rain &amp; Wind)</t>
  </si>
  <si>
    <t>Haradanahalli</t>
  </si>
  <si>
    <t xml:space="preserve">        I here with submitting the 01Nos estimate for Replacement of Detoriated/Damaged Structure and 9Mtrs PSC of HT Line due to heavy Rain &amp; Wind in Haradanahalli Section.</t>
  </si>
  <si>
    <t>Break down Charegs of 25% on labour charges</t>
  </si>
  <si>
    <t>Rs. 57,298/-</t>
  </si>
  <si>
    <t>Damged Single Pole 25KVA Structure and 2 No's PSC pole Due Wind and Rain at Channmgere
 line on 20.09.2020.</t>
  </si>
  <si>
    <t>W.O.NO:KC-8446/D:21.09.2020</t>
  </si>
  <si>
    <t>8 mtrs long RCC poles 115kg WL</t>
  </si>
  <si>
    <t>8 mtrs long PSC poles 200kg WL</t>
  </si>
  <si>
    <t>Pin Insulators 1.1KV class with G.I.Pins,</t>
  </si>
  <si>
    <t xml:space="preserve">No.8 Strain Insulators </t>
  </si>
  <si>
    <t>Weasel ACSR Conductor</t>
  </si>
  <si>
    <t>1.9X2420</t>
  </si>
  <si>
    <t>Relesing &amp; Refixing of Horizantal X- arms</t>
  </si>
  <si>
    <t>1.9X122</t>
  </si>
  <si>
    <t>Relesing &amp; Refixing of 4 Pin X- arms</t>
  </si>
  <si>
    <t>Relesing &amp; Refixing of 2 Pin X- arms with LTST</t>
  </si>
  <si>
    <t>Relesing &amp; Re-stringing of Rabbit ACSR Conductor</t>
  </si>
  <si>
    <t>Relesing &amp; Re-stringing of 2/4 ACSR Conductor</t>
  </si>
  <si>
    <t>1.9X3299</t>
  </si>
  <si>
    <t>0.75X1072</t>
  </si>
  <si>
    <t>Jungle Clearance</t>
  </si>
  <si>
    <t>Loading &amp; un loading of 8Mtrs ploes</t>
  </si>
  <si>
    <t>1.9X1286</t>
  </si>
  <si>
    <t>1.9x863</t>
  </si>
  <si>
    <t>1.9X260</t>
  </si>
  <si>
    <t>1.9X90</t>
  </si>
  <si>
    <t>TO NO: CESC/SLGR/AEE (E)/AE(T)/ 2022-23/No:                                                                 D:</t>
  </si>
  <si>
    <t xml:space="preserve"> Estimate for Replacement of Broken single pole T/r Center and 9Mtrs RCC   pole of HT Line due to heavy wind &amp; Rain  on 16.04.2022  at  Huralikamenahalli  village limit (DTC CODE:151216) in Hebbal Section, K.R. Nagar  Sub-division. (Rain &amp; Wind)</t>
  </si>
  <si>
    <t xml:space="preserve">Junior  Engineer (Ele),                                                                                         Assistant Executive Engineer(Ele)  
 CESC,O&amp;M  Section                                                                                                   CESC,O&amp;M Sub-division
    Hebbal.                                                                                                                     K.R. Nagara.   </t>
  </si>
  <si>
    <t>Releasing 9Mtrs PSC poles                      0 no           SCRAP                     Not Returnable to Store</t>
  </si>
  <si>
    <t>Releasing Horizantal  X-arm                    0 no       0X0Kg = 0Kg             SCRAP IRON</t>
  </si>
  <si>
    <t>Releasing 4 Pin  X-arm                            00 no      00X0Kg = 00Kg              SCRAP IRON</t>
  </si>
  <si>
    <t>Estimate. No :  SLK-39                                  Date:16.04.2022</t>
  </si>
  <si>
    <t>*</t>
  </si>
  <si>
    <t>0.9X1341</t>
  </si>
  <si>
    <r>
      <t xml:space="preserve">      </t>
    </r>
    <r>
      <rPr>
        <b/>
        <sz val="10"/>
        <color indexed="8"/>
        <rFont val="Verdana"/>
        <family val="2"/>
      </rPr>
      <t>Report</t>
    </r>
    <r>
      <rPr>
        <sz val="10"/>
        <color indexed="8"/>
        <rFont val="Verdana"/>
        <family val="2"/>
      </rPr>
      <t xml:space="preserve"> :- This Estimate is Prepared for sum of Rs. 41492</t>
    </r>
    <r>
      <rPr>
        <b/>
        <sz val="10"/>
        <color indexed="8"/>
        <rFont val="Verdana"/>
        <family val="2"/>
      </rPr>
      <t>/-</t>
    </r>
    <r>
      <rPr>
        <sz val="10"/>
        <color indexed="8"/>
        <rFont val="Verdana"/>
        <family val="2"/>
      </rPr>
      <t xml:space="preserve"> for Replacement of Broken single pole T/r Center and 9Mtrs RCC  pole of HT Line due to heavy wind &amp; Rain   at Huralikamenahalli  village limit (DTC CODE:151216) in Hebbal Section, K.R. Nagar  Sub-division. (Rain &amp; Wind)</t>
    </r>
  </si>
  <si>
    <r>
      <rPr>
        <sz val="12"/>
        <rFont val="Calibri"/>
        <family val="2"/>
        <scheme val="minor"/>
      </rPr>
      <t>NOTE</t>
    </r>
    <r>
      <rPr>
        <sz val="12"/>
        <rFont val="BRH Bengaluru"/>
      </rPr>
      <t>:</t>
    </r>
    <r>
      <rPr>
        <sz val="12"/>
        <rFont val="Nudi 01 k"/>
      </rPr>
      <t xml:space="preserve">- PÉ.DgÀ £ÀUÀgÀ G¥À «¨sÁUÀzÀ sssºÉ¨sÀ¼À ±ÁSÉAiÀÄ ºÀÄgÀÄ½PÁªÉÄ£Àº½ UÁæªÀÄzÀ ªÁå¦ÛAiÀÄ°è ¢£ÁAPÀ: 16.04.2022 gÀ gÁwæ ¸ÀªÀÄAiÀÄzÀ°è ©zÀÝ ¨Áj ªÀÄ¼É ªÀÄvÀÄÛ UÁ½UÉ ºÀÄgÀÄ½PÁªÉÄ£Àº½ UÁæªÀÄzÀ ªÁå¦ÛAiÀÄ </t>
    </r>
    <r>
      <rPr>
        <sz val="12"/>
        <rFont val="Cambria"/>
        <family val="1"/>
        <scheme val="major"/>
      </rPr>
      <t>25</t>
    </r>
    <r>
      <rPr>
        <sz val="12"/>
        <rFont val="Nudi 01 e"/>
      </rPr>
      <t>PÉ«AiÉÄ ¥ÀjªÀvÀðPÀ PÉÃAzÀæzÀ ºÀwÛgÀ</t>
    </r>
    <r>
      <rPr>
        <sz val="12"/>
        <rFont val="BRH Bengaluru"/>
      </rPr>
      <t xml:space="preserve"> </t>
    </r>
    <r>
      <rPr>
        <sz val="12"/>
        <rFont val="Nudi 01 k"/>
      </rPr>
      <t>11 PÉ« ¯ÉÊ¤£À ªÉÄÃ¯É ªÀÄgÀ©zÀÄÝ (¹AUÀ¯ï ¥ÉÇÃ¯ï ¥ÀjªÀvÀðPÀ PÉÃAzÀæ r.n.¹.PÉÆqï :151216)  ¥ÀjªÀvÀðPÀ PÉÃAzÀæzÀ Dgï.¹.¹ PÀA§ ªÀÄvÀÄÛ  01 ¸ÀASÉåAiÀÄ 9«ÄÃlgï DgÀ.¹.¹ PÀA¨sÀUÀ¼ÀÄ PÀA§UÀ¼ÀÄ ªÀÄÄj¢zÀÄÝ, F PÀA§UÀ¼À£ÀÄß vÀÄvÁðV §zÀ¯Á¬Ä¸À®Ä CAzÁdÄ ¥ÀnÖAiÀÄ£ÀÄß vÀAiÀiÁj¹ vÀªÀÄä ªÀÄÄA¢£À PÀæªÀÄPÁÌV ¸À°è¸À¯ÁVzÉ.</t>
    </r>
  </si>
  <si>
    <t xml:space="preserve"> 11kV Solid Core Type HG Fuse Unit</t>
  </si>
  <si>
    <t>Estimate. No : TM131                                Date: 19.09.2022</t>
  </si>
  <si>
    <t xml:space="preserve">Junior  Engineer (Ele),                                                                                         Assistant Executive Engineer(Ele)  
 CESC,O&amp;M  Section                                                                                                    CESC,O&amp;M Sub-division
           Hosur.                                                                                                                           K.R. Nagara.   </t>
  </si>
  <si>
    <t xml:space="preserve"> Estimate for Replacement of Broken   9Mtrs RCC  pole of H/T Line due to A auto  Hit an Accident to pole at vide Auto No. bearing KA-09 D-7157 of Vijay kumar A S S/O Shivannegowda 19.09.2022 at Hosuru  village limit  in Hosur Section, K.R. Nagar  Sub-division. Under  Self Executuion work.</t>
  </si>
  <si>
    <t xml:space="preserve">Releasing 9 Mtrs RCC poles                      01 no     01X14KG = 14Kg                SCRAP  IRON          </t>
  </si>
  <si>
    <r>
      <t xml:space="preserve">      </t>
    </r>
    <r>
      <rPr>
        <b/>
        <sz val="10"/>
        <color indexed="8"/>
        <rFont val="Verdana"/>
        <family val="2"/>
      </rPr>
      <t>Report</t>
    </r>
    <r>
      <rPr>
        <sz val="10"/>
        <color indexed="8"/>
        <rFont val="Verdana"/>
        <family val="2"/>
      </rPr>
      <t xml:space="preserve"> :- This Estimate is Prepared for sum of Rs.</t>
    </r>
    <r>
      <rPr>
        <b/>
        <sz val="10"/>
        <color indexed="8"/>
        <rFont val="Verdana"/>
        <family val="2"/>
      </rPr>
      <t xml:space="preserve"> 23048/-</t>
    </r>
    <r>
      <rPr>
        <sz val="10"/>
        <color indexed="8"/>
        <rFont val="Verdana"/>
        <family val="2"/>
      </rPr>
      <t xml:space="preserve"> for Replacement of Broken 9Mtrs RCC  pole of HT Line due to A auto  Hit an Accident vide Auto No. bearing KA-09 D-7157 of Vijay kumar A S S/O Shivannegowda 19.09.2022 at Hosuru  village limit  in Hosur Section, K.R. Nagar  Sub-division. Under  Self Executuion work.</t>
    </r>
  </si>
  <si>
    <t>Estimate. No : TM156                                Date: 18.10.2022</t>
  </si>
  <si>
    <t xml:space="preserve">Releasing 9 Mtrs RCC poles                      00 no     01X14KG = 14Kg                SCRAP  IRON          </t>
  </si>
  <si>
    <t xml:space="preserve"> Estimate for Replacement of Broken   9Mtrs PSC  pole of H/T Line due to A Lorry  Hit an Accident to pole at vide Lorry No. bearing KA-09 D-7157 of Vijay kumar A S S/O Shivannegowda 18.10.2022 at Chunchankatte  village limit  in Hosur Section, K.R. Nagar  Sub-division. Under  Self Executuion work.</t>
  </si>
  <si>
    <t>4 Pin cross arms with pole clamp, B&amp;N of required size and washers etc for PSC pole</t>
  </si>
  <si>
    <t>1.1KV Pin Insulator with GI Pin</t>
  </si>
  <si>
    <t>Releasing 9Mtrs PSC poles                      01 no           SCRAP                     Not Returnable to Store</t>
  </si>
  <si>
    <r>
      <t xml:space="preserve">      </t>
    </r>
    <r>
      <rPr>
        <b/>
        <sz val="10"/>
        <color indexed="8"/>
        <rFont val="Verdana"/>
        <family val="2"/>
      </rPr>
      <t>Report</t>
    </r>
    <r>
      <rPr>
        <sz val="10"/>
        <color indexed="8"/>
        <rFont val="Verdana"/>
        <family val="2"/>
      </rPr>
      <t xml:space="preserve"> :- This Estimate is Prepared for sum of Rs.</t>
    </r>
    <r>
      <rPr>
        <b/>
        <sz val="10"/>
        <color indexed="8"/>
        <rFont val="Verdana"/>
        <family val="2"/>
      </rPr>
      <t xml:space="preserve"> 14078/-</t>
    </r>
    <r>
      <rPr>
        <sz val="10"/>
        <color indexed="8"/>
        <rFont val="Verdana"/>
        <family val="2"/>
      </rPr>
      <t xml:space="preserve"> for Replacement of Broken 9Mtrs RCC  pole of HT Line due to A auto  Hit an Accident vide Auto No. bearing KA-09 D-7157 of Vijay kumar A S S/O Shivannegowda 19.09.2022 at Hosuru  village limit  in Hosur Section, K.R. Nagar  Sub-division. Under  Self Executuion work.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</si>
</sst>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>
    <font>
      <sz val="11"/>
      <color theme="1"/>
      <name val="Calibri"/>
      <family val="2"/>
      <scheme val="minor"/>
    </font>
    <font>
      <b/>
      <sz val="13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9"/>
      <name val="Verdana"/>
      <family val="2"/>
    </font>
    <font>
      <sz val="10"/>
      <name val="Arial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9"/>
      <color theme="1"/>
      <name val="Verdan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2"/>
      <name val="Times New Roman"/>
      <family val="1"/>
    </font>
    <font>
      <sz val="12"/>
      <name val="Calibri"/>
      <family val="2"/>
      <scheme val="minor"/>
    </font>
    <font>
      <sz val="12"/>
      <name val="BRH Bengaluru"/>
    </font>
    <font>
      <sz val="11"/>
      <name val="Arial"/>
      <family val="2"/>
    </font>
    <font>
      <b/>
      <sz val="18"/>
      <color indexed="8"/>
      <name val="Calibri"/>
      <family val="2"/>
    </font>
    <font>
      <u/>
      <sz val="9"/>
      <name val="Verdana"/>
      <family val="2"/>
    </font>
    <font>
      <sz val="9"/>
      <name val="Arial"/>
      <family val="2"/>
    </font>
    <font>
      <b/>
      <sz val="11"/>
      <name val="Arial"/>
      <family val="2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FF0000"/>
      <name val="Verdana"/>
      <family val="2"/>
    </font>
    <font>
      <sz val="12"/>
      <name val="Nudi 01 k"/>
    </font>
    <font>
      <sz val="12"/>
      <name val="Cambria"/>
      <family val="1"/>
      <scheme val="major"/>
    </font>
    <font>
      <sz val="12"/>
      <name val="Nudi 01 e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6" fillId="0" borderId="0"/>
    <xf numFmtId="0" fontId="8" fillId="0" borderId="0"/>
  </cellStyleXfs>
  <cellXfs count="154">
    <xf numFmtId="0" fontId="0" fillId="0" borderId="0" xfId="0"/>
    <xf numFmtId="0" fontId="4" fillId="0" borderId="2" xfId="0" applyFont="1" applyFill="1" applyBorder="1" applyAlignment="1">
      <alignment horizontal="left" vertical="center" wrapText="1"/>
    </xf>
    <xf numFmtId="0" fontId="5" fillId="0" borderId="2" xfId="0" applyFont="1" applyBorder="1"/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1" fontId="4" fillId="0" borderId="2" xfId="0" applyNumberFormat="1" applyFont="1" applyBorder="1" applyAlignment="1">
      <alignment horizontal="right"/>
    </xf>
    <xf numFmtId="0" fontId="4" fillId="0" borderId="2" xfId="0" applyFont="1" applyBorder="1"/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/>
    </xf>
    <xf numFmtId="1" fontId="7" fillId="0" borderId="2" xfId="0" applyNumberFormat="1" applyFont="1" applyBorder="1" applyAlignment="1">
      <alignment horizontal="right" vertical="center"/>
    </xf>
    <xf numFmtId="0" fontId="7" fillId="0" borderId="2" xfId="0" applyFont="1" applyFill="1" applyBorder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horizontal="left"/>
    </xf>
    <xf numFmtId="0" fontId="5" fillId="0" borderId="2" xfId="0" applyFont="1" applyFill="1" applyBorder="1" applyAlignment="1">
      <alignment horizontal="right" vertical="center" wrapText="1"/>
    </xf>
    <xf numFmtId="0" fontId="8" fillId="0" borderId="0" xfId="0" applyFont="1"/>
    <xf numFmtId="0" fontId="6" fillId="0" borderId="2" xfId="0" applyFont="1" applyFill="1" applyBorder="1" applyAlignment="1">
      <alignment vertical="center" wrapText="1"/>
    </xf>
    <xf numFmtId="0" fontId="5" fillId="0" borderId="0" xfId="0" applyFont="1" applyBorder="1"/>
    <xf numFmtId="0" fontId="4" fillId="0" borderId="0" xfId="0" applyFont="1" applyBorder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7" fillId="0" borderId="0" xfId="0" applyFont="1"/>
    <xf numFmtId="0" fontId="8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/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13" fillId="0" borderId="0" xfId="0" applyFont="1"/>
    <xf numFmtId="0" fontId="6" fillId="0" borderId="0" xfId="0" applyFont="1" applyAlignment="1">
      <alignment horizontal="left" wrapText="1"/>
    </xf>
    <xf numFmtId="0" fontId="5" fillId="0" borderId="2" xfId="0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right" vertical="center"/>
    </xf>
    <xf numFmtId="0" fontId="8" fillId="0" borderId="0" xfId="2"/>
    <xf numFmtId="0" fontId="22" fillId="0" borderId="0" xfId="2" applyFont="1"/>
    <xf numFmtId="0" fontId="14" fillId="0" borderId="0" xfId="2" applyFont="1"/>
    <xf numFmtId="0" fontId="19" fillId="0" borderId="0" xfId="2" applyFont="1" applyAlignment="1">
      <alignment wrapText="1"/>
    </xf>
    <xf numFmtId="0" fontId="19" fillId="0" borderId="0" xfId="2" applyFont="1"/>
    <xf numFmtId="0" fontId="19" fillId="0" borderId="0" xfId="2" applyFont="1" applyAlignment="1">
      <alignment vertical="center"/>
    </xf>
    <xf numFmtId="0" fontId="14" fillId="0" borderId="2" xfId="2" applyFont="1" applyBorder="1" applyAlignment="1">
      <alignment horizontal="center" vertical="center" wrapText="1"/>
    </xf>
    <xf numFmtId="0" fontId="14" fillId="0" borderId="0" xfId="2" applyFont="1" applyAlignment="1">
      <alignment vertical="center"/>
    </xf>
    <xf numFmtId="0" fontId="10" fillId="0" borderId="2" xfId="2" applyFont="1" applyBorder="1" applyAlignment="1">
      <alignment horizontal="center" vertical="center" wrapText="1"/>
    </xf>
    <xf numFmtId="0" fontId="8" fillId="0" borderId="0" xfId="2" applyAlignment="1">
      <alignment vertical="center" wrapText="1"/>
    </xf>
    <xf numFmtId="0" fontId="8" fillId="0" borderId="0" xfId="2" applyBorder="1" applyAlignment="1">
      <alignment horizontal="center" vertical="center" wrapText="1"/>
    </xf>
    <xf numFmtId="0" fontId="8" fillId="0" borderId="0" xfId="2" applyFont="1"/>
    <xf numFmtId="0" fontId="8" fillId="0" borderId="0" xfId="2" applyAlignment="1">
      <alignment vertical="center"/>
    </xf>
    <xf numFmtId="0" fontId="24" fillId="0" borderId="0" xfId="2" applyFont="1" applyAlignment="1">
      <alignment vertical="center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24" fillId="0" borderId="0" xfId="2" applyFont="1" applyAlignment="1">
      <alignment horizontal="left" vertical="center"/>
    </xf>
    <xf numFmtId="0" fontId="5" fillId="0" borderId="2" xfId="0" applyFont="1" applyFill="1" applyBorder="1" applyAlignment="1">
      <alignment horizontal="center" vertical="center" wrapText="1"/>
    </xf>
    <xf numFmtId="2" fontId="0" fillId="0" borderId="0" xfId="0" applyNumberFormat="1"/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2" fontId="5" fillId="0" borderId="2" xfId="0" applyNumberFormat="1" applyFont="1" applyFill="1" applyBorder="1" applyAlignment="1">
      <alignment horizontal="right" vertical="center" wrapText="1"/>
    </xf>
    <xf numFmtId="2" fontId="5" fillId="0" borderId="2" xfId="0" applyNumberFormat="1" applyFont="1" applyBorder="1" applyAlignment="1">
      <alignment horizontal="right" vertical="center" wrapText="1"/>
    </xf>
    <xf numFmtId="1" fontId="4" fillId="0" borderId="2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right" vertical="center"/>
    </xf>
    <xf numFmtId="0" fontId="26" fillId="0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center"/>
    </xf>
    <xf numFmtId="2" fontId="5" fillId="0" borderId="2" xfId="0" applyNumberFormat="1" applyFont="1" applyFill="1" applyBorder="1" applyAlignment="1">
      <alignment horizontal="left" vertical="center" indent="2"/>
    </xf>
    <xf numFmtId="0" fontId="6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" fontId="5" fillId="0" borderId="2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8" fillId="0" borderId="0" xfId="2" applyBorder="1" applyAlignment="1">
      <alignment horizontal="left" vertical="center" wrapText="1"/>
    </xf>
    <xf numFmtId="0" fontId="24" fillId="0" borderId="0" xfId="2" applyFont="1" applyAlignment="1">
      <alignment horizontal="left" vertical="center"/>
    </xf>
    <xf numFmtId="0" fontId="8" fillId="0" borderId="0" xfId="2" applyAlignment="1">
      <alignment horizontal="center" vertical="center"/>
    </xf>
    <xf numFmtId="0" fontId="19" fillId="0" borderId="0" xfId="2" applyFont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0" fontId="21" fillId="0" borderId="1" xfId="1" applyFont="1" applyBorder="1" applyAlignment="1">
      <alignment horizontal="left" vertical="center"/>
    </xf>
    <xf numFmtId="0" fontId="19" fillId="0" borderId="0" xfId="2" applyFont="1" applyAlignment="1">
      <alignment horizontal="left" vertical="center" wrapText="1"/>
    </xf>
    <xf numFmtId="0" fontId="8" fillId="0" borderId="0" xfId="2" applyFont="1" applyAlignment="1"/>
    <xf numFmtId="0" fontId="24" fillId="0" borderId="0" xfId="2" applyFont="1" applyAlignment="1">
      <alignment horizontal="center" vertical="center"/>
    </xf>
    <xf numFmtId="0" fontId="14" fillId="0" borderId="2" xfId="2" applyFont="1" applyBorder="1" applyAlignment="1">
      <alignment horizontal="center" vertical="center"/>
    </xf>
    <xf numFmtId="0" fontId="14" fillId="0" borderId="3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9" fillId="0" borderId="3" xfId="2" applyFont="1" applyBorder="1" applyAlignment="1">
      <alignment horizontal="center" vertical="center" wrapText="1"/>
    </xf>
    <xf numFmtId="0" fontId="19" fillId="0" borderId="4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2" fontId="23" fillId="0" borderId="3" xfId="2" applyNumberFormat="1" applyFont="1" applyBorder="1" applyAlignment="1">
      <alignment horizontal="center" vertical="center" wrapText="1"/>
    </xf>
    <xf numFmtId="2" fontId="23" fillId="0" borderId="5" xfId="2" applyNumberFormat="1" applyFont="1" applyBorder="1" applyAlignment="1">
      <alignment horizontal="center" vertical="center" wrapText="1"/>
    </xf>
    <xf numFmtId="2" fontId="23" fillId="0" borderId="2" xfId="2" applyNumberFormat="1" applyFont="1" applyBorder="1" applyAlignment="1">
      <alignment horizontal="center" vertical="center" wrapText="1"/>
    </xf>
    <xf numFmtId="0" fontId="23" fillId="0" borderId="2" xfId="2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2" fillId="0" borderId="3" xfId="0" applyNumberFormat="1" applyFont="1" applyBorder="1" applyAlignment="1">
      <alignment horizontal="right" vertical="center"/>
    </xf>
    <xf numFmtId="1" fontId="2" fillId="0" borderId="5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1" fontId="6" fillId="0" borderId="2" xfId="0" applyNumberFormat="1" applyFont="1" applyBorder="1" applyAlignment="1">
      <alignment horizontal="right" vertical="center"/>
    </xf>
    <xf numFmtId="1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" fontId="5" fillId="0" borderId="3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</cellXfs>
  <cellStyles count="3">
    <cellStyle name="Normal" xfId="0" builtinId="0"/>
    <cellStyle name="Normal 2" xfId="2"/>
    <cellStyle name="Normal_E&amp;I Estimate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173</xdr:row>
      <xdr:rowOff>0</xdr:rowOff>
    </xdr:from>
    <xdr:to>
      <xdr:col>1</xdr:col>
      <xdr:colOff>361950</xdr:colOff>
      <xdr:row>174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700075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</xdr:row>
      <xdr:rowOff>76200</xdr:rowOff>
    </xdr:from>
    <xdr:to>
      <xdr:col>1</xdr:col>
      <xdr:colOff>523875</xdr:colOff>
      <xdr:row>3</xdr:row>
      <xdr:rowOff>9525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0975" y="228600"/>
          <a:ext cx="6286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1085850</xdr:colOff>
      <xdr:row>1</xdr:row>
      <xdr:rowOff>19050</xdr:rowOff>
    </xdr:from>
    <xdr:to>
      <xdr:col>4</xdr:col>
      <xdr:colOff>685800</xdr:colOff>
      <xdr:row>1</xdr:row>
      <xdr:rowOff>666750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19475" y="600075"/>
          <a:ext cx="7429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1085850</xdr:colOff>
      <xdr:row>26</xdr:row>
      <xdr:rowOff>19050</xdr:rowOff>
    </xdr:from>
    <xdr:to>
      <xdr:col>4</xdr:col>
      <xdr:colOff>685800</xdr:colOff>
      <xdr:row>26</xdr:row>
      <xdr:rowOff>666750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19475" y="7553325"/>
          <a:ext cx="7429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123826</xdr:rowOff>
    </xdr:from>
    <xdr:to>
      <xdr:col>10</xdr:col>
      <xdr:colOff>371475</xdr:colOff>
      <xdr:row>11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23826"/>
          <a:ext cx="6238874" cy="208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228599</xdr:colOff>
      <xdr:row>24</xdr:row>
      <xdr:rowOff>152400</xdr:rowOff>
    </xdr:from>
    <xdr:to>
      <xdr:col>10</xdr:col>
      <xdr:colOff>361950</xdr:colOff>
      <xdr:row>36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4724400"/>
          <a:ext cx="6229351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238124</xdr:colOff>
      <xdr:row>12</xdr:row>
      <xdr:rowOff>66675</xdr:rowOff>
    </xdr:from>
    <xdr:to>
      <xdr:col>10</xdr:col>
      <xdr:colOff>352425</xdr:colOff>
      <xdr:row>24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" y="2352675"/>
          <a:ext cx="6210301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228599</xdr:colOff>
      <xdr:row>36</xdr:row>
      <xdr:rowOff>180975</xdr:rowOff>
    </xdr:from>
    <xdr:to>
      <xdr:col>5</xdr:col>
      <xdr:colOff>142874</xdr:colOff>
      <xdr:row>49</xdr:row>
      <xdr:rowOff>114300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7038975"/>
          <a:ext cx="2962275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257176</xdr:colOff>
      <xdr:row>36</xdr:row>
      <xdr:rowOff>161925</xdr:rowOff>
    </xdr:from>
    <xdr:to>
      <xdr:col>10</xdr:col>
      <xdr:colOff>342900</xdr:colOff>
      <xdr:row>49</xdr:row>
      <xdr:rowOff>76200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6" y="7019925"/>
          <a:ext cx="3133724" cy="23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152400</xdr:colOff>
      <xdr:row>42</xdr:row>
      <xdr:rowOff>85725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25200" cy="808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173</xdr:row>
      <xdr:rowOff>0</xdr:rowOff>
    </xdr:from>
    <xdr:to>
      <xdr:col>1</xdr:col>
      <xdr:colOff>361950</xdr:colOff>
      <xdr:row>174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47729775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</xdr:row>
      <xdr:rowOff>76200</xdr:rowOff>
    </xdr:from>
    <xdr:to>
      <xdr:col>1</xdr:col>
      <xdr:colOff>523875</xdr:colOff>
      <xdr:row>3</xdr:row>
      <xdr:rowOff>9525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0975" y="466725"/>
          <a:ext cx="6286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58</xdr:row>
      <xdr:rowOff>76200</xdr:rowOff>
    </xdr:from>
    <xdr:to>
      <xdr:col>1</xdr:col>
      <xdr:colOff>523875</xdr:colOff>
      <xdr:row>60</xdr:row>
      <xdr:rowOff>9525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0975" y="228600"/>
          <a:ext cx="6286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209</xdr:row>
      <xdr:rowOff>0</xdr:rowOff>
    </xdr:from>
    <xdr:to>
      <xdr:col>1</xdr:col>
      <xdr:colOff>361950</xdr:colOff>
      <xdr:row>210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40500300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</xdr:row>
      <xdr:rowOff>76200</xdr:rowOff>
    </xdr:from>
    <xdr:to>
      <xdr:col>1</xdr:col>
      <xdr:colOff>523875</xdr:colOff>
      <xdr:row>4</xdr:row>
      <xdr:rowOff>9525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0975" y="76200"/>
          <a:ext cx="6286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7"/>
  <sheetViews>
    <sheetView view="pageBreakPreview" topLeftCell="A48" zoomScaleSheetLayoutView="100" workbookViewId="0">
      <selection sqref="A1:H57"/>
    </sheetView>
  </sheetViews>
  <sheetFormatPr defaultRowHeight="15"/>
  <cols>
    <col min="1" max="1" width="4.28515625" customWidth="1"/>
    <col min="2" max="2" width="51.5703125" customWidth="1"/>
    <col min="5" max="5" width="10.140625" customWidth="1"/>
    <col min="6" max="6" width="10.42578125" customWidth="1"/>
    <col min="7" max="7" width="11.85546875" customWidth="1"/>
    <col min="8" max="8" width="13.28515625" bestFit="1" customWidth="1"/>
  </cols>
  <sheetData>
    <row r="1" spans="1:14" ht="12" customHeight="1"/>
    <row r="2" spans="1:14" ht="24" customHeight="1">
      <c r="A2" s="142" t="s">
        <v>0</v>
      </c>
      <c r="B2" s="142"/>
      <c r="C2" s="142"/>
      <c r="D2" s="142"/>
      <c r="E2" s="142"/>
      <c r="F2" s="142"/>
      <c r="G2" s="142"/>
      <c r="H2" s="142"/>
    </row>
    <row r="3" spans="1:14" ht="24" customHeight="1">
      <c r="A3" s="143" t="s">
        <v>137</v>
      </c>
      <c r="B3" s="143"/>
      <c r="C3" s="143"/>
      <c r="D3" s="143"/>
      <c r="E3" s="143"/>
      <c r="F3" s="143"/>
      <c r="G3" s="143"/>
      <c r="H3" s="143"/>
    </row>
    <row r="4" spans="1:14" ht="48.75" customHeight="1">
      <c r="A4" s="144" t="s">
        <v>139</v>
      </c>
      <c r="B4" s="144"/>
      <c r="C4" s="144"/>
      <c r="D4" s="144"/>
      <c r="E4" s="144"/>
      <c r="F4" s="144"/>
      <c r="G4" s="144"/>
      <c r="H4" s="144"/>
    </row>
    <row r="5" spans="1:14" ht="24" customHeight="1">
      <c r="A5" s="138" t="s">
        <v>44</v>
      </c>
      <c r="B5" s="138"/>
      <c r="C5" s="138"/>
      <c r="D5" s="138"/>
      <c r="E5" s="138"/>
      <c r="F5" s="138"/>
      <c r="G5" s="138"/>
      <c r="H5" s="138"/>
    </row>
    <row r="6" spans="1:14" ht="24" customHeight="1">
      <c r="A6" s="97" t="s">
        <v>1</v>
      </c>
      <c r="B6" s="97" t="s">
        <v>2</v>
      </c>
      <c r="C6" s="1" t="s">
        <v>3</v>
      </c>
      <c r="D6" s="97" t="s">
        <v>4</v>
      </c>
      <c r="E6" s="97" t="s">
        <v>5</v>
      </c>
      <c r="F6" s="97" t="s">
        <v>6</v>
      </c>
      <c r="G6" s="97" t="s">
        <v>7</v>
      </c>
      <c r="H6" s="3" t="s">
        <v>8</v>
      </c>
    </row>
    <row r="7" spans="1:14" ht="24" customHeight="1">
      <c r="A7" s="98">
        <v>1</v>
      </c>
      <c r="B7" s="5" t="s">
        <v>64</v>
      </c>
      <c r="C7" s="98" t="s">
        <v>46</v>
      </c>
      <c r="D7" s="98">
        <v>0</v>
      </c>
      <c r="E7" s="98">
        <v>4276</v>
      </c>
      <c r="F7" s="21">
        <f t="shared" ref="F7" si="0">D7*E7</f>
        <v>0</v>
      </c>
      <c r="G7" s="99">
        <v>1341</v>
      </c>
      <c r="H7" s="42">
        <f t="shared" ref="H7" si="1">D7*G7</f>
        <v>0</v>
      </c>
    </row>
    <row r="8" spans="1:14" ht="40.5" customHeight="1">
      <c r="A8" s="98">
        <v>3</v>
      </c>
      <c r="B8" s="5" t="s">
        <v>76</v>
      </c>
      <c r="C8" s="98" t="s">
        <v>10</v>
      </c>
      <c r="D8" s="98">
        <v>1</v>
      </c>
      <c r="E8" s="98">
        <v>668</v>
      </c>
      <c r="F8" s="21">
        <f>E8*D8</f>
        <v>668</v>
      </c>
      <c r="G8" s="99">
        <v>122</v>
      </c>
      <c r="H8" s="42">
        <f>G8*D8</f>
        <v>122</v>
      </c>
    </row>
    <row r="9" spans="1:14" ht="29.25" customHeight="1">
      <c r="A9" s="98">
        <v>4</v>
      </c>
      <c r="B9" s="5" t="s">
        <v>51</v>
      </c>
      <c r="C9" s="98" t="s">
        <v>10</v>
      </c>
      <c r="D9" s="98">
        <v>1</v>
      </c>
      <c r="E9" s="98">
        <v>439</v>
      </c>
      <c r="F9" s="21">
        <f>E9*D9</f>
        <v>439</v>
      </c>
      <c r="G9" s="99">
        <v>122</v>
      </c>
      <c r="H9" s="42">
        <f>D9*G9</f>
        <v>122</v>
      </c>
      <c r="N9">
        <f>45*6*3</f>
        <v>810</v>
      </c>
    </row>
    <row r="10" spans="1:14" ht="24" customHeight="1">
      <c r="A10" s="98">
        <v>5</v>
      </c>
      <c r="B10" s="5" t="s">
        <v>45</v>
      </c>
      <c r="C10" s="98" t="s">
        <v>46</v>
      </c>
      <c r="D10" s="98">
        <v>3</v>
      </c>
      <c r="E10" s="98">
        <v>221</v>
      </c>
      <c r="F10" s="21">
        <f t="shared" ref="F10:F14" si="2">D10*E10</f>
        <v>663</v>
      </c>
      <c r="G10" s="99">
        <v>0</v>
      </c>
      <c r="H10" s="42">
        <f t="shared" ref="H10:H14" si="3">D10*G10</f>
        <v>0</v>
      </c>
      <c r="N10">
        <f>45*6*2</f>
        <v>540</v>
      </c>
    </row>
    <row r="11" spans="1:14" ht="24" customHeight="1">
      <c r="A11" s="98">
        <v>6</v>
      </c>
      <c r="B11" s="5" t="s">
        <v>48</v>
      </c>
      <c r="C11" s="98" t="s">
        <v>10</v>
      </c>
      <c r="D11" s="98">
        <v>1</v>
      </c>
      <c r="E11" s="98">
        <v>1209</v>
      </c>
      <c r="F11" s="21">
        <f t="shared" si="2"/>
        <v>1209</v>
      </c>
      <c r="G11" s="99">
        <v>448</v>
      </c>
      <c r="H11" s="42">
        <f t="shared" si="3"/>
        <v>448</v>
      </c>
    </row>
    <row r="12" spans="1:14" ht="24" customHeight="1">
      <c r="A12" s="98">
        <v>7</v>
      </c>
      <c r="B12" s="5" t="s">
        <v>115</v>
      </c>
      <c r="C12" s="98" t="s">
        <v>11</v>
      </c>
      <c r="D12" s="98">
        <v>0.3</v>
      </c>
      <c r="E12" s="98">
        <v>0</v>
      </c>
      <c r="F12" s="21">
        <v>0</v>
      </c>
      <c r="G12" s="99" t="s">
        <v>117</v>
      </c>
      <c r="H12" s="76">
        <f>D12*1.9*3299</f>
        <v>1880.4299999999998</v>
      </c>
    </row>
    <row r="13" spans="1:14" ht="24" customHeight="1">
      <c r="A13" s="98">
        <v>8</v>
      </c>
      <c r="B13" s="84" t="s">
        <v>116</v>
      </c>
      <c r="C13" s="85" t="s">
        <v>11</v>
      </c>
      <c r="D13" s="86">
        <v>0.4</v>
      </c>
      <c r="E13" s="85">
        <v>0</v>
      </c>
      <c r="F13" s="82">
        <v>0</v>
      </c>
      <c r="G13" s="85" t="s">
        <v>110</v>
      </c>
      <c r="H13" s="87">
        <f>D13*1.9*2420</f>
        <v>1839.2</v>
      </c>
    </row>
    <row r="14" spans="1:14" ht="24" customHeight="1">
      <c r="A14" s="98">
        <v>9</v>
      </c>
      <c r="B14" s="5" t="s">
        <v>111</v>
      </c>
      <c r="C14" s="98" t="s">
        <v>9</v>
      </c>
      <c r="D14" s="98">
        <v>1</v>
      </c>
      <c r="E14" s="88">
        <v>0</v>
      </c>
      <c r="F14" s="21">
        <f>D14*E14</f>
        <v>0</v>
      </c>
      <c r="G14" s="99" t="s">
        <v>112</v>
      </c>
      <c r="H14" s="43">
        <f>D14*1.9*122</f>
        <v>231.79999999999998</v>
      </c>
    </row>
    <row r="15" spans="1:14" ht="24" customHeight="1">
      <c r="A15" s="98">
        <v>10</v>
      </c>
      <c r="B15" s="5" t="s">
        <v>113</v>
      </c>
      <c r="C15" s="98" t="s">
        <v>9</v>
      </c>
      <c r="D15" s="98">
        <v>2</v>
      </c>
      <c r="E15" s="88">
        <v>0</v>
      </c>
      <c r="F15" s="21">
        <f>D15*E15</f>
        <v>0</v>
      </c>
      <c r="G15" s="99" t="s">
        <v>112</v>
      </c>
      <c r="H15" s="43">
        <f>D15*1.9*122</f>
        <v>463.59999999999997</v>
      </c>
    </row>
    <row r="16" spans="1:14" ht="24" customHeight="1">
      <c r="A16" s="2">
        <v>11</v>
      </c>
      <c r="B16" s="5" t="s">
        <v>13</v>
      </c>
      <c r="C16" s="7"/>
      <c r="D16" s="64"/>
      <c r="E16" s="8"/>
      <c r="F16" s="9">
        <f>F7+F8+F9+F10+F11</f>
        <v>2979</v>
      </c>
      <c r="G16" s="2"/>
      <c r="H16" s="9" t="e">
        <f>H7+#REF!+H8+H9+H11+H12+H13+H14+H15</f>
        <v>#REF!</v>
      </c>
      <c r="K16">
        <v>14058</v>
      </c>
    </row>
    <row r="17" spans="1:12" ht="24" customHeight="1">
      <c r="A17" s="2"/>
      <c r="B17" s="10" t="s">
        <v>14</v>
      </c>
      <c r="C17" s="11"/>
      <c r="D17" s="63"/>
      <c r="E17" s="12"/>
      <c r="F17" s="9" t="e">
        <f>H16</f>
        <v>#REF!</v>
      </c>
      <c r="G17" s="2"/>
      <c r="H17" s="2"/>
      <c r="K17">
        <f>K16*0.25</f>
        <v>3514.5</v>
      </c>
    </row>
    <row r="18" spans="1:12" ht="24" customHeight="1">
      <c r="A18" s="4">
        <v>1</v>
      </c>
      <c r="B18" s="13" t="s">
        <v>15</v>
      </c>
      <c r="C18" s="14"/>
      <c r="D18" s="15"/>
      <c r="E18" s="16"/>
      <c r="F18" s="17" t="e">
        <f>H16*20%</f>
        <v>#REF!</v>
      </c>
      <c r="G18" s="2"/>
      <c r="H18" s="2"/>
    </row>
    <row r="19" spans="1:12" ht="24" customHeight="1">
      <c r="A19" s="4">
        <v>2</v>
      </c>
      <c r="B19" s="18" t="s">
        <v>16</v>
      </c>
      <c r="C19" s="14"/>
      <c r="D19" s="15"/>
      <c r="E19" s="16"/>
      <c r="F19" s="17" t="e">
        <f>(F16+F17)*0.02</f>
        <v>#REF!</v>
      </c>
      <c r="G19" s="2"/>
      <c r="H19" s="2"/>
    </row>
    <row r="20" spans="1:12" s="6" customFormat="1" ht="24" customHeight="1">
      <c r="A20" s="4"/>
      <c r="B20" s="46" t="s">
        <v>19</v>
      </c>
      <c r="C20" s="47"/>
      <c r="D20" s="100"/>
      <c r="E20" s="48"/>
      <c r="F20" s="77" t="e">
        <f>F16+F17+F18+F19</f>
        <v>#REF!</v>
      </c>
      <c r="G20" s="4"/>
      <c r="H20" s="4"/>
    </row>
    <row r="21" spans="1:12" s="6" customFormat="1" ht="24" customHeight="1">
      <c r="A21" s="4"/>
      <c r="B21" s="46" t="s">
        <v>20</v>
      </c>
      <c r="C21" s="47"/>
      <c r="D21" s="100"/>
      <c r="E21" s="48"/>
      <c r="F21" s="77" t="e">
        <f>F20</f>
        <v>#REF!</v>
      </c>
      <c r="G21" s="4"/>
      <c r="H21" s="4"/>
      <c r="L21" s="96" t="e">
        <f>H16+F16</f>
        <v>#REF!</v>
      </c>
    </row>
    <row r="22" spans="1:12">
      <c r="A22" s="138" t="s">
        <v>21</v>
      </c>
      <c r="B22" s="138"/>
      <c r="C22" s="138"/>
      <c r="D22" s="138"/>
      <c r="E22" s="138"/>
      <c r="F22" s="138"/>
      <c r="G22" s="138"/>
      <c r="H22" s="138"/>
      <c r="L22">
        <f>25193*20%</f>
        <v>5038.6000000000004</v>
      </c>
    </row>
    <row r="23" spans="1:12" ht="25.5">
      <c r="A23" s="97" t="s">
        <v>1</v>
      </c>
      <c r="B23" s="97" t="s">
        <v>2</v>
      </c>
      <c r="C23" s="97" t="s">
        <v>3</v>
      </c>
      <c r="D23" s="97" t="s">
        <v>4</v>
      </c>
      <c r="E23" s="97" t="s">
        <v>5</v>
      </c>
      <c r="F23" s="138" t="s">
        <v>6</v>
      </c>
      <c r="G23" s="138"/>
      <c r="H23" s="138"/>
    </row>
    <row r="24" spans="1:12">
      <c r="A24" s="97"/>
      <c r="B24" s="1" t="s">
        <v>22</v>
      </c>
      <c r="C24" s="98"/>
      <c r="D24" s="97"/>
      <c r="E24" s="97"/>
      <c r="F24" s="138"/>
      <c r="G24" s="138"/>
      <c r="H24" s="138"/>
    </row>
    <row r="25" spans="1:12" ht="20.25" customHeight="1">
      <c r="A25" s="21">
        <v>1</v>
      </c>
      <c r="B25" s="5" t="s">
        <v>40</v>
      </c>
      <c r="C25" s="98" t="s">
        <v>38</v>
      </c>
      <c r="D25" s="98">
        <v>1</v>
      </c>
      <c r="E25" s="98" t="s">
        <v>133</v>
      </c>
      <c r="F25" s="139">
        <f>D25*0.9*1341</f>
        <v>1206.9000000000001</v>
      </c>
      <c r="G25" s="139"/>
      <c r="H25" s="139"/>
    </row>
    <row r="26" spans="1:12" ht="18.75" customHeight="1">
      <c r="A26" s="21">
        <v>2</v>
      </c>
      <c r="B26" s="5" t="s">
        <v>41</v>
      </c>
      <c r="C26" s="98" t="s">
        <v>38</v>
      </c>
      <c r="D26" s="98">
        <v>0</v>
      </c>
      <c r="E26" s="98" t="s">
        <v>49</v>
      </c>
      <c r="F26" s="139">
        <f>D26*0.9*1166</f>
        <v>0</v>
      </c>
      <c r="G26" s="139"/>
      <c r="H26" s="139"/>
    </row>
    <row r="27" spans="1:12" ht="20.25" customHeight="1">
      <c r="A27" s="21">
        <v>3</v>
      </c>
      <c r="B27" s="5" t="s">
        <v>42</v>
      </c>
      <c r="C27" s="98" t="s">
        <v>38</v>
      </c>
      <c r="D27" s="98">
        <v>0</v>
      </c>
      <c r="E27" s="98" t="s">
        <v>50</v>
      </c>
      <c r="F27" s="139">
        <f t="shared" ref="F27:F28" si="4">D27*0.9*1060</f>
        <v>0</v>
      </c>
      <c r="G27" s="139"/>
      <c r="H27" s="139"/>
    </row>
    <row r="28" spans="1:12" s="22" customFormat="1" ht="20.25" customHeight="1">
      <c r="A28" s="21">
        <v>4</v>
      </c>
      <c r="B28" s="5" t="s">
        <v>23</v>
      </c>
      <c r="C28" s="98" t="s">
        <v>38</v>
      </c>
      <c r="D28" s="98">
        <v>0</v>
      </c>
      <c r="E28" s="98" t="s">
        <v>50</v>
      </c>
      <c r="F28" s="139">
        <f t="shared" si="4"/>
        <v>0</v>
      </c>
      <c r="G28" s="139"/>
      <c r="H28" s="139"/>
    </row>
    <row r="29" spans="1:12" ht="20.25" customHeight="1">
      <c r="A29" s="21">
        <v>5</v>
      </c>
      <c r="B29" s="5" t="s">
        <v>12</v>
      </c>
      <c r="C29" s="45"/>
      <c r="D29" s="99"/>
      <c r="E29" s="43"/>
      <c r="F29" s="140">
        <v>4</v>
      </c>
      <c r="G29" s="140"/>
      <c r="H29" s="140"/>
    </row>
    <row r="30" spans="1:12" ht="18.75" customHeight="1">
      <c r="A30" s="4"/>
      <c r="B30" s="46" t="s">
        <v>24</v>
      </c>
      <c r="C30" s="45"/>
      <c r="D30" s="99"/>
      <c r="E30" s="43"/>
      <c r="F30" s="129">
        <f>SUM(F25:H29)</f>
        <v>1210.9000000000001</v>
      </c>
      <c r="G30" s="130"/>
      <c r="H30" s="130"/>
    </row>
    <row r="31" spans="1:12" ht="19.5" customHeight="1">
      <c r="A31" s="4">
        <v>6</v>
      </c>
      <c r="B31" s="38" t="s">
        <v>15</v>
      </c>
      <c r="C31" s="45"/>
      <c r="D31" s="99"/>
      <c r="E31" s="43"/>
      <c r="F31" s="141">
        <f>F30*0.2</f>
        <v>242.18000000000004</v>
      </c>
      <c r="G31" s="141"/>
      <c r="H31" s="141"/>
    </row>
    <row r="32" spans="1:12" ht="19.5" customHeight="1">
      <c r="A32" s="4">
        <v>7</v>
      </c>
      <c r="B32" s="23" t="s">
        <v>16</v>
      </c>
      <c r="C32" s="45"/>
      <c r="D32" s="99"/>
      <c r="E32" s="43"/>
      <c r="F32" s="141">
        <f>(F31+F30)*0.02</f>
        <v>29.061600000000002</v>
      </c>
      <c r="G32" s="141"/>
      <c r="H32" s="141"/>
    </row>
    <row r="33" spans="1:8">
      <c r="A33" s="4"/>
      <c r="B33" s="46" t="s">
        <v>19</v>
      </c>
      <c r="C33" s="47"/>
      <c r="D33" s="100"/>
      <c r="E33" s="48"/>
      <c r="F33" s="129">
        <f>F30+F31+F32</f>
        <v>1482.1416000000002</v>
      </c>
      <c r="G33" s="130"/>
      <c r="H33" s="130"/>
    </row>
    <row r="34" spans="1:8">
      <c r="A34" s="4"/>
      <c r="B34" s="46" t="s">
        <v>20</v>
      </c>
      <c r="C34" s="47"/>
      <c r="D34" s="100"/>
      <c r="E34" s="48"/>
      <c r="F34" s="129">
        <f>F33</f>
        <v>1482.1416000000002</v>
      </c>
      <c r="G34" s="129"/>
      <c r="H34" s="129"/>
    </row>
    <row r="35" spans="1:8">
      <c r="A35" s="24"/>
      <c r="B35" s="25"/>
      <c r="C35" s="26"/>
      <c r="D35" s="27"/>
      <c r="E35" s="28"/>
      <c r="F35" s="27"/>
      <c r="G35" s="27"/>
      <c r="H35" s="27"/>
    </row>
    <row r="36" spans="1:8">
      <c r="B36" s="131" t="s">
        <v>25</v>
      </c>
      <c r="C36" s="131"/>
      <c r="D36" s="131"/>
      <c r="E36" s="131"/>
      <c r="F36" s="131"/>
    </row>
    <row r="37" spans="1:8">
      <c r="B37" s="132" t="s">
        <v>26</v>
      </c>
      <c r="C37" s="132"/>
      <c r="D37" s="132"/>
      <c r="E37" s="132"/>
      <c r="F37" s="132"/>
      <c r="G37" s="29"/>
      <c r="H37" s="29"/>
    </row>
    <row r="38" spans="1:8" ht="20.25" customHeight="1">
      <c r="B38" s="133" t="s">
        <v>140</v>
      </c>
      <c r="C38" s="134"/>
      <c r="D38" s="134"/>
      <c r="E38" s="134"/>
      <c r="F38" s="134"/>
      <c r="G38" s="134"/>
      <c r="H38" s="135"/>
    </row>
    <row r="39" spans="1:8" ht="20.25" customHeight="1">
      <c r="B39" s="133" t="s">
        <v>128</v>
      </c>
      <c r="C39" s="134"/>
      <c r="D39" s="134"/>
      <c r="E39" s="134"/>
      <c r="F39" s="134"/>
      <c r="G39" s="134"/>
      <c r="H39" s="135"/>
    </row>
    <row r="40" spans="1:8" ht="20.25" customHeight="1">
      <c r="B40" s="136" t="s">
        <v>129</v>
      </c>
      <c r="C40" s="136"/>
      <c r="D40" s="136"/>
      <c r="E40" s="136"/>
      <c r="F40" s="136"/>
      <c r="G40" s="136"/>
      <c r="H40" s="136"/>
    </row>
    <row r="41" spans="1:8" ht="20.25" customHeight="1">
      <c r="B41" s="136" t="s">
        <v>130</v>
      </c>
      <c r="C41" s="136"/>
      <c r="D41" s="136"/>
      <c r="E41" s="136"/>
      <c r="F41" s="136"/>
      <c r="G41" s="136"/>
      <c r="H41" s="136"/>
    </row>
    <row r="42" spans="1:8" ht="21" customHeight="1">
      <c r="B42" s="44"/>
      <c r="C42" s="44"/>
      <c r="D42" s="44"/>
      <c r="E42" s="44"/>
      <c r="F42" s="44"/>
      <c r="G42" s="44"/>
      <c r="H42" s="44"/>
    </row>
    <row r="43" spans="1:8" s="6" customFormat="1" ht="19.5" customHeight="1">
      <c r="A43" s="30"/>
      <c r="B43" s="31" t="s">
        <v>77</v>
      </c>
      <c r="C43" s="32"/>
      <c r="D43" s="31"/>
      <c r="E43" s="31"/>
      <c r="F43" s="31"/>
      <c r="G43" s="31"/>
      <c r="H43" s="31"/>
    </row>
    <row r="44" spans="1:8" s="6" customFormat="1" ht="19.5" customHeight="1">
      <c r="A44" s="33"/>
      <c r="B44" s="33" t="s">
        <v>27</v>
      </c>
      <c r="C44" s="34"/>
      <c r="D44" s="33"/>
      <c r="E44" s="33"/>
      <c r="F44" s="33"/>
      <c r="G44" s="33"/>
      <c r="H44" s="33"/>
    </row>
    <row r="45" spans="1:8" s="6" customFormat="1" ht="19.5" customHeight="1">
      <c r="A45" s="33"/>
      <c r="B45" s="33" t="s">
        <v>28</v>
      </c>
      <c r="C45" s="34"/>
      <c r="D45" s="33"/>
      <c r="E45" s="33"/>
      <c r="F45" s="33"/>
      <c r="G45" s="33"/>
      <c r="H45" s="33"/>
    </row>
    <row r="46" spans="1:8" s="6" customFormat="1" ht="19.5" customHeight="1">
      <c r="A46" s="33"/>
      <c r="B46" s="31" t="s">
        <v>29</v>
      </c>
      <c r="C46" s="34"/>
      <c r="D46" s="33"/>
      <c r="E46" s="33"/>
      <c r="F46" s="33"/>
      <c r="G46" s="33"/>
      <c r="H46" s="33"/>
    </row>
    <row r="47" spans="1:8" s="6" customFormat="1" ht="19.5" customHeight="1">
      <c r="A47" s="33"/>
      <c r="B47" s="31" t="s">
        <v>30</v>
      </c>
      <c r="C47" s="34"/>
      <c r="D47" s="33"/>
      <c r="E47" s="33"/>
      <c r="F47" s="33"/>
      <c r="G47" s="33"/>
      <c r="H47" s="33"/>
    </row>
    <row r="48" spans="1:8">
      <c r="A48" s="35"/>
      <c r="B48" s="35"/>
      <c r="C48" s="36"/>
      <c r="D48" s="35"/>
      <c r="E48" s="35"/>
      <c r="F48" s="35"/>
      <c r="G48" s="35"/>
      <c r="H48" s="35"/>
    </row>
    <row r="49" spans="1:8" s="6" customFormat="1">
      <c r="A49" s="37"/>
      <c r="B49" s="137" t="s">
        <v>31</v>
      </c>
      <c r="C49" s="137"/>
      <c r="D49" s="137"/>
      <c r="E49" s="137"/>
      <c r="F49" s="37"/>
      <c r="G49" s="37"/>
      <c r="H49" s="37"/>
    </row>
    <row r="50" spans="1:8" s="6" customFormat="1" ht="21.75" customHeight="1">
      <c r="A50" s="37"/>
      <c r="B50" s="38" t="s">
        <v>32</v>
      </c>
      <c r="C50" s="128" t="e">
        <f>F21</f>
        <v>#REF!</v>
      </c>
      <c r="D50" s="128"/>
      <c r="E50" s="37"/>
      <c r="F50" s="37"/>
      <c r="G50" s="37"/>
      <c r="H50" s="37"/>
    </row>
    <row r="51" spans="1:8" s="6" customFormat="1" ht="21.75" customHeight="1">
      <c r="A51" s="37"/>
      <c r="B51" s="38" t="s">
        <v>33</v>
      </c>
      <c r="C51" s="128">
        <f>F34</f>
        <v>1482.1416000000002</v>
      </c>
      <c r="D51" s="128"/>
      <c r="E51" s="37"/>
      <c r="F51" s="37"/>
      <c r="G51" s="37"/>
      <c r="H51" s="37"/>
    </row>
    <row r="52" spans="1:8" s="6" customFormat="1" ht="21.75" customHeight="1">
      <c r="A52" s="37"/>
      <c r="B52" s="39" t="s">
        <v>34</v>
      </c>
      <c r="C52" s="122" t="e">
        <f>SUM(C50:D51)</f>
        <v>#REF!</v>
      </c>
      <c r="D52" s="123"/>
      <c r="E52" s="37"/>
      <c r="F52" s="37"/>
      <c r="G52" s="37"/>
      <c r="H52" s="37"/>
    </row>
    <row r="53" spans="1:8" ht="54.75" customHeight="1">
      <c r="A53" s="19"/>
      <c r="B53" s="124" t="s">
        <v>141</v>
      </c>
      <c r="C53" s="124"/>
      <c r="D53" s="124"/>
      <c r="E53" s="124"/>
      <c r="F53" s="124"/>
      <c r="G53" s="124"/>
      <c r="H53" s="124"/>
    </row>
    <row r="54" spans="1:8" ht="43.5" customHeight="1">
      <c r="A54" s="19"/>
      <c r="B54" s="125" t="s">
        <v>35</v>
      </c>
      <c r="C54" s="126"/>
      <c r="D54" s="126"/>
      <c r="E54" s="126"/>
      <c r="F54" s="126"/>
      <c r="G54" s="126"/>
      <c r="H54" s="126"/>
    </row>
    <row r="55" spans="1:8">
      <c r="A55" s="19"/>
      <c r="B55" s="41"/>
      <c r="C55" s="41"/>
      <c r="D55" s="41"/>
      <c r="E55" s="41"/>
      <c r="F55" s="41"/>
      <c r="G55" s="19"/>
      <c r="H55" s="19"/>
    </row>
    <row r="56" spans="1:8">
      <c r="A56" s="19"/>
      <c r="B56" s="19"/>
      <c r="C56" s="20"/>
      <c r="D56" s="19"/>
      <c r="E56" s="19"/>
      <c r="F56" s="19"/>
      <c r="G56" s="19"/>
      <c r="H56" s="19"/>
    </row>
    <row r="57" spans="1:8" ht="57.75" customHeight="1">
      <c r="A57" s="19"/>
      <c r="B57" s="127" t="s">
        <v>138</v>
      </c>
      <c r="C57" s="127"/>
      <c r="D57" s="127"/>
      <c r="E57" s="127"/>
      <c r="F57" s="127"/>
      <c r="G57" s="127"/>
      <c r="H57" s="127"/>
    </row>
  </sheetData>
  <mergeCells count="30">
    <mergeCell ref="C50:D50"/>
    <mergeCell ref="C51:D51"/>
    <mergeCell ref="C52:D52"/>
    <mergeCell ref="B53:H53"/>
    <mergeCell ref="B54:H54"/>
    <mergeCell ref="B57:H57"/>
    <mergeCell ref="B37:F37"/>
    <mergeCell ref="B38:H38"/>
    <mergeCell ref="B39:H39"/>
    <mergeCell ref="B40:H40"/>
    <mergeCell ref="B41:H41"/>
    <mergeCell ref="B49:E49"/>
    <mergeCell ref="F30:H30"/>
    <mergeCell ref="F31:H31"/>
    <mergeCell ref="F32:H32"/>
    <mergeCell ref="F33:H33"/>
    <mergeCell ref="F34:H34"/>
    <mergeCell ref="B36:F36"/>
    <mergeCell ref="F24:H24"/>
    <mergeCell ref="F25:H25"/>
    <mergeCell ref="F26:H26"/>
    <mergeCell ref="F27:H27"/>
    <mergeCell ref="F28:H28"/>
    <mergeCell ref="F29:H29"/>
    <mergeCell ref="A2:H2"/>
    <mergeCell ref="A3:H3"/>
    <mergeCell ref="A4:H4"/>
    <mergeCell ref="A5:H5"/>
    <mergeCell ref="A22:H22"/>
    <mergeCell ref="F23:H23"/>
  </mergeCells>
  <pageMargins left="0.44" right="0.16" top="0.2" bottom="0.19" header="0.17" footer="0.16"/>
  <pageSetup scale="83" fitToHeight="0" orientation="portrait" r:id="rId1"/>
  <rowBreaks count="1" manualBreakCount="1">
    <brk id="2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view="pageBreakPreview" zoomScaleSheetLayoutView="100" workbookViewId="0">
      <selection activeCell="M20" sqref="M20"/>
    </sheetView>
  </sheetViews>
  <sheetFormatPr defaultRowHeight="12.75"/>
  <cols>
    <col min="1" max="1" width="13.85546875" style="49" customWidth="1"/>
    <col min="2" max="2" width="13.7109375" style="49" customWidth="1"/>
    <col min="3" max="3" width="12" style="49" customWidth="1"/>
    <col min="4" max="4" width="17.140625" style="49" customWidth="1"/>
    <col min="5" max="5" width="16.85546875" style="49" customWidth="1"/>
    <col min="6" max="6" width="8.7109375" style="49" customWidth="1"/>
    <col min="7" max="7" width="33.7109375" style="49" customWidth="1"/>
    <col min="8" max="8" width="9.85546875" style="49" customWidth="1"/>
    <col min="9" max="9" width="11.42578125" style="49" customWidth="1"/>
    <col min="10" max="10" width="4.140625" style="49" customWidth="1"/>
    <col min="11" max="256" width="9.140625" style="49"/>
    <col min="257" max="257" width="13.85546875" style="49" customWidth="1"/>
    <col min="258" max="258" width="9.140625" style="49"/>
    <col min="259" max="259" width="12" style="49" customWidth="1"/>
    <col min="260" max="260" width="17.140625" style="49" customWidth="1"/>
    <col min="261" max="261" width="16.85546875" style="49" customWidth="1"/>
    <col min="262" max="262" width="8.7109375" style="49" customWidth="1"/>
    <col min="263" max="263" width="18.42578125" style="49" customWidth="1"/>
    <col min="264" max="264" width="8.7109375" style="49" customWidth="1"/>
    <col min="265" max="265" width="11.42578125" style="49" customWidth="1"/>
    <col min="266" max="266" width="4.140625" style="49" customWidth="1"/>
    <col min="267" max="512" width="9.140625" style="49"/>
    <col min="513" max="513" width="13.85546875" style="49" customWidth="1"/>
    <col min="514" max="514" width="9.140625" style="49"/>
    <col min="515" max="515" width="12" style="49" customWidth="1"/>
    <col min="516" max="516" width="17.140625" style="49" customWidth="1"/>
    <col min="517" max="517" width="16.85546875" style="49" customWidth="1"/>
    <col min="518" max="518" width="8.7109375" style="49" customWidth="1"/>
    <col min="519" max="519" width="18.42578125" style="49" customWidth="1"/>
    <col min="520" max="520" width="8.7109375" style="49" customWidth="1"/>
    <col min="521" max="521" width="11.42578125" style="49" customWidth="1"/>
    <col min="522" max="522" width="4.140625" style="49" customWidth="1"/>
    <col min="523" max="768" width="9.140625" style="49"/>
    <col min="769" max="769" width="13.85546875" style="49" customWidth="1"/>
    <col min="770" max="770" width="9.140625" style="49"/>
    <col min="771" max="771" width="12" style="49" customWidth="1"/>
    <col min="772" max="772" width="17.140625" style="49" customWidth="1"/>
    <col min="773" max="773" width="16.85546875" style="49" customWidth="1"/>
    <col min="774" max="774" width="8.7109375" style="49" customWidth="1"/>
    <col min="775" max="775" width="18.42578125" style="49" customWidth="1"/>
    <col min="776" max="776" width="8.7109375" style="49" customWidth="1"/>
    <col min="777" max="777" width="11.42578125" style="49" customWidth="1"/>
    <col min="778" max="778" width="4.140625" style="49" customWidth="1"/>
    <col min="779" max="1024" width="9.140625" style="49"/>
    <col min="1025" max="1025" width="13.85546875" style="49" customWidth="1"/>
    <col min="1026" max="1026" width="9.140625" style="49"/>
    <col min="1027" max="1027" width="12" style="49" customWidth="1"/>
    <col min="1028" max="1028" width="17.140625" style="49" customWidth="1"/>
    <col min="1029" max="1029" width="16.85546875" style="49" customWidth="1"/>
    <col min="1030" max="1030" width="8.7109375" style="49" customWidth="1"/>
    <col min="1031" max="1031" width="18.42578125" style="49" customWidth="1"/>
    <col min="1032" max="1032" width="8.7109375" style="49" customWidth="1"/>
    <col min="1033" max="1033" width="11.42578125" style="49" customWidth="1"/>
    <col min="1034" max="1034" width="4.140625" style="49" customWidth="1"/>
    <col min="1035" max="1280" width="9.140625" style="49"/>
    <col min="1281" max="1281" width="13.85546875" style="49" customWidth="1"/>
    <col min="1282" max="1282" width="9.140625" style="49"/>
    <col min="1283" max="1283" width="12" style="49" customWidth="1"/>
    <col min="1284" max="1284" width="17.140625" style="49" customWidth="1"/>
    <col min="1285" max="1285" width="16.85546875" style="49" customWidth="1"/>
    <col min="1286" max="1286" width="8.7109375" style="49" customWidth="1"/>
    <col min="1287" max="1287" width="18.42578125" style="49" customWidth="1"/>
    <col min="1288" max="1288" width="8.7109375" style="49" customWidth="1"/>
    <col min="1289" max="1289" width="11.42578125" style="49" customWidth="1"/>
    <col min="1290" max="1290" width="4.140625" style="49" customWidth="1"/>
    <col min="1291" max="1536" width="9.140625" style="49"/>
    <col min="1537" max="1537" width="13.85546875" style="49" customWidth="1"/>
    <col min="1538" max="1538" width="9.140625" style="49"/>
    <col min="1539" max="1539" width="12" style="49" customWidth="1"/>
    <col min="1540" max="1540" width="17.140625" style="49" customWidth="1"/>
    <col min="1541" max="1541" width="16.85546875" style="49" customWidth="1"/>
    <col min="1542" max="1542" width="8.7109375" style="49" customWidth="1"/>
    <col min="1543" max="1543" width="18.42578125" style="49" customWidth="1"/>
    <col min="1544" max="1544" width="8.7109375" style="49" customWidth="1"/>
    <col min="1545" max="1545" width="11.42578125" style="49" customWidth="1"/>
    <col min="1546" max="1546" width="4.140625" style="49" customWidth="1"/>
    <col min="1547" max="1792" width="9.140625" style="49"/>
    <col min="1793" max="1793" width="13.85546875" style="49" customWidth="1"/>
    <col min="1794" max="1794" width="9.140625" style="49"/>
    <col min="1795" max="1795" width="12" style="49" customWidth="1"/>
    <col min="1796" max="1796" width="17.140625" style="49" customWidth="1"/>
    <col min="1797" max="1797" width="16.85546875" style="49" customWidth="1"/>
    <col min="1798" max="1798" width="8.7109375" style="49" customWidth="1"/>
    <col min="1799" max="1799" width="18.42578125" style="49" customWidth="1"/>
    <col min="1800" max="1800" width="8.7109375" style="49" customWidth="1"/>
    <col min="1801" max="1801" width="11.42578125" style="49" customWidth="1"/>
    <col min="1802" max="1802" width="4.140625" style="49" customWidth="1"/>
    <col min="1803" max="2048" width="9.140625" style="49"/>
    <col min="2049" max="2049" width="13.85546875" style="49" customWidth="1"/>
    <col min="2050" max="2050" width="9.140625" style="49"/>
    <col min="2051" max="2051" width="12" style="49" customWidth="1"/>
    <col min="2052" max="2052" width="17.140625" style="49" customWidth="1"/>
    <col min="2053" max="2053" width="16.85546875" style="49" customWidth="1"/>
    <col min="2054" max="2054" width="8.7109375" style="49" customWidth="1"/>
    <col min="2055" max="2055" width="18.42578125" style="49" customWidth="1"/>
    <col min="2056" max="2056" width="8.7109375" style="49" customWidth="1"/>
    <col min="2057" max="2057" width="11.42578125" style="49" customWidth="1"/>
    <col min="2058" max="2058" width="4.140625" style="49" customWidth="1"/>
    <col min="2059" max="2304" width="9.140625" style="49"/>
    <col min="2305" max="2305" width="13.85546875" style="49" customWidth="1"/>
    <col min="2306" max="2306" width="9.140625" style="49"/>
    <col min="2307" max="2307" width="12" style="49" customWidth="1"/>
    <col min="2308" max="2308" width="17.140625" style="49" customWidth="1"/>
    <col min="2309" max="2309" width="16.85546875" style="49" customWidth="1"/>
    <col min="2310" max="2310" width="8.7109375" style="49" customWidth="1"/>
    <col min="2311" max="2311" width="18.42578125" style="49" customWidth="1"/>
    <col min="2312" max="2312" width="8.7109375" style="49" customWidth="1"/>
    <col min="2313" max="2313" width="11.42578125" style="49" customWidth="1"/>
    <col min="2314" max="2314" width="4.140625" style="49" customWidth="1"/>
    <col min="2315" max="2560" width="9.140625" style="49"/>
    <col min="2561" max="2561" width="13.85546875" style="49" customWidth="1"/>
    <col min="2562" max="2562" width="9.140625" style="49"/>
    <col min="2563" max="2563" width="12" style="49" customWidth="1"/>
    <col min="2564" max="2564" width="17.140625" style="49" customWidth="1"/>
    <col min="2565" max="2565" width="16.85546875" style="49" customWidth="1"/>
    <col min="2566" max="2566" width="8.7109375" style="49" customWidth="1"/>
    <col min="2567" max="2567" width="18.42578125" style="49" customWidth="1"/>
    <col min="2568" max="2568" width="8.7109375" style="49" customWidth="1"/>
    <col min="2569" max="2569" width="11.42578125" style="49" customWidth="1"/>
    <col min="2570" max="2570" width="4.140625" style="49" customWidth="1"/>
    <col min="2571" max="2816" width="9.140625" style="49"/>
    <col min="2817" max="2817" width="13.85546875" style="49" customWidth="1"/>
    <col min="2818" max="2818" width="9.140625" style="49"/>
    <col min="2819" max="2819" width="12" style="49" customWidth="1"/>
    <col min="2820" max="2820" width="17.140625" style="49" customWidth="1"/>
    <col min="2821" max="2821" width="16.85546875" style="49" customWidth="1"/>
    <col min="2822" max="2822" width="8.7109375" style="49" customWidth="1"/>
    <col min="2823" max="2823" width="18.42578125" style="49" customWidth="1"/>
    <col min="2824" max="2824" width="8.7109375" style="49" customWidth="1"/>
    <col min="2825" max="2825" width="11.42578125" style="49" customWidth="1"/>
    <col min="2826" max="2826" width="4.140625" style="49" customWidth="1"/>
    <col min="2827" max="3072" width="9.140625" style="49"/>
    <col min="3073" max="3073" width="13.85546875" style="49" customWidth="1"/>
    <col min="3074" max="3074" width="9.140625" style="49"/>
    <col min="3075" max="3075" width="12" style="49" customWidth="1"/>
    <col min="3076" max="3076" width="17.140625" style="49" customWidth="1"/>
    <col min="3077" max="3077" width="16.85546875" style="49" customWidth="1"/>
    <col min="3078" max="3078" width="8.7109375" style="49" customWidth="1"/>
    <col min="3079" max="3079" width="18.42578125" style="49" customWidth="1"/>
    <col min="3080" max="3080" width="8.7109375" style="49" customWidth="1"/>
    <col min="3081" max="3081" width="11.42578125" style="49" customWidth="1"/>
    <col min="3082" max="3082" width="4.140625" style="49" customWidth="1"/>
    <col min="3083" max="3328" width="9.140625" style="49"/>
    <col min="3329" max="3329" width="13.85546875" style="49" customWidth="1"/>
    <col min="3330" max="3330" width="9.140625" style="49"/>
    <col min="3331" max="3331" width="12" style="49" customWidth="1"/>
    <col min="3332" max="3332" width="17.140625" style="49" customWidth="1"/>
    <col min="3333" max="3333" width="16.85546875" style="49" customWidth="1"/>
    <col min="3334" max="3334" width="8.7109375" style="49" customWidth="1"/>
    <col min="3335" max="3335" width="18.42578125" style="49" customWidth="1"/>
    <col min="3336" max="3336" width="8.7109375" style="49" customWidth="1"/>
    <col min="3337" max="3337" width="11.42578125" style="49" customWidth="1"/>
    <col min="3338" max="3338" width="4.140625" style="49" customWidth="1"/>
    <col min="3339" max="3584" width="9.140625" style="49"/>
    <col min="3585" max="3585" width="13.85546875" style="49" customWidth="1"/>
    <col min="3586" max="3586" width="9.140625" style="49"/>
    <col min="3587" max="3587" width="12" style="49" customWidth="1"/>
    <col min="3588" max="3588" width="17.140625" style="49" customWidth="1"/>
    <col min="3589" max="3589" width="16.85546875" style="49" customWidth="1"/>
    <col min="3590" max="3590" width="8.7109375" style="49" customWidth="1"/>
    <col min="3591" max="3591" width="18.42578125" style="49" customWidth="1"/>
    <col min="3592" max="3592" width="8.7109375" style="49" customWidth="1"/>
    <col min="3593" max="3593" width="11.42578125" style="49" customWidth="1"/>
    <col min="3594" max="3594" width="4.140625" style="49" customWidth="1"/>
    <col min="3595" max="3840" width="9.140625" style="49"/>
    <col min="3841" max="3841" width="13.85546875" style="49" customWidth="1"/>
    <col min="3842" max="3842" width="9.140625" style="49"/>
    <col min="3843" max="3843" width="12" style="49" customWidth="1"/>
    <col min="3844" max="3844" width="17.140625" style="49" customWidth="1"/>
    <col min="3845" max="3845" width="16.85546875" style="49" customWidth="1"/>
    <col min="3846" max="3846" width="8.7109375" style="49" customWidth="1"/>
    <col min="3847" max="3847" width="18.42578125" style="49" customWidth="1"/>
    <col min="3848" max="3848" width="8.7109375" style="49" customWidth="1"/>
    <col min="3849" max="3849" width="11.42578125" style="49" customWidth="1"/>
    <col min="3850" max="3850" width="4.140625" style="49" customWidth="1"/>
    <col min="3851" max="4096" width="9.140625" style="49"/>
    <col min="4097" max="4097" width="13.85546875" style="49" customWidth="1"/>
    <col min="4098" max="4098" width="9.140625" style="49"/>
    <col min="4099" max="4099" width="12" style="49" customWidth="1"/>
    <col min="4100" max="4100" width="17.140625" style="49" customWidth="1"/>
    <col min="4101" max="4101" width="16.85546875" style="49" customWidth="1"/>
    <col min="4102" max="4102" width="8.7109375" style="49" customWidth="1"/>
    <col min="4103" max="4103" width="18.42578125" style="49" customWidth="1"/>
    <col min="4104" max="4104" width="8.7109375" style="49" customWidth="1"/>
    <col min="4105" max="4105" width="11.42578125" style="49" customWidth="1"/>
    <col min="4106" max="4106" width="4.140625" style="49" customWidth="1"/>
    <col min="4107" max="4352" width="9.140625" style="49"/>
    <col min="4353" max="4353" width="13.85546875" style="49" customWidth="1"/>
    <col min="4354" max="4354" width="9.140625" style="49"/>
    <col min="4355" max="4355" width="12" style="49" customWidth="1"/>
    <col min="4356" max="4356" width="17.140625" style="49" customWidth="1"/>
    <col min="4357" max="4357" width="16.85546875" style="49" customWidth="1"/>
    <col min="4358" max="4358" width="8.7109375" style="49" customWidth="1"/>
    <col min="4359" max="4359" width="18.42578125" style="49" customWidth="1"/>
    <col min="4360" max="4360" width="8.7109375" style="49" customWidth="1"/>
    <col min="4361" max="4361" width="11.42578125" style="49" customWidth="1"/>
    <col min="4362" max="4362" width="4.140625" style="49" customWidth="1"/>
    <col min="4363" max="4608" width="9.140625" style="49"/>
    <col min="4609" max="4609" width="13.85546875" style="49" customWidth="1"/>
    <col min="4610" max="4610" width="9.140625" style="49"/>
    <col min="4611" max="4611" width="12" style="49" customWidth="1"/>
    <col min="4612" max="4612" width="17.140625" style="49" customWidth="1"/>
    <col min="4613" max="4613" width="16.85546875" style="49" customWidth="1"/>
    <col min="4614" max="4614" width="8.7109375" style="49" customWidth="1"/>
    <col min="4615" max="4615" width="18.42578125" style="49" customWidth="1"/>
    <col min="4616" max="4616" width="8.7109375" style="49" customWidth="1"/>
    <col min="4617" max="4617" width="11.42578125" style="49" customWidth="1"/>
    <col min="4618" max="4618" width="4.140625" style="49" customWidth="1"/>
    <col min="4619" max="4864" width="9.140625" style="49"/>
    <col min="4865" max="4865" width="13.85546875" style="49" customWidth="1"/>
    <col min="4866" max="4866" width="9.140625" style="49"/>
    <col min="4867" max="4867" width="12" style="49" customWidth="1"/>
    <col min="4868" max="4868" width="17.140625" style="49" customWidth="1"/>
    <col min="4869" max="4869" width="16.85546875" style="49" customWidth="1"/>
    <col min="4870" max="4870" width="8.7109375" style="49" customWidth="1"/>
    <col min="4871" max="4871" width="18.42578125" style="49" customWidth="1"/>
    <col min="4872" max="4872" width="8.7109375" style="49" customWidth="1"/>
    <col min="4873" max="4873" width="11.42578125" style="49" customWidth="1"/>
    <col min="4874" max="4874" width="4.140625" style="49" customWidth="1"/>
    <col min="4875" max="5120" width="9.140625" style="49"/>
    <col min="5121" max="5121" width="13.85546875" style="49" customWidth="1"/>
    <col min="5122" max="5122" width="9.140625" style="49"/>
    <col min="5123" max="5123" width="12" style="49" customWidth="1"/>
    <col min="5124" max="5124" width="17.140625" style="49" customWidth="1"/>
    <col min="5125" max="5125" width="16.85546875" style="49" customWidth="1"/>
    <col min="5126" max="5126" width="8.7109375" style="49" customWidth="1"/>
    <col min="5127" max="5127" width="18.42578125" style="49" customWidth="1"/>
    <col min="5128" max="5128" width="8.7109375" style="49" customWidth="1"/>
    <col min="5129" max="5129" width="11.42578125" style="49" customWidth="1"/>
    <col min="5130" max="5130" width="4.140625" style="49" customWidth="1"/>
    <col min="5131" max="5376" width="9.140625" style="49"/>
    <col min="5377" max="5377" width="13.85546875" style="49" customWidth="1"/>
    <col min="5378" max="5378" width="9.140625" style="49"/>
    <col min="5379" max="5379" width="12" style="49" customWidth="1"/>
    <col min="5380" max="5380" width="17.140625" style="49" customWidth="1"/>
    <col min="5381" max="5381" width="16.85546875" style="49" customWidth="1"/>
    <col min="5382" max="5382" width="8.7109375" style="49" customWidth="1"/>
    <col min="5383" max="5383" width="18.42578125" style="49" customWidth="1"/>
    <col min="5384" max="5384" width="8.7109375" style="49" customWidth="1"/>
    <col min="5385" max="5385" width="11.42578125" style="49" customWidth="1"/>
    <col min="5386" max="5386" width="4.140625" style="49" customWidth="1"/>
    <col min="5387" max="5632" width="9.140625" style="49"/>
    <col min="5633" max="5633" width="13.85546875" style="49" customWidth="1"/>
    <col min="5634" max="5634" width="9.140625" style="49"/>
    <col min="5635" max="5635" width="12" style="49" customWidth="1"/>
    <col min="5636" max="5636" width="17.140625" style="49" customWidth="1"/>
    <col min="5637" max="5637" width="16.85546875" style="49" customWidth="1"/>
    <col min="5638" max="5638" width="8.7109375" style="49" customWidth="1"/>
    <col min="5639" max="5639" width="18.42578125" style="49" customWidth="1"/>
    <col min="5640" max="5640" width="8.7109375" style="49" customWidth="1"/>
    <col min="5641" max="5641" width="11.42578125" style="49" customWidth="1"/>
    <col min="5642" max="5642" width="4.140625" style="49" customWidth="1"/>
    <col min="5643" max="5888" width="9.140625" style="49"/>
    <col min="5889" max="5889" width="13.85546875" style="49" customWidth="1"/>
    <col min="5890" max="5890" width="9.140625" style="49"/>
    <col min="5891" max="5891" width="12" style="49" customWidth="1"/>
    <col min="5892" max="5892" width="17.140625" style="49" customWidth="1"/>
    <col min="5893" max="5893" width="16.85546875" style="49" customWidth="1"/>
    <col min="5894" max="5894" width="8.7109375" style="49" customWidth="1"/>
    <col min="5895" max="5895" width="18.42578125" style="49" customWidth="1"/>
    <col min="5896" max="5896" width="8.7109375" style="49" customWidth="1"/>
    <col min="5897" max="5897" width="11.42578125" style="49" customWidth="1"/>
    <col min="5898" max="5898" width="4.140625" style="49" customWidth="1"/>
    <col min="5899" max="6144" width="9.140625" style="49"/>
    <col min="6145" max="6145" width="13.85546875" style="49" customWidth="1"/>
    <col min="6146" max="6146" width="9.140625" style="49"/>
    <col min="6147" max="6147" width="12" style="49" customWidth="1"/>
    <col min="6148" max="6148" width="17.140625" style="49" customWidth="1"/>
    <col min="6149" max="6149" width="16.85546875" style="49" customWidth="1"/>
    <col min="6150" max="6150" width="8.7109375" style="49" customWidth="1"/>
    <col min="6151" max="6151" width="18.42578125" style="49" customWidth="1"/>
    <col min="6152" max="6152" width="8.7109375" style="49" customWidth="1"/>
    <col min="6153" max="6153" width="11.42578125" style="49" customWidth="1"/>
    <col min="6154" max="6154" width="4.140625" style="49" customWidth="1"/>
    <col min="6155" max="6400" width="9.140625" style="49"/>
    <col min="6401" max="6401" width="13.85546875" style="49" customWidth="1"/>
    <col min="6402" max="6402" width="9.140625" style="49"/>
    <col min="6403" max="6403" width="12" style="49" customWidth="1"/>
    <col min="6404" max="6404" width="17.140625" style="49" customWidth="1"/>
    <col min="6405" max="6405" width="16.85546875" style="49" customWidth="1"/>
    <col min="6406" max="6406" width="8.7109375" style="49" customWidth="1"/>
    <col min="6407" max="6407" width="18.42578125" style="49" customWidth="1"/>
    <col min="6408" max="6408" width="8.7109375" style="49" customWidth="1"/>
    <col min="6409" max="6409" width="11.42578125" style="49" customWidth="1"/>
    <col min="6410" max="6410" width="4.140625" style="49" customWidth="1"/>
    <col min="6411" max="6656" width="9.140625" style="49"/>
    <col min="6657" max="6657" width="13.85546875" style="49" customWidth="1"/>
    <col min="6658" max="6658" width="9.140625" style="49"/>
    <col min="6659" max="6659" width="12" style="49" customWidth="1"/>
    <col min="6660" max="6660" width="17.140625" style="49" customWidth="1"/>
    <col min="6661" max="6661" width="16.85546875" style="49" customWidth="1"/>
    <col min="6662" max="6662" width="8.7109375" style="49" customWidth="1"/>
    <col min="6663" max="6663" width="18.42578125" style="49" customWidth="1"/>
    <col min="6664" max="6664" width="8.7109375" style="49" customWidth="1"/>
    <col min="6665" max="6665" width="11.42578125" style="49" customWidth="1"/>
    <col min="6666" max="6666" width="4.140625" style="49" customWidth="1"/>
    <col min="6667" max="6912" width="9.140625" style="49"/>
    <col min="6913" max="6913" width="13.85546875" style="49" customWidth="1"/>
    <col min="6914" max="6914" width="9.140625" style="49"/>
    <col min="6915" max="6915" width="12" style="49" customWidth="1"/>
    <col min="6916" max="6916" width="17.140625" style="49" customWidth="1"/>
    <col min="6917" max="6917" width="16.85546875" style="49" customWidth="1"/>
    <col min="6918" max="6918" width="8.7109375" style="49" customWidth="1"/>
    <col min="6919" max="6919" width="18.42578125" style="49" customWidth="1"/>
    <col min="6920" max="6920" width="8.7109375" style="49" customWidth="1"/>
    <col min="6921" max="6921" width="11.42578125" style="49" customWidth="1"/>
    <col min="6922" max="6922" width="4.140625" style="49" customWidth="1"/>
    <col min="6923" max="7168" width="9.140625" style="49"/>
    <col min="7169" max="7169" width="13.85546875" style="49" customWidth="1"/>
    <col min="7170" max="7170" width="9.140625" style="49"/>
    <col min="7171" max="7171" width="12" style="49" customWidth="1"/>
    <col min="7172" max="7172" width="17.140625" style="49" customWidth="1"/>
    <col min="7173" max="7173" width="16.85546875" style="49" customWidth="1"/>
    <col min="7174" max="7174" width="8.7109375" style="49" customWidth="1"/>
    <col min="7175" max="7175" width="18.42578125" style="49" customWidth="1"/>
    <col min="7176" max="7176" width="8.7109375" style="49" customWidth="1"/>
    <col min="7177" max="7177" width="11.42578125" style="49" customWidth="1"/>
    <col min="7178" max="7178" width="4.140625" style="49" customWidth="1"/>
    <col min="7179" max="7424" width="9.140625" style="49"/>
    <col min="7425" max="7425" width="13.85546875" style="49" customWidth="1"/>
    <col min="7426" max="7426" width="9.140625" style="49"/>
    <col min="7427" max="7427" width="12" style="49" customWidth="1"/>
    <col min="7428" max="7428" width="17.140625" style="49" customWidth="1"/>
    <col min="7429" max="7429" width="16.85546875" style="49" customWidth="1"/>
    <col min="7430" max="7430" width="8.7109375" style="49" customWidth="1"/>
    <col min="7431" max="7431" width="18.42578125" style="49" customWidth="1"/>
    <col min="7432" max="7432" width="8.7109375" style="49" customWidth="1"/>
    <col min="7433" max="7433" width="11.42578125" style="49" customWidth="1"/>
    <col min="7434" max="7434" width="4.140625" style="49" customWidth="1"/>
    <col min="7435" max="7680" width="9.140625" style="49"/>
    <col min="7681" max="7681" width="13.85546875" style="49" customWidth="1"/>
    <col min="7682" max="7682" width="9.140625" style="49"/>
    <col min="7683" max="7683" width="12" style="49" customWidth="1"/>
    <col min="7684" max="7684" width="17.140625" style="49" customWidth="1"/>
    <col min="7685" max="7685" width="16.85546875" style="49" customWidth="1"/>
    <col min="7686" max="7686" width="8.7109375" style="49" customWidth="1"/>
    <col min="7687" max="7687" width="18.42578125" style="49" customWidth="1"/>
    <col min="7688" max="7688" width="8.7109375" style="49" customWidth="1"/>
    <col min="7689" max="7689" width="11.42578125" style="49" customWidth="1"/>
    <col min="7690" max="7690" width="4.140625" style="49" customWidth="1"/>
    <col min="7691" max="7936" width="9.140625" style="49"/>
    <col min="7937" max="7937" width="13.85546875" style="49" customWidth="1"/>
    <col min="7938" max="7938" width="9.140625" style="49"/>
    <col min="7939" max="7939" width="12" style="49" customWidth="1"/>
    <col min="7940" max="7940" width="17.140625" style="49" customWidth="1"/>
    <col min="7941" max="7941" width="16.85546875" style="49" customWidth="1"/>
    <col min="7942" max="7942" width="8.7109375" style="49" customWidth="1"/>
    <col min="7943" max="7943" width="18.42578125" style="49" customWidth="1"/>
    <col min="7944" max="7944" width="8.7109375" style="49" customWidth="1"/>
    <col min="7945" max="7945" width="11.42578125" style="49" customWidth="1"/>
    <col min="7946" max="7946" width="4.140625" style="49" customWidth="1"/>
    <col min="7947" max="8192" width="9.140625" style="49"/>
    <col min="8193" max="8193" width="13.85546875" style="49" customWidth="1"/>
    <col min="8194" max="8194" width="9.140625" style="49"/>
    <col min="8195" max="8195" width="12" style="49" customWidth="1"/>
    <col min="8196" max="8196" width="17.140625" style="49" customWidth="1"/>
    <col min="8197" max="8197" width="16.85546875" style="49" customWidth="1"/>
    <col min="8198" max="8198" width="8.7109375" style="49" customWidth="1"/>
    <col min="8199" max="8199" width="18.42578125" style="49" customWidth="1"/>
    <col min="8200" max="8200" width="8.7109375" style="49" customWidth="1"/>
    <col min="8201" max="8201" width="11.42578125" style="49" customWidth="1"/>
    <col min="8202" max="8202" width="4.140625" style="49" customWidth="1"/>
    <col min="8203" max="8448" width="9.140625" style="49"/>
    <col min="8449" max="8449" width="13.85546875" style="49" customWidth="1"/>
    <col min="8450" max="8450" width="9.140625" style="49"/>
    <col min="8451" max="8451" width="12" style="49" customWidth="1"/>
    <col min="8452" max="8452" width="17.140625" style="49" customWidth="1"/>
    <col min="8453" max="8453" width="16.85546875" style="49" customWidth="1"/>
    <col min="8454" max="8454" width="8.7109375" style="49" customWidth="1"/>
    <col min="8455" max="8455" width="18.42578125" style="49" customWidth="1"/>
    <col min="8456" max="8456" width="8.7109375" style="49" customWidth="1"/>
    <col min="8457" max="8457" width="11.42578125" style="49" customWidth="1"/>
    <col min="8458" max="8458" width="4.140625" style="49" customWidth="1"/>
    <col min="8459" max="8704" width="9.140625" style="49"/>
    <col min="8705" max="8705" width="13.85546875" style="49" customWidth="1"/>
    <col min="8706" max="8706" width="9.140625" style="49"/>
    <col min="8707" max="8707" width="12" style="49" customWidth="1"/>
    <col min="8708" max="8708" width="17.140625" style="49" customWidth="1"/>
    <col min="8709" max="8709" width="16.85546875" style="49" customWidth="1"/>
    <col min="8710" max="8710" width="8.7109375" style="49" customWidth="1"/>
    <col min="8711" max="8711" width="18.42578125" style="49" customWidth="1"/>
    <col min="8712" max="8712" width="8.7109375" style="49" customWidth="1"/>
    <col min="8713" max="8713" width="11.42578125" style="49" customWidth="1"/>
    <col min="8714" max="8714" width="4.140625" style="49" customWidth="1"/>
    <col min="8715" max="8960" width="9.140625" style="49"/>
    <col min="8961" max="8961" width="13.85546875" style="49" customWidth="1"/>
    <col min="8962" max="8962" width="9.140625" style="49"/>
    <col min="8963" max="8963" width="12" style="49" customWidth="1"/>
    <col min="8964" max="8964" width="17.140625" style="49" customWidth="1"/>
    <col min="8965" max="8965" width="16.85546875" style="49" customWidth="1"/>
    <col min="8966" max="8966" width="8.7109375" style="49" customWidth="1"/>
    <col min="8967" max="8967" width="18.42578125" style="49" customWidth="1"/>
    <col min="8968" max="8968" width="8.7109375" style="49" customWidth="1"/>
    <col min="8969" max="8969" width="11.42578125" style="49" customWidth="1"/>
    <col min="8970" max="8970" width="4.140625" style="49" customWidth="1"/>
    <col min="8971" max="9216" width="9.140625" style="49"/>
    <col min="9217" max="9217" width="13.85546875" style="49" customWidth="1"/>
    <col min="9218" max="9218" width="9.140625" style="49"/>
    <col min="9219" max="9219" width="12" style="49" customWidth="1"/>
    <col min="9220" max="9220" width="17.140625" style="49" customWidth="1"/>
    <col min="9221" max="9221" width="16.85546875" style="49" customWidth="1"/>
    <col min="9222" max="9222" width="8.7109375" style="49" customWidth="1"/>
    <col min="9223" max="9223" width="18.42578125" style="49" customWidth="1"/>
    <col min="9224" max="9224" width="8.7109375" style="49" customWidth="1"/>
    <col min="9225" max="9225" width="11.42578125" style="49" customWidth="1"/>
    <col min="9226" max="9226" width="4.140625" style="49" customWidth="1"/>
    <col min="9227" max="9472" width="9.140625" style="49"/>
    <col min="9473" max="9473" width="13.85546875" style="49" customWidth="1"/>
    <col min="9474" max="9474" width="9.140625" style="49"/>
    <col min="9475" max="9475" width="12" style="49" customWidth="1"/>
    <col min="9476" max="9476" width="17.140625" style="49" customWidth="1"/>
    <col min="9477" max="9477" width="16.85546875" style="49" customWidth="1"/>
    <col min="9478" max="9478" width="8.7109375" style="49" customWidth="1"/>
    <col min="9479" max="9479" width="18.42578125" style="49" customWidth="1"/>
    <col min="9480" max="9480" width="8.7109375" style="49" customWidth="1"/>
    <col min="9481" max="9481" width="11.42578125" style="49" customWidth="1"/>
    <col min="9482" max="9482" width="4.140625" style="49" customWidth="1"/>
    <col min="9483" max="9728" width="9.140625" style="49"/>
    <col min="9729" max="9729" width="13.85546875" style="49" customWidth="1"/>
    <col min="9730" max="9730" width="9.140625" style="49"/>
    <col min="9731" max="9731" width="12" style="49" customWidth="1"/>
    <col min="9732" max="9732" width="17.140625" style="49" customWidth="1"/>
    <col min="9733" max="9733" width="16.85546875" style="49" customWidth="1"/>
    <col min="9734" max="9734" width="8.7109375" style="49" customWidth="1"/>
    <col min="9735" max="9735" width="18.42578125" style="49" customWidth="1"/>
    <col min="9736" max="9736" width="8.7109375" style="49" customWidth="1"/>
    <col min="9737" max="9737" width="11.42578125" style="49" customWidth="1"/>
    <col min="9738" max="9738" width="4.140625" style="49" customWidth="1"/>
    <col min="9739" max="9984" width="9.140625" style="49"/>
    <col min="9985" max="9985" width="13.85546875" style="49" customWidth="1"/>
    <col min="9986" max="9986" width="9.140625" style="49"/>
    <col min="9987" max="9987" width="12" style="49" customWidth="1"/>
    <col min="9988" max="9988" width="17.140625" style="49" customWidth="1"/>
    <col min="9989" max="9989" width="16.85546875" style="49" customWidth="1"/>
    <col min="9990" max="9990" width="8.7109375" style="49" customWidth="1"/>
    <col min="9991" max="9991" width="18.42578125" style="49" customWidth="1"/>
    <col min="9992" max="9992" width="8.7109375" style="49" customWidth="1"/>
    <col min="9993" max="9993" width="11.42578125" style="49" customWidth="1"/>
    <col min="9994" max="9994" width="4.140625" style="49" customWidth="1"/>
    <col min="9995" max="10240" width="9.140625" style="49"/>
    <col min="10241" max="10241" width="13.85546875" style="49" customWidth="1"/>
    <col min="10242" max="10242" width="9.140625" style="49"/>
    <col min="10243" max="10243" width="12" style="49" customWidth="1"/>
    <col min="10244" max="10244" width="17.140625" style="49" customWidth="1"/>
    <col min="10245" max="10245" width="16.85546875" style="49" customWidth="1"/>
    <col min="10246" max="10246" width="8.7109375" style="49" customWidth="1"/>
    <col min="10247" max="10247" width="18.42578125" style="49" customWidth="1"/>
    <col min="10248" max="10248" width="8.7109375" style="49" customWidth="1"/>
    <col min="10249" max="10249" width="11.42578125" style="49" customWidth="1"/>
    <col min="10250" max="10250" width="4.140625" style="49" customWidth="1"/>
    <col min="10251" max="10496" width="9.140625" style="49"/>
    <col min="10497" max="10497" width="13.85546875" style="49" customWidth="1"/>
    <col min="10498" max="10498" width="9.140625" style="49"/>
    <col min="10499" max="10499" width="12" style="49" customWidth="1"/>
    <col min="10500" max="10500" width="17.140625" style="49" customWidth="1"/>
    <col min="10501" max="10501" width="16.85546875" style="49" customWidth="1"/>
    <col min="10502" max="10502" width="8.7109375" style="49" customWidth="1"/>
    <col min="10503" max="10503" width="18.42578125" style="49" customWidth="1"/>
    <col min="10504" max="10504" width="8.7109375" style="49" customWidth="1"/>
    <col min="10505" max="10505" width="11.42578125" style="49" customWidth="1"/>
    <col min="10506" max="10506" width="4.140625" style="49" customWidth="1"/>
    <col min="10507" max="10752" width="9.140625" style="49"/>
    <col min="10753" max="10753" width="13.85546875" style="49" customWidth="1"/>
    <col min="10754" max="10754" width="9.140625" style="49"/>
    <col min="10755" max="10755" width="12" style="49" customWidth="1"/>
    <col min="10756" max="10756" width="17.140625" style="49" customWidth="1"/>
    <col min="10757" max="10757" width="16.85546875" style="49" customWidth="1"/>
    <col min="10758" max="10758" width="8.7109375" style="49" customWidth="1"/>
    <col min="10759" max="10759" width="18.42578125" style="49" customWidth="1"/>
    <col min="10760" max="10760" width="8.7109375" style="49" customWidth="1"/>
    <col min="10761" max="10761" width="11.42578125" style="49" customWidth="1"/>
    <col min="10762" max="10762" width="4.140625" style="49" customWidth="1"/>
    <col min="10763" max="11008" width="9.140625" style="49"/>
    <col min="11009" max="11009" width="13.85546875" style="49" customWidth="1"/>
    <col min="11010" max="11010" width="9.140625" style="49"/>
    <col min="11011" max="11011" width="12" style="49" customWidth="1"/>
    <col min="11012" max="11012" width="17.140625" style="49" customWidth="1"/>
    <col min="11013" max="11013" width="16.85546875" style="49" customWidth="1"/>
    <col min="11014" max="11014" width="8.7109375" style="49" customWidth="1"/>
    <col min="11015" max="11015" width="18.42578125" style="49" customWidth="1"/>
    <col min="11016" max="11016" width="8.7109375" style="49" customWidth="1"/>
    <col min="11017" max="11017" width="11.42578125" style="49" customWidth="1"/>
    <col min="11018" max="11018" width="4.140625" style="49" customWidth="1"/>
    <col min="11019" max="11264" width="9.140625" style="49"/>
    <col min="11265" max="11265" width="13.85546875" style="49" customWidth="1"/>
    <col min="11266" max="11266" width="9.140625" style="49"/>
    <col min="11267" max="11267" width="12" style="49" customWidth="1"/>
    <col min="11268" max="11268" width="17.140625" style="49" customWidth="1"/>
    <col min="11269" max="11269" width="16.85546875" style="49" customWidth="1"/>
    <col min="11270" max="11270" width="8.7109375" style="49" customWidth="1"/>
    <col min="11271" max="11271" width="18.42578125" style="49" customWidth="1"/>
    <col min="11272" max="11272" width="8.7109375" style="49" customWidth="1"/>
    <col min="11273" max="11273" width="11.42578125" style="49" customWidth="1"/>
    <col min="11274" max="11274" width="4.140625" style="49" customWidth="1"/>
    <col min="11275" max="11520" width="9.140625" style="49"/>
    <col min="11521" max="11521" width="13.85546875" style="49" customWidth="1"/>
    <col min="11522" max="11522" width="9.140625" style="49"/>
    <col min="11523" max="11523" width="12" style="49" customWidth="1"/>
    <col min="11524" max="11524" width="17.140625" style="49" customWidth="1"/>
    <col min="11525" max="11525" width="16.85546875" style="49" customWidth="1"/>
    <col min="11526" max="11526" width="8.7109375" style="49" customWidth="1"/>
    <col min="11527" max="11527" width="18.42578125" style="49" customWidth="1"/>
    <col min="11528" max="11528" width="8.7109375" style="49" customWidth="1"/>
    <col min="11529" max="11529" width="11.42578125" style="49" customWidth="1"/>
    <col min="11530" max="11530" width="4.140625" style="49" customWidth="1"/>
    <col min="11531" max="11776" width="9.140625" style="49"/>
    <col min="11777" max="11777" width="13.85546875" style="49" customWidth="1"/>
    <col min="11778" max="11778" width="9.140625" style="49"/>
    <col min="11779" max="11779" width="12" style="49" customWidth="1"/>
    <col min="11780" max="11780" width="17.140625" style="49" customWidth="1"/>
    <col min="11781" max="11781" width="16.85546875" style="49" customWidth="1"/>
    <col min="11782" max="11782" width="8.7109375" style="49" customWidth="1"/>
    <col min="11783" max="11783" width="18.42578125" style="49" customWidth="1"/>
    <col min="11784" max="11784" width="8.7109375" style="49" customWidth="1"/>
    <col min="11785" max="11785" width="11.42578125" style="49" customWidth="1"/>
    <col min="11786" max="11786" width="4.140625" style="49" customWidth="1"/>
    <col min="11787" max="12032" width="9.140625" style="49"/>
    <col min="12033" max="12033" width="13.85546875" style="49" customWidth="1"/>
    <col min="12034" max="12034" width="9.140625" style="49"/>
    <col min="12035" max="12035" width="12" style="49" customWidth="1"/>
    <col min="12036" max="12036" width="17.140625" style="49" customWidth="1"/>
    <col min="12037" max="12037" width="16.85546875" style="49" customWidth="1"/>
    <col min="12038" max="12038" width="8.7109375" style="49" customWidth="1"/>
    <col min="12039" max="12039" width="18.42578125" style="49" customWidth="1"/>
    <col min="12040" max="12040" width="8.7109375" style="49" customWidth="1"/>
    <col min="12041" max="12041" width="11.42578125" style="49" customWidth="1"/>
    <col min="12042" max="12042" width="4.140625" style="49" customWidth="1"/>
    <col min="12043" max="12288" width="9.140625" style="49"/>
    <col min="12289" max="12289" width="13.85546875" style="49" customWidth="1"/>
    <col min="12290" max="12290" width="9.140625" style="49"/>
    <col min="12291" max="12291" width="12" style="49" customWidth="1"/>
    <col min="12292" max="12292" width="17.140625" style="49" customWidth="1"/>
    <col min="12293" max="12293" width="16.85546875" style="49" customWidth="1"/>
    <col min="12294" max="12294" width="8.7109375" style="49" customWidth="1"/>
    <col min="12295" max="12295" width="18.42578125" style="49" customWidth="1"/>
    <col min="12296" max="12296" width="8.7109375" style="49" customWidth="1"/>
    <col min="12297" max="12297" width="11.42578125" style="49" customWidth="1"/>
    <col min="12298" max="12298" width="4.140625" style="49" customWidth="1"/>
    <col min="12299" max="12544" width="9.140625" style="49"/>
    <col min="12545" max="12545" width="13.85546875" style="49" customWidth="1"/>
    <col min="12546" max="12546" width="9.140625" style="49"/>
    <col min="12547" max="12547" width="12" style="49" customWidth="1"/>
    <col min="12548" max="12548" width="17.140625" style="49" customWidth="1"/>
    <col min="12549" max="12549" width="16.85546875" style="49" customWidth="1"/>
    <col min="12550" max="12550" width="8.7109375" style="49" customWidth="1"/>
    <col min="12551" max="12551" width="18.42578125" style="49" customWidth="1"/>
    <col min="12552" max="12552" width="8.7109375" style="49" customWidth="1"/>
    <col min="12553" max="12553" width="11.42578125" style="49" customWidth="1"/>
    <col min="12554" max="12554" width="4.140625" style="49" customWidth="1"/>
    <col min="12555" max="12800" width="9.140625" style="49"/>
    <col min="12801" max="12801" width="13.85546875" style="49" customWidth="1"/>
    <col min="12802" max="12802" width="9.140625" style="49"/>
    <col min="12803" max="12803" width="12" style="49" customWidth="1"/>
    <col min="12804" max="12804" width="17.140625" style="49" customWidth="1"/>
    <col min="12805" max="12805" width="16.85546875" style="49" customWidth="1"/>
    <col min="12806" max="12806" width="8.7109375" style="49" customWidth="1"/>
    <col min="12807" max="12807" width="18.42578125" style="49" customWidth="1"/>
    <col min="12808" max="12808" width="8.7109375" style="49" customWidth="1"/>
    <col min="12809" max="12809" width="11.42578125" style="49" customWidth="1"/>
    <col min="12810" max="12810" width="4.140625" style="49" customWidth="1"/>
    <col min="12811" max="13056" width="9.140625" style="49"/>
    <col min="13057" max="13057" width="13.85546875" style="49" customWidth="1"/>
    <col min="13058" max="13058" width="9.140625" style="49"/>
    <col min="13059" max="13059" width="12" style="49" customWidth="1"/>
    <col min="13060" max="13060" width="17.140625" style="49" customWidth="1"/>
    <col min="13061" max="13061" width="16.85546875" style="49" customWidth="1"/>
    <col min="13062" max="13062" width="8.7109375" style="49" customWidth="1"/>
    <col min="13063" max="13063" width="18.42578125" style="49" customWidth="1"/>
    <col min="13064" max="13064" width="8.7109375" style="49" customWidth="1"/>
    <col min="13065" max="13065" width="11.42578125" style="49" customWidth="1"/>
    <col min="13066" max="13066" width="4.140625" style="49" customWidth="1"/>
    <col min="13067" max="13312" width="9.140625" style="49"/>
    <col min="13313" max="13313" width="13.85546875" style="49" customWidth="1"/>
    <col min="13314" max="13314" width="9.140625" style="49"/>
    <col min="13315" max="13315" width="12" style="49" customWidth="1"/>
    <col min="13316" max="13316" width="17.140625" style="49" customWidth="1"/>
    <col min="13317" max="13317" width="16.85546875" style="49" customWidth="1"/>
    <col min="13318" max="13318" width="8.7109375" style="49" customWidth="1"/>
    <col min="13319" max="13319" width="18.42578125" style="49" customWidth="1"/>
    <col min="13320" max="13320" width="8.7109375" style="49" customWidth="1"/>
    <col min="13321" max="13321" width="11.42578125" style="49" customWidth="1"/>
    <col min="13322" max="13322" width="4.140625" style="49" customWidth="1"/>
    <col min="13323" max="13568" width="9.140625" style="49"/>
    <col min="13569" max="13569" width="13.85546875" style="49" customWidth="1"/>
    <col min="13570" max="13570" width="9.140625" style="49"/>
    <col min="13571" max="13571" width="12" style="49" customWidth="1"/>
    <col min="13572" max="13572" width="17.140625" style="49" customWidth="1"/>
    <col min="13573" max="13573" width="16.85546875" style="49" customWidth="1"/>
    <col min="13574" max="13574" width="8.7109375" style="49" customWidth="1"/>
    <col min="13575" max="13575" width="18.42578125" style="49" customWidth="1"/>
    <col min="13576" max="13576" width="8.7109375" style="49" customWidth="1"/>
    <col min="13577" max="13577" width="11.42578125" style="49" customWidth="1"/>
    <col min="13578" max="13578" width="4.140625" style="49" customWidth="1"/>
    <col min="13579" max="13824" width="9.140625" style="49"/>
    <col min="13825" max="13825" width="13.85546875" style="49" customWidth="1"/>
    <col min="13826" max="13826" width="9.140625" style="49"/>
    <col min="13827" max="13827" width="12" style="49" customWidth="1"/>
    <col min="13828" max="13828" width="17.140625" style="49" customWidth="1"/>
    <col min="13829" max="13829" width="16.85546875" style="49" customWidth="1"/>
    <col min="13830" max="13830" width="8.7109375" style="49" customWidth="1"/>
    <col min="13831" max="13831" width="18.42578125" style="49" customWidth="1"/>
    <col min="13832" max="13832" width="8.7109375" style="49" customWidth="1"/>
    <col min="13833" max="13833" width="11.42578125" style="49" customWidth="1"/>
    <col min="13834" max="13834" width="4.140625" style="49" customWidth="1"/>
    <col min="13835" max="14080" width="9.140625" style="49"/>
    <col min="14081" max="14081" width="13.85546875" style="49" customWidth="1"/>
    <col min="14082" max="14082" width="9.140625" style="49"/>
    <col min="14083" max="14083" width="12" style="49" customWidth="1"/>
    <col min="14084" max="14084" width="17.140625" style="49" customWidth="1"/>
    <col min="14085" max="14085" width="16.85546875" style="49" customWidth="1"/>
    <col min="14086" max="14086" width="8.7109375" style="49" customWidth="1"/>
    <col min="14087" max="14087" width="18.42578125" style="49" customWidth="1"/>
    <col min="14088" max="14088" width="8.7109375" style="49" customWidth="1"/>
    <col min="14089" max="14089" width="11.42578125" style="49" customWidth="1"/>
    <col min="14090" max="14090" width="4.140625" style="49" customWidth="1"/>
    <col min="14091" max="14336" width="9.140625" style="49"/>
    <col min="14337" max="14337" width="13.85546875" style="49" customWidth="1"/>
    <col min="14338" max="14338" width="9.140625" style="49"/>
    <col min="14339" max="14339" width="12" style="49" customWidth="1"/>
    <col min="14340" max="14340" width="17.140625" style="49" customWidth="1"/>
    <col min="14341" max="14341" width="16.85546875" style="49" customWidth="1"/>
    <col min="14342" max="14342" width="8.7109375" style="49" customWidth="1"/>
    <col min="14343" max="14343" width="18.42578125" style="49" customWidth="1"/>
    <col min="14344" max="14344" width="8.7109375" style="49" customWidth="1"/>
    <col min="14345" max="14345" width="11.42578125" style="49" customWidth="1"/>
    <col min="14346" max="14346" width="4.140625" style="49" customWidth="1"/>
    <col min="14347" max="14592" width="9.140625" style="49"/>
    <col min="14593" max="14593" width="13.85546875" style="49" customWidth="1"/>
    <col min="14594" max="14594" width="9.140625" style="49"/>
    <col min="14595" max="14595" width="12" style="49" customWidth="1"/>
    <col min="14596" max="14596" width="17.140625" style="49" customWidth="1"/>
    <col min="14597" max="14597" width="16.85546875" style="49" customWidth="1"/>
    <col min="14598" max="14598" width="8.7109375" style="49" customWidth="1"/>
    <col min="14599" max="14599" width="18.42578125" style="49" customWidth="1"/>
    <col min="14600" max="14600" width="8.7109375" style="49" customWidth="1"/>
    <col min="14601" max="14601" width="11.42578125" style="49" customWidth="1"/>
    <col min="14602" max="14602" width="4.140625" style="49" customWidth="1"/>
    <col min="14603" max="14848" width="9.140625" style="49"/>
    <col min="14849" max="14849" width="13.85546875" style="49" customWidth="1"/>
    <col min="14850" max="14850" width="9.140625" style="49"/>
    <col min="14851" max="14851" width="12" style="49" customWidth="1"/>
    <col min="14852" max="14852" width="17.140625" style="49" customWidth="1"/>
    <col min="14853" max="14853" width="16.85546875" style="49" customWidth="1"/>
    <col min="14854" max="14854" width="8.7109375" style="49" customWidth="1"/>
    <col min="14855" max="14855" width="18.42578125" style="49" customWidth="1"/>
    <col min="14856" max="14856" width="8.7109375" style="49" customWidth="1"/>
    <col min="14857" max="14857" width="11.42578125" style="49" customWidth="1"/>
    <col min="14858" max="14858" width="4.140625" style="49" customWidth="1"/>
    <col min="14859" max="15104" width="9.140625" style="49"/>
    <col min="15105" max="15105" width="13.85546875" style="49" customWidth="1"/>
    <col min="15106" max="15106" width="9.140625" style="49"/>
    <col min="15107" max="15107" width="12" style="49" customWidth="1"/>
    <col min="15108" max="15108" width="17.140625" style="49" customWidth="1"/>
    <col min="15109" max="15109" width="16.85546875" style="49" customWidth="1"/>
    <col min="15110" max="15110" width="8.7109375" style="49" customWidth="1"/>
    <col min="15111" max="15111" width="18.42578125" style="49" customWidth="1"/>
    <col min="15112" max="15112" width="8.7109375" style="49" customWidth="1"/>
    <col min="15113" max="15113" width="11.42578125" style="49" customWidth="1"/>
    <col min="15114" max="15114" width="4.140625" style="49" customWidth="1"/>
    <col min="15115" max="15360" width="9.140625" style="49"/>
    <col min="15361" max="15361" width="13.85546875" style="49" customWidth="1"/>
    <col min="15362" max="15362" width="9.140625" style="49"/>
    <col min="15363" max="15363" width="12" style="49" customWidth="1"/>
    <col min="15364" max="15364" width="17.140625" style="49" customWidth="1"/>
    <col min="15365" max="15365" width="16.85546875" style="49" customWidth="1"/>
    <col min="15366" max="15366" width="8.7109375" style="49" customWidth="1"/>
    <col min="15367" max="15367" width="18.42578125" style="49" customWidth="1"/>
    <col min="15368" max="15368" width="8.7109375" style="49" customWidth="1"/>
    <col min="15369" max="15369" width="11.42578125" style="49" customWidth="1"/>
    <col min="15370" max="15370" width="4.140625" style="49" customWidth="1"/>
    <col min="15371" max="15616" width="9.140625" style="49"/>
    <col min="15617" max="15617" width="13.85546875" style="49" customWidth="1"/>
    <col min="15618" max="15618" width="9.140625" style="49"/>
    <col min="15619" max="15619" width="12" style="49" customWidth="1"/>
    <col min="15620" max="15620" width="17.140625" style="49" customWidth="1"/>
    <col min="15621" max="15621" width="16.85546875" style="49" customWidth="1"/>
    <col min="15622" max="15622" width="8.7109375" style="49" customWidth="1"/>
    <col min="15623" max="15623" width="18.42578125" style="49" customWidth="1"/>
    <col min="15624" max="15624" width="8.7109375" style="49" customWidth="1"/>
    <col min="15625" max="15625" width="11.42578125" style="49" customWidth="1"/>
    <col min="15626" max="15626" width="4.140625" style="49" customWidth="1"/>
    <col min="15627" max="15872" width="9.140625" style="49"/>
    <col min="15873" max="15873" width="13.85546875" style="49" customWidth="1"/>
    <col min="15874" max="15874" width="9.140625" style="49"/>
    <col min="15875" max="15875" width="12" style="49" customWidth="1"/>
    <col min="15876" max="15876" width="17.140625" style="49" customWidth="1"/>
    <col min="15877" max="15877" width="16.85546875" style="49" customWidth="1"/>
    <col min="15878" max="15878" width="8.7109375" style="49" customWidth="1"/>
    <col min="15879" max="15879" width="18.42578125" style="49" customWidth="1"/>
    <col min="15880" max="15880" width="8.7109375" style="49" customWidth="1"/>
    <col min="15881" max="15881" width="11.42578125" style="49" customWidth="1"/>
    <col min="15882" max="15882" width="4.140625" style="49" customWidth="1"/>
    <col min="15883" max="16128" width="9.140625" style="49"/>
    <col min="16129" max="16129" width="13.85546875" style="49" customWidth="1"/>
    <col min="16130" max="16130" width="9.140625" style="49"/>
    <col min="16131" max="16131" width="12" style="49" customWidth="1"/>
    <col min="16132" max="16132" width="17.140625" style="49" customWidth="1"/>
    <col min="16133" max="16133" width="16.85546875" style="49" customWidth="1"/>
    <col min="16134" max="16134" width="8.7109375" style="49" customWidth="1"/>
    <col min="16135" max="16135" width="18.42578125" style="49" customWidth="1"/>
    <col min="16136" max="16136" width="8.7109375" style="49" customWidth="1"/>
    <col min="16137" max="16137" width="11.42578125" style="49" customWidth="1"/>
    <col min="16138" max="16138" width="4.140625" style="49" customWidth="1"/>
    <col min="16139" max="16384" width="9.140625" style="49"/>
  </cols>
  <sheetData>
    <row r="1" spans="1:10" ht="45.75" customHeight="1">
      <c r="A1" s="104" t="s">
        <v>62</v>
      </c>
      <c r="B1" s="104"/>
      <c r="C1" s="104"/>
      <c r="D1" s="104"/>
      <c r="E1" s="104"/>
      <c r="F1" s="104"/>
      <c r="G1" s="104"/>
      <c r="H1" s="104"/>
      <c r="I1" s="104"/>
      <c r="J1" s="104"/>
    </row>
    <row r="2" spans="1:10" s="50" customFormat="1" ht="57.75" customHeight="1">
      <c r="A2" s="105" t="s">
        <v>80</v>
      </c>
      <c r="B2" s="106"/>
      <c r="C2" s="106"/>
      <c r="D2" s="106"/>
      <c r="E2" s="106"/>
      <c r="F2" s="106"/>
      <c r="G2" s="106"/>
      <c r="H2" s="106"/>
      <c r="I2" s="106"/>
      <c r="J2" s="106"/>
    </row>
    <row r="3" spans="1:10" ht="15">
      <c r="A3" s="51" t="s">
        <v>125</v>
      </c>
      <c r="B3" s="51"/>
      <c r="C3" s="51"/>
      <c r="D3" s="51"/>
      <c r="E3" s="51"/>
      <c r="F3" s="51"/>
      <c r="G3" s="51"/>
      <c r="H3" s="51"/>
    </row>
    <row r="4" spans="1:10" ht="5.45" customHeight="1">
      <c r="A4" s="51"/>
      <c r="B4" s="51"/>
      <c r="C4" s="51"/>
      <c r="D4" s="51"/>
      <c r="E4" s="51"/>
      <c r="F4" s="51"/>
      <c r="G4" s="51"/>
      <c r="H4" s="51"/>
    </row>
    <row r="5" spans="1:10" s="53" customFormat="1" ht="14.25">
      <c r="A5" s="52" t="s">
        <v>36</v>
      </c>
    </row>
    <row r="6" spans="1:10" s="53" customFormat="1" ht="14.25">
      <c r="A6" s="53" t="s">
        <v>53</v>
      </c>
    </row>
    <row r="7" spans="1:10" s="53" customFormat="1" ht="14.25">
      <c r="A7" s="53" t="s">
        <v>37</v>
      </c>
    </row>
    <row r="8" spans="1:10" s="53" customFormat="1" ht="14.25">
      <c r="A8" s="53" t="s">
        <v>54</v>
      </c>
    </row>
    <row r="9" spans="1:10" s="53" customFormat="1" ht="14.25"/>
    <row r="10" spans="1:10" s="54" customFormat="1" ht="14.25">
      <c r="B10" s="54" t="s">
        <v>60</v>
      </c>
    </row>
    <row r="11" spans="1:10" s="53" customFormat="1" ht="14.25">
      <c r="A11" s="53" t="s">
        <v>55</v>
      </c>
    </row>
    <row r="12" spans="1:10" s="53" customFormat="1" ht="40.5" customHeight="1">
      <c r="A12" s="107" t="s">
        <v>100</v>
      </c>
      <c r="B12" s="107"/>
      <c r="C12" s="107"/>
      <c r="D12" s="107"/>
      <c r="E12" s="107"/>
      <c r="F12" s="107"/>
      <c r="G12" s="107"/>
      <c r="H12" s="107"/>
      <c r="I12" s="107"/>
      <c r="J12" s="107"/>
    </row>
    <row r="13" spans="1:10" s="56" customFormat="1" ht="29.25" customHeight="1">
      <c r="A13" s="55" t="s">
        <v>61</v>
      </c>
      <c r="B13" s="110" t="s">
        <v>56</v>
      </c>
      <c r="C13" s="110"/>
      <c r="D13" s="110"/>
      <c r="E13" s="110"/>
      <c r="F13" s="110"/>
      <c r="G13" s="110"/>
      <c r="H13" s="111" t="s">
        <v>57</v>
      </c>
      <c r="I13" s="112"/>
    </row>
    <row r="14" spans="1:10" s="58" customFormat="1" ht="57" customHeight="1">
      <c r="A14" s="57" t="s">
        <v>99</v>
      </c>
      <c r="B14" s="113" t="s">
        <v>98</v>
      </c>
      <c r="C14" s="114"/>
      <c r="D14" s="114"/>
      <c r="E14" s="114"/>
      <c r="F14" s="114"/>
      <c r="G14" s="115"/>
      <c r="H14" s="118" t="s">
        <v>102</v>
      </c>
      <c r="I14" s="119"/>
    </row>
    <row r="16" spans="1:10">
      <c r="A16" s="59"/>
      <c r="B16" s="59"/>
      <c r="C16" s="59"/>
      <c r="D16" s="101" t="s">
        <v>58</v>
      </c>
      <c r="E16" s="101"/>
      <c r="F16" s="101"/>
      <c r="G16" s="101"/>
      <c r="H16" s="101"/>
      <c r="I16" s="59"/>
      <c r="J16" s="59"/>
    </row>
    <row r="18" spans="1:10">
      <c r="F18" s="108" t="s">
        <v>82</v>
      </c>
      <c r="G18" s="108"/>
      <c r="H18" s="108"/>
      <c r="I18" s="108"/>
    </row>
    <row r="19" spans="1:10" ht="28.5" customHeight="1"/>
    <row r="20" spans="1:10" s="61" customFormat="1">
      <c r="F20" s="109" t="s">
        <v>85</v>
      </c>
      <c r="G20" s="109"/>
      <c r="H20" s="109"/>
      <c r="I20" s="109"/>
      <c r="J20" s="62"/>
    </row>
    <row r="21" spans="1:10" s="61" customFormat="1">
      <c r="F21" s="102" t="s">
        <v>83</v>
      </c>
      <c r="G21" s="102"/>
      <c r="H21" s="102"/>
      <c r="I21" s="102"/>
      <c r="J21" s="102"/>
    </row>
    <row r="22" spans="1:10" s="61" customFormat="1">
      <c r="F22" s="62" t="s">
        <v>84</v>
      </c>
      <c r="G22" s="69"/>
      <c r="H22" s="62"/>
      <c r="I22" s="62"/>
      <c r="J22" s="62"/>
    </row>
    <row r="23" spans="1:10" s="61" customFormat="1">
      <c r="A23" s="61" t="s">
        <v>59</v>
      </c>
      <c r="B23" s="49"/>
    </row>
    <row r="24" spans="1:10" s="61" customFormat="1">
      <c r="B24" s="49"/>
    </row>
    <row r="25" spans="1:10" s="61" customFormat="1">
      <c r="A25" s="103" t="s">
        <v>79</v>
      </c>
      <c r="B25" s="103"/>
      <c r="C25" s="103"/>
      <c r="D25" s="103"/>
      <c r="E25" s="103"/>
      <c r="F25" s="103"/>
      <c r="G25" s="103"/>
      <c r="H25" s="103"/>
      <c r="I25" s="103"/>
    </row>
    <row r="26" spans="1:10" ht="46.5" customHeight="1">
      <c r="A26" s="104" t="s">
        <v>52</v>
      </c>
      <c r="B26" s="104"/>
      <c r="C26" s="104"/>
      <c r="D26" s="104"/>
      <c r="E26" s="104"/>
      <c r="F26" s="104"/>
      <c r="G26" s="104"/>
      <c r="H26" s="104"/>
      <c r="I26" s="104"/>
      <c r="J26" s="104"/>
    </row>
    <row r="27" spans="1:10" s="50" customFormat="1" ht="57.75" customHeight="1">
      <c r="A27" s="105" t="s">
        <v>81</v>
      </c>
      <c r="B27" s="106"/>
      <c r="C27" s="106"/>
      <c r="D27" s="106"/>
      <c r="E27" s="106"/>
      <c r="F27" s="106"/>
      <c r="G27" s="106"/>
      <c r="H27" s="106"/>
      <c r="I27" s="106"/>
      <c r="J27" s="106"/>
    </row>
    <row r="28" spans="1:10" ht="15">
      <c r="A28" s="51" t="s">
        <v>125</v>
      </c>
      <c r="B28" s="51"/>
      <c r="C28" s="51"/>
      <c r="D28" s="51"/>
      <c r="E28" s="51"/>
      <c r="F28" s="51"/>
      <c r="G28" s="51"/>
      <c r="H28" s="51"/>
    </row>
    <row r="29" spans="1:10" ht="5.45" customHeight="1">
      <c r="A29" s="51"/>
      <c r="B29" s="51"/>
      <c r="C29" s="51"/>
      <c r="D29" s="51"/>
      <c r="E29" s="51"/>
      <c r="F29" s="51"/>
      <c r="G29" s="51"/>
      <c r="H29" s="51"/>
    </row>
    <row r="30" spans="1:10" s="53" customFormat="1" ht="14.25">
      <c r="A30" s="52" t="s">
        <v>36</v>
      </c>
    </row>
    <row r="31" spans="1:10" s="53" customFormat="1" ht="14.25">
      <c r="A31" s="53" t="s">
        <v>53</v>
      </c>
    </row>
    <row r="32" spans="1:10" s="53" customFormat="1" ht="14.25">
      <c r="A32" s="53" t="s">
        <v>37</v>
      </c>
    </row>
    <row r="33" spans="1:10" s="53" customFormat="1" ht="14.25">
      <c r="A33" s="53" t="s">
        <v>54</v>
      </c>
    </row>
    <row r="34" spans="1:10" s="53" customFormat="1" ht="14.25"/>
    <row r="35" spans="1:10" s="54" customFormat="1" ht="14.25">
      <c r="B35" s="54" t="str">
        <f>B10</f>
        <v xml:space="preserve">              Sub: Submitting the  below Estimate.(Rain and Wind)</v>
      </c>
    </row>
    <row r="36" spans="1:10" s="53" customFormat="1" ht="14.25">
      <c r="A36" s="53" t="s">
        <v>55</v>
      </c>
    </row>
    <row r="37" spans="1:10" s="53" customFormat="1" ht="33" customHeight="1">
      <c r="A37" s="107" t="str">
        <f>A12</f>
        <v xml:space="preserve">        I here with submitting the 01Nos estimate for Replacement of Detoriated/Damaged Structure and 9Mtrs PSC of HT Line due to heavy Rain &amp; Wind in Haradanahalli Section.</v>
      </c>
      <c r="B37" s="107"/>
      <c r="C37" s="107"/>
      <c r="D37" s="107"/>
      <c r="E37" s="107"/>
      <c r="F37" s="107"/>
      <c r="G37" s="107"/>
      <c r="H37" s="107"/>
      <c r="I37" s="107"/>
      <c r="J37" s="107"/>
    </row>
    <row r="38" spans="1:10" s="56" customFormat="1" ht="27.75" customHeight="1">
      <c r="A38" s="55" t="s">
        <v>61</v>
      </c>
      <c r="B38" s="110" t="s">
        <v>56</v>
      </c>
      <c r="C38" s="110"/>
      <c r="D38" s="110"/>
      <c r="E38" s="110"/>
      <c r="F38" s="110"/>
      <c r="G38" s="110"/>
      <c r="H38" s="111" t="s">
        <v>57</v>
      </c>
      <c r="I38" s="112"/>
    </row>
    <row r="39" spans="1:10" s="58" customFormat="1" ht="58.5" customHeight="1">
      <c r="A39" s="57" t="str">
        <f>A14</f>
        <v>Haradanahalli</v>
      </c>
      <c r="B39" s="113" t="str">
        <f>B14</f>
        <v xml:space="preserve"> Estimate for Replacement of Broken single pole T/r Center and 9Mtrs PCC  pole of HT Line due to heavy wind &amp; Rain  on 20.09.2020 at Channmgere village limit (DTC CODE:1551AC) in Haradanahalli Section, Saligrama Sub-division. (Rain &amp; Wind)</v>
      </c>
      <c r="C39" s="114"/>
      <c r="D39" s="114"/>
      <c r="E39" s="114"/>
      <c r="F39" s="114"/>
      <c r="G39" s="115"/>
      <c r="H39" s="116" t="str">
        <f>H14</f>
        <v>Rs. 57,298/-</v>
      </c>
      <c r="I39" s="117"/>
    </row>
    <row r="40" spans="1:10">
      <c r="A40" s="59"/>
      <c r="B40" s="59"/>
      <c r="C40" s="59"/>
      <c r="D40" s="101" t="s">
        <v>58</v>
      </c>
      <c r="E40" s="101"/>
      <c r="F40" s="101"/>
      <c r="G40" s="101"/>
      <c r="H40" s="101"/>
      <c r="I40" s="59"/>
      <c r="J40" s="59"/>
    </row>
    <row r="41" spans="1:10">
      <c r="F41" s="60" t="s">
        <v>86</v>
      </c>
    </row>
    <row r="42" spans="1:10" ht="24" customHeight="1"/>
    <row r="43" spans="1:10" s="61" customFormat="1">
      <c r="F43" s="69" t="s">
        <v>87</v>
      </c>
      <c r="G43" s="62"/>
      <c r="H43" s="62"/>
      <c r="I43" s="62"/>
      <c r="J43" s="62"/>
    </row>
    <row r="44" spans="1:10" s="61" customFormat="1">
      <c r="F44" s="102" t="s">
        <v>88</v>
      </c>
      <c r="G44" s="102"/>
      <c r="H44" s="102"/>
      <c r="I44" s="102"/>
      <c r="J44" s="102"/>
    </row>
    <row r="45" spans="1:10" s="61" customFormat="1">
      <c r="F45" s="62" t="s">
        <v>89</v>
      </c>
      <c r="G45" s="69"/>
      <c r="H45" s="62"/>
      <c r="I45" s="62"/>
      <c r="J45" s="62"/>
    </row>
    <row r="47" spans="1:10" s="61" customFormat="1">
      <c r="A47" s="61" t="s">
        <v>59</v>
      </c>
      <c r="B47" s="49"/>
    </row>
  </sheetData>
  <mergeCells count="21">
    <mergeCell ref="B14:G14"/>
    <mergeCell ref="H14:I14"/>
    <mergeCell ref="A1:J1"/>
    <mergeCell ref="A2:J2"/>
    <mergeCell ref="A12:J12"/>
    <mergeCell ref="B13:G13"/>
    <mergeCell ref="H13:I13"/>
    <mergeCell ref="D40:H40"/>
    <mergeCell ref="F44:J44"/>
    <mergeCell ref="D16:H16"/>
    <mergeCell ref="F21:J21"/>
    <mergeCell ref="A25:I25"/>
    <mergeCell ref="A26:J26"/>
    <mergeCell ref="A27:J27"/>
    <mergeCell ref="A37:J37"/>
    <mergeCell ref="F18:I18"/>
    <mergeCell ref="F20:I20"/>
    <mergeCell ref="B38:G38"/>
    <mergeCell ref="H38:I38"/>
    <mergeCell ref="B39:G39"/>
    <mergeCell ref="H39:I39"/>
  </mergeCells>
  <pageMargins left="0.17" right="0.17" top="0.196850393700787" bottom="0.196850393700787" header="0.196850393700787" footer="0.196850393700787"/>
  <pageSetup paperSize="9" scale="70" orientation="portrait" r:id="rId1"/>
  <rowBreaks count="1" manualBreakCount="1">
    <brk id="47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1:K51"/>
  <sheetViews>
    <sheetView view="pageBreakPreview" topLeftCell="A28" zoomScaleSheetLayoutView="100" workbookViewId="0">
      <selection activeCell="O34" sqref="O34"/>
    </sheetView>
  </sheetViews>
  <sheetFormatPr defaultRowHeight="15"/>
  <sheetData>
    <row r="51" spans="1:11" ht="42.75" customHeight="1">
      <c r="A51" s="120" t="s">
        <v>103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</row>
  </sheetData>
  <mergeCells count="1">
    <mergeCell ref="A51:K51"/>
  </mergeCells>
  <pageMargins left="0.2" right="0.13" top="0.22" bottom="0.17" header="0.2" footer="0.12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1" sqref="E11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14"/>
  <sheetViews>
    <sheetView tabSelected="1" view="pageBreakPreview" topLeftCell="A56" zoomScaleSheetLayoutView="100" workbookViewId="0">
      <selection activeCell="B63" sqref="B63"/>
    </sheetView>
  </sheetViews>
  <sheetFormatPr defaultRowHeight="15"/>
  <cols>
    <col min="1" max="1" width="4.28515625" customWidth="1"/>
    <col min="2" max="2" width="51.5703125" customWidth="1"/>
    <col min="5" max="5" width="10.140625" customWidth="1"/>
    <col min="6" max="6" width="10.42578125" customWidth="1"/>
    <col min="7" max="7" width="11.85546875" customWidth="1"/>
    <col min="8" max="8" width="13.28515625" bestFit="1" customWidth="1"/>
  </cols>
  <sheetData>
    <row r="1" spans="1:14" ht="12" customHeight="1"/>
    <row r="2" spans="1:14" ht="24" customHeight="1">
      <c r="A2" s="142" t="s">
        <v>0</v>
      </c>
      <c r="B2" s="142"/>
      <c r="C2" s="142"/>
      <c r="D2" s="142"/>
      <c r="E2" s="142"/>
      <c r="F2" s="142"/>
      <c r="G2" s="142"/>
      <c r="H2" s="142"/>
    </row>
    <row r="3" spans="1:14" ht="24" customHeight="1">
      <c r="A3" s="143" t="s">
        <v>137</v>
      </c>
      <c r="B3" s="143"/>
      <c r="C3" s="143"/>
      <c r="D3" s="143"/>
      <c r="E3" s="143"/>
      <c r="F3" s="143"/>
      <c r="G3" s="143"/>
      <c r="H3" s="143"/>
    </row>
    <row r="4" spans="1:14" ht="48.75" customHeight="1">
      <c r="A4" s="144" t="s">
        <v>139</v>
      </c>
      <c r="B4" s="144"/>
      <c r="C4" s="144"/>
      <c r="D4" s="144"/>
      <c r="E4" s="144"/>
      <c r="F4" s="144"/>
      <c r="G4" s="144"/>
      <c r="H4" s="144"/>
    </row>
    <row r="5" spans="1:14" ht="24" customHeight="1">
      <c r="A5" s="138" t="s">
        <v>44</v>
      </c>
      <c r="B5" s="138"/>
      <c r="C5" s="138"/>
      <c r="D5" s="138"/>
      <c r="E5" s="138"/>
      <c r="F5" s="138"/>
      <c r="G5" s="138"/>
      <c r="H5" s="138"/>
    </row>
    <row r="6" spans="1:14" ht="24" customHeight="1">
      <c r="A6" s="93" t="s">
        <v>1</v>
      </c>
      <c r="B6" s="93" t="s">
        <v>2</v>
      </c>
      <c r="C6" s="1" t="s">
        <v>3</v>
      </c>
      <c r="D6" s="93" t="s">
        <v>4</v>
      </c>
      <c r="E6" s="93" t="s">
        <v>5</v>
      </c>
      <c r="F6" s="93" t="s">
        <v>6</v>
      </c>
      <c r="G6" s="93" t="s">
        <v>7</v>
      </c>
      <c r="H6" s="3" t="s">
        <v>8</v>
      </c>
    </row>
    <row r="7" spans="1:14" ht="24" customHeight="1">
      <c r="A7" s="94">
        <v>1</v>
      </c>
      <c r="B7" s="5" t="s">
        <v>64</v>
      </c>
      <c r="C7" s="98" t="s">
        <v>46</v>
      </c>
      <c r="D7" s="98">
        <v>0</v>
      </c>
      <c r="E7" s="98">
        <v>4276</v>
      </c>
      <c r="F7" s="21">
        <f t="shared" ref="F7" si="0">D7*E7</f>
        <v>0</v>
      </c>
      <c r="G7" s="99">
        <v>1341</v>
      </c>
      <c r="H7" s="42">
        <f t="shared" ref="H7" si="1">D7*G7</f>
        <v>0</v>
      </c>
    </row>
    <row r="8" spans="1:14" ht="40.5" customHeight="1">
      <c r="A8" s="94">
        <v>3</v>
      </c>
      <c r="B8" s="5" t="s">
        <v>76</v>
      </c>
      <c r="C8" s="94" t="s">
        <v>10</v>
      </c>
      <c r="D8" s="94">
        <v>1</v>
      </c>
      <c r="E8" s="94">
        <v>668</v>
      </c>
      <c r="F8" s="21">
        <f>E8*D8</f>
        <v>668</v>
      </c>
      <c r="G8" s="92">
        <v>122</v>
      </c>
      <c r="H8" s="42">
        <f>G8*D8</f>
        <v>122</v>
      </c>
    </row>
    <row r="9" spans="1:14" ht="29.25" customHeight="1">
      <c r="A9" s="94">
        <v>4</v>
      </c>
      <c r="B9" s="5" t="s">
        <v>51</v>
      </c>
      <c r="C9" s="94" t="s">
        <v>10</v>
      </c>
      <c r="D9" s="94">
        <v>1</v>
      </c>
      <c r="E9" s="94">
        <v>439</v>
      </c>
      <c r="F9" s="21">
        <f>E9*D9</f>
        <v>439</v>
      </c>
      <c r="G9" s="92">
        <v>122</v>
      </c>
      <c r="H9" s="42">
        <f>D9*G9</f>
        <v>122</v>
      </c>
      <c r="N9">
        <f>45*6*3</f>
        <v>810</v>
      </c>
    </row>
    <row r="10" spans="1:14" ht="24" customHeight="1">
      <c r="A10" s="94">
        <v>5</v>
      </c>
      <c r="B10" s="5" t="s">
        <v>45</v>
      </c>
      <c r="C10" s="94" t="s">
        <v>46</v>
      </c>
      <c r="D10" s="94">
        <v>3</v>
      </c>
      <c r="E10" s="94">
        <v>221</v>
      </c>
      <c r="F10" s="21">
        <f t="shared" ref="F10:F11" si="2">D10*E10</f>
        <v>663</v>
      </c>
      <c r="G10" s="92">
        <v>0</v>
      </c>
      <c r="H10" s="42">
        <f t="shared" ref="H10:H11" si="3">D10*G10</f>
        <v>0</v>
      </c>
      <c r="N10">
        <f>45*6*2</f>
        <v>540</v>
      </c>
    </row>
    <row r="11" spans="1:14" ht="24" customHeight="1">
      <c r="A11" s="94">
        <v>6</v>
      </c>
      <c r="B11" s="5" t="s">
        <v>48</v>
      </c>
      <c r="C11" s="94" t="s">
        <v>10</v>
      </c>
      <c r="D11" s="94">
        <v>1</v>
      </c>
      <c r="E11" s="94">
        <v>1209</v>
      </c>
      <c r="F11" s="21">
        <f t="shared" si="2"/>
        <v>1209</v>
      </c>
      <c r="G11" s="92">
        <v>448</v>
      </c>
      <c r="H11" s="42">
        <f t="shared" si="3"/>
        <v>448</v>
      </c>
    </row>
    <row r="12" spans="1:14" ht="24" customHeight="1">
      <c r="A12" s="94">
        <v>7</v>
      </c>
      <c r="B12" s="5" t="s">
        <v>115</v>
      </c>
      <c r="C12" s="94" t="s">
        <v>11</v>
      </c>
      <c r="D12" s="94">
        <v>0.3</v>
      </c>
      <c r="E12" s="94">
        <v>0</v>
      </c>
      <c r="F12" s="21">
        <v>0</v>
      </c>
      <c r="G12" s="92" t="s">
        <v>117</v>
      </c>
      <c r="H12" s="76">
        <f>D12*1.9*3299</f>
        <v>1880.4299999999998</v>
      </c>
    </row>
    <row r="13" spans="1:14" ht="24" customHeight="1">
      <c r="A13" s="94">
        <v>8</v>
      </c>
      <c r="B13" s="84" t="s">
        <v>116</v>
      </c>
      <c r="C13" s="85" t="s">
        <v>11</v>
      </c>
      <c r="D13" s="86">
        <v>0.4</v>
      </c>
      <c r="E13" s="85">
        <v>0</v>
      </c>
      <c r="F13" s="82">
        <v>0</v>
      </c>
      <c r="G13" s="85" t="s">
        <v>110</v>
      </c>
      <c r="H13" s="87">
        <f>D13*1.9*2420</f>
        <v>1839.2</v>
      </c>
    </row>
    <row r="14" spans="1:14" ht="24" customHeight="1">
      <c r="A14" s="94">
        <v>9</v>
      </c>
      <c r="B14" s="5" t="s">
        <v>111</v>
      </c>
      <c r="C14" s="94" t="s">
        <v>9</v>
      </c>
      <c r="D14" s="94">
        <v>1</v>
      </c>
      <c r="E14" s="88">
        <v>0</v>
      </c>
      <c r="F14" s="21">
        <f>D14*E14</f>
        <v>0</v>
      </c>
      <c r="G14" s="92" t="s">
        <v>112</v>
      </c>
      <c r="H14" s="43">
        <f>D14*1.9*122</f>
        <v>231.79999999999998</v>
      </c>
    </row>
    <row r="15" spans="1:14" ht="24" customHeight="1">
      <c r="A15" s="94">
        <v>10</v>
      </c>
      <c r="B15" s="5" t="s">
        <v>113</v>
      </c>
      <c r="C15" s="94" t="s">
        <v>9</v>
      </c>
      <c r="D15" s="94">
        <v>2</v>
      </c>
      <c r="E15" s="88">
        <v>0</v>
      </c>
      <c r="F15" s="21">
        <f>D15*E15</f>
        <v>0</v>
      </c>
      <c r="G15" s="92" t="s">
        <v>112</v>
      </c>
      <c r="H15" s="43">
        <f>D15*1.9*122</f>
        <v>463.59999999999997</v>
      </c>
    </row>
    <row r="16" spans="1:14" ht="24" customHeight="1">
      <c r="A16" s="2">
        <v>11</v>
      </c>
      <c r="B16" s="5" t="s">
        <v>13</v>
      </c>
      <c r="C16" s="7"/>
      <c r="D16" s="64"/>
      <c r="E16" s="8"/>
      <c r="F16" s="9">
        <f>F7+F8+F9+F10+F11</f>
        <v>2979</v>
      </c>
      <c r="G16" s="2"/>
      <c r="H16" s="9" t="e">
        <f>H7+#REF!+H8+H9+H11+H12+H13+H14+H15</f>
        <v>#REF!</v>
      </c>
      <c r="K16">
        <v>14058</v>
      </c>
    </row>
    <row r="17" spans="1:12" ht="24" customHeight="1">
      <c r="A17" s="2"/>
      <c r="B17" s="10" t="s">
        <v>14</v>
      </c>
      <c r="C17" s="11"/>
      <c r="D17" s="63"/>
      <c r="E17" s="12"/>
      <c r="F17" s="9" t="e">
        <f>H16</f>
        <v>#REF!</v>
      </c>
      <c r="G17" s="2"/>
      <c r="H17" s="2"/>
      <c r="K17">
        <f>K16*0.25</f>
        <v>3514.5</v>
      </c>
    </row>
    <row r="18" spans="1:12" ht="24" customHeight="1">
      <c r="A18" s="4">
        <v>1</v>
      </c>
      <c r="B18" s="13" t="s">
        <v>15</v>
      </c>
      <c r="C18" s="14"/>
      <c r="D18" s="15"/>
      <c r="E18" s="16"/>
      <c r="F18" s="17" t="e">
        <f>H16*20%</f>
        <v>#REF!</v>
      </c>
      <c r="G18" s="2"/>
      <c r="H18" s="2"/>
    </row>
    <row r="19" spans="1:12" ht="24" customHeight="1">
      <c r="A19" s="4">
        <v>2</v>
      </c>
      <c r="B19" s="18" t="s">
        <v>16</v>
      </c>
      <c r="C19" s="14"/>
      <c r="D19" s="15"/>
      <c r="E19" s="16"/>
      <c r="F19" s="17" t="e">
        <f>(F16+F17)*0.02</f>
        <v>#REF!</v>
      </c>
      <c r="G19" s="2"/>
      <c r="H19" s="2"/>
    </row>
    <row r="20" spans="1:12" s="6" customFormat="1" ht="24" customHeight="1">
      <c r="A20" s="4"/>
      <c r="B20" s="46" t="s">
        <v>19</v>
      </c>
      <c r="C20" s="47"/>
      <c r="D20" s="95"/>
      <c r="E20" s="48"/>
      <c r="F20" s="77" t="e">
        <f>F16+F17+F18+F19</f>
        <v>#REF!</v>
      </c>
      <c r="G20" s="4"/>
      <c r="H20" s="4"/>
    </row>
    <row r="21" spans="1:12" s="6" customFormat="1" ht="24" customHeight="1">
      <c r="A21" s="4"/>
      <c r="B21" s="46" t="s">
        <v>20</v>
      </c>
      <c r="C21" s="47"/>
      <c r="D21" s="95"/>
      <c r="E21" s="48"/>
      <c r="F21" s="77" t="e">
        <f>F20</f>
        <v>#REF!</v>
      </c>
      <c r="G21" s="4"/>
      <c r="H21" s="4"/>
      <c r="L21" s="96" t="e">
        <f>H16+F16</f>
        <v>#REF!</v>
      </c>
    </row>
    <row r="22" spans="1:12">
      <c r="A22" s="138" t="s">
        <v>21</v>
      </c>
      <c r="B22" s="138"/>
      <c r="C22" s="138"/>
      <c r="D22" s="138"/>
      <c r="E22" s="138"/>
      <c r="F22" s="138"/>
      <c r="G22" s="138"/>
      <c r="H22" s="138"/>
      <c r="L22">
        <f>25193*20%</f>
        <v>5038.6000000000004</v>
      </c>
    </row>
    <row r="23" spans="1:12" ht="25.5">
      <c r="A23" s="93" t="s">
        <v>1</v>
      </c>
      <c r="B23" s="93" t="s">
        <v>2</v>
      </c>
      <c r="C23" s="93" t="s">
        <v>3</v>
      </c>
      <c r="D23" s="93" t="s">
        <v>4</v>
      </c>
      <c r="E23" s="93" t="s">
        <v>5</v>
      </c>
      <c r="F23" s="138" t="s">
        <v>6</v>
      </c>
      <c r="G23" s="138"/>
      <c r="H23" s="138"/>
    </row>
    <row r="24" spans="1:12">
      <c r="A24" s="93"/>
      <c r="B24" s="1" t="s">
        <v>22</v>
      </c>
      <c r="C24" s="94"/>
      <c r="D24" s="93"/>
      <c r="E24" s="93"/>
      <c r="F24" s="138"/>
      <c r="G24" s="138"/>
      <c r="H24" s="138"/>
    </row>
    <row r="25" spans="1:12" ht="20.25" customHeight="1">
      <c r="A25" s="21">
        <v>1</v>
      </c>
      <c r="B25" s="5" t="s">
        <v>40</v>
      </c>
      <c r="C25" s="94" t="s">
        <v>38</v>
      </c>
      <c r="D25" s="94">
        <v>1</v>
      </c>
      <c r="E25" s="94" t="s">
        <v>133</v>
      </c>
      <c r="F25" s="139">
        <f>D25*0.9*1341</f>
        <v>1206.9000000000001</v>
      </c>
      <c r="G25" s="139"/>
      <c r="H25" s="139"/>
    </row>
    <row r="26" spans="1:12" ht="18.75" customHeight="1">
      <c r="A26" s="21">
        <v>2</v>
      </c>
      <c r="B26" s="5" t="s">
        <v>41</v>
      </c>
      <c r="C26" s="94" t="s">
        <v>38</v>
      </c>
      <c r="D26" s="94">
        <v>0</v>
      </c>
      <c r="E26" s="94" t="s">
        <v>49</v>
      </c>
      <c r="F26" s="139">
        <f>D26*0.9*1166</f>
        <v>0</v>
      </c>
      <c r="G26" s="139"/>
      <c r="H26" s="139"/>
    </row>
    <row r="27" spans="1:12" ht="20.25" customHeight="1">
      <c r="A27" s="21">
        <v>3</v>
      </c>
      <c r="B27" s="5" t="s">
        <v>42</v>
      </c>
      <c r="C27" s="94" t="s">
        <v>38</v>
      </c>
      <c r="D27" s="94">
        <v>0</v>
      </c>
      <c r="E27" s="94" t="s">
        <v>50</v>
      </c>
      <c r="F27" s="139">
        <f t="shared" ref="F27:F28" si="4">D27*0.9*1060</f>
        <v>0</v>
      </c>
      <c r="G27" s="139"/>
      <c r="H27" s="139"/>
    </row>
    <row r="28" spans="1:12" s="22" customFormat="1" ht="20.25" customHeight="1">
      <c r="A28" s="21">
        <v>4</v>
      </c>
      <c r="B28" s="5" t="s">
        <v>23</v>
      </c>
      <c r="C28" s="94" t="s">
        <v>38</v>
      </c>
      <c r="D28" s="94">
        <v>0</v>
      </c>
      <c r="E28" s="94" t="s">
        <v>50</v>
      </c>
      <c r="F28" s="139">
        <f t="shared" si="4"/>
        <v>0</v>
      </c>
      <c r="G28" s="139"/>
      <c r="H28" s="139"/>
    </row>
    <row r="29" spans="1:12" ht="20.25" customHeight="1">
      <c r="A29" s="21">
        <v>5</v>
      </c>
      <c r="B29" s="5" t="s">
        <v>12</v>
      </c>
      <c r="C29" s="45"/>
      <c r="D29" s="92"/>
      <c r="E29" s="43"/>
      <c r="F29" s="140">
        <v>4</v>
      </c>
      <c r="G29" s="140"/>
      <c r="H29" s="140"/>
    </row>
    <row r="30" spans="1:12" ht="18.75" customHeight="1">
      <c r="A30" s="4"/>
      <c r="B30" s="46" t="s">
        <v>24</v>
      </c>
      <c r="C30" s="45"/>
      <c r="D30" s="92"/>
      <c r="E30" s="43"/>
      <c r="F30" s="129">
        <f>SUM(F25:H29)</f>
        <v>1210.9000000000001</v>
      </c>
      <c r="G30" s="130"/>
      <c r="H30" s="130"/>
    </row>
    <row r="31" spans="1:12" ht="19.5" customHeight="1">
      <c r="A31" s="4">
        <v>6</v>
      </c>
      <c r="B31" s="38" t="s">
        <v>15</v>
      </c>
      <c r="C31" s="45"/>
      <c r="D31" s="92"/>
      <c r="E31" s="43"/>
      <c r="F31" s="141">
        <f>F30*0.2</f>
        <v>242.18000000000004</v>
      </c>
      <c r="G31" s="141"/>
      <c r="H31" s="141"/>
    </row>
    <row r="32" spans="1:12" ht="19.5" customHeight="1">
      <c r="A32" s="4">
        <v>7</v>
      </c>
      <c r="B32" s="23" t="s">
        <v>16</v>
      </c>
      <c r="C32" s="45"/>
      <c r="D32" s="92"/>
      <c r="E32" s="43"/>
      <c r="F32" s="141">
        <f>(F31+F30)*0.02</f>
        <v>29.061600000000002</v>
      </c>
      <c r="G32" s="141"/>
      <c r="H32" s="141"/>
    </row>
    <row r="33" spans="1:8">
      <c r="A33" s="4"/>
      <c r="B33" s="46" t="s">
        <v>19</v>
      </c>
      <c r="C33" s="47"/>
      <c r="D33" s="95"/>
      <c r="E33" s="48"/>
      <c r="F33" s="129">
        <f>F30+F31+F32</f>
        <v>1482.1416000000002</v>
      </c>
      <c r="G33" s="130"/>
      <c r="H33" s="130"/>
    </row>
    <row r="34" spans="1:8">
      <c r="A34" s="4"/>
      <c r="B34" s="46" t="s">
        <v>20</v>
      </c>
      <c r="C34" s="47"/>
      <c r="D34" s="95"/>
      <c r="E34" s="48"/>
      <c r="F34" s="129">
        <f>F33</f>
        <v>1482.1416000000002</v>
      </c>
      <c r="G34" s="129"/>
      <c r="H34" s="129"/>
    </row>
    <row r="35" spans="1:8">
      <c r="A35" s="24"/>
      <c r="B35" s="25"/>
      <c r="C35" s="26"/>
      <c r="D35" s="27"/>
      <c r="E35" s="28"/>
      <c r="F35" s="27"/>
      <c r="G35" s="27"/>
      <c r="H35" s="27"/>
    </row>
    <row r="36" spans="1:8">
      <c r="B36" s="131" t="s">
        <v>25</v>
      </c>
      <c r="C36" s="131"/>
      <c r="D36" s="131"/>
      <c r="E36" s="131"/>
      <c r="F36" s="131"/>
    </row>
    <row r="37" spans="1:8">
      <c r="B37" s="132" t="s">
        <v>26</v>
      </c>
      <c r="C37" s="132"/>
      <c r="D37" s="132"/>
      <c r="E37" s="132"/>
      <c r="F37" s="132"/>
      <c r="G37" s="29"/>
      <c r="H37" s="29"/>
    </row>
    <row r="38" spans="1:8" ht="20.25" customHeight="1">
      <c r="B38" s="133" t="s">
        <v>140</v>
      </c>
      <c r="C38" s="134"/>
      <c r="D38" s="134"/>
      <c r="E38" s="134"/>
      <c r="F38" s="134"/>
      <c r="G38" s="134"/>
      <c r="H38" s="135"/>
    </row>
    <row r="39" spans="1:8" ht="20.25" customHeight="1">
      <c r="B39" s="133" t="s">
        <v>128</v>
      </c>
      <c r="C39" s="134"/>
      <c r="D39" s="134"/>
      <c r="E39" s="134"/>
      <c r="F39" s="134"/>
      <c r="G39" s="134"/>
      <c r="H39" s="135"/>
    </row>
    <row r="40" spans="1:8" ht="20.25" customHeight="1">
      <c r="B40" s="136" t="s">
        <v>129</v>
      </c>
      <c r="C40" s="136"/>
      <c r="D40" s="136"/>
      <c r="E40" s="136"/>
      <c r="F40" s="136"/>
      <c r="G40" s="136"/>
      <c r="H40" s="136"/>
    </row>
    <row r="41" spans="1:8" ht="20.25" customHeight="1">
      <c r="B41" s="136" t="s">
        <v>130</v>
      </c>
      <c r="C41" s="136"/>
      <c r="D41" s="136"/>
      <c r="E41" s="136"/>
      <c r="F41" s="136"/>
      <c r="G41" s="136"/>
      <c r="H41" s="136"/>
    </row>
    <row r="42" spans="1:8" ht="21" customHeight="1">
      <c r="B42" s="44"/>
      <c r="C42" s="44"/>
      <c r="D42" s="44"/>
      <c r="E42" s="44"/>
      <c r="F42" s="44"/>
      <c r="G42" s="44"/>
      <c r="H42" s="44"/>
    </row>
    <row r="43" spans="1:8" s="6" customFormat="1" ht="19.5" customHeight="1">
      <c r="A43" s="30"/>
      <c r="B43" s="31" t="s">
        <v>77</v>
      </c>
      <c r="C43" s="32"/>
      <c r="D43" s="31"/>
      <c r="E43" s="31"/>
      <c r="F43" s="31"/>
      <c r="G43" s="31"/>
      <c r="H43" s="31"/>
    </row>
    <row r="44" spans="1:8" s="6" customFormat="1" ht="19.5" customHeight="1">
      <c r="A44" s="33"/>
      <c r="B44" s="33" t="s">
        <v>27</v>
      </c>
      <c r="C44" s="34"/>
      <c r="D44" s="33"/>
      <c r="E44" s="33"/>
      <c r="F44" s="33"/>
      <c r="G44" s="33"/>
      <c r="H44" s="33"/>
    </row>
    <row r="45" spans="1:8" s="6" customFormat="1" ht="19.5" customHeight="1">
      <c r="A45" s="33"/>
      <c r="B45" s="33" t="s">
        <v>28</v>
      </c>
      <c r="C45" s="34"/>
      <c r="D45" s="33"/>
      <c r="E45" s="33"/>
      <c r="F45" s="33"/>
      <c r="G45" s="33"/>
      <c r="H45" s="33"/>
    </row>
    <row r="46" spans="1:8" s="6" customFormat="1" ht="19.5" customHeight="1">
      <c r="A46" s="33"/>
      <c r="B46" s="31" t="s">
        <v>29</v>
      </c>
      <c r="C46" s="34"/>
      <c r="D46" s="33"/>
      <c r="E46" s="33"/>
      <c r="F46" s="33"/>
      <c r="G46" s="33"/>
      <c r="H46" s="33"/>
    </row>
    <row r="47" spans="1:8" s="6" customFormat="1" ht="19.5" customHeight="1">
      <c r="A47" s="33"/>
      <c r="B47" s="31" t="s">
        <v>30</v>
      </c>
      <c r="C47" s="34"/>
      <c r="D47" s="33"/>
      <c r="E47" s="33"/>
      <c r="F47" s="33"/>
      <c r="G47" s="33"/>
      <c r="H47" s="33"/>
    </row>
    <row r="48" spans="1:8">
      <c r="A48" s="35"/>
      <c r="B48" s="35"/>
      <c r="C48" s="36"/>
      <c r="D48" s="35"/>
      <c r="E48" s="35"/>
      <c r="F48" s="35"/>
      <c r="G48" s="35"/>
      <c r="H48" s="35"/>
    </row>
    <row r="49" spans="1:8" s="6" customFormat="1">
      <c r="A49" s="37"/>
      <c r="B49" s="137" t="s">
        <v>31</v>
      </c>
      <c r="C49" s="137"/>
      <c r="D49" s="137"/>
      <c r="E49" s="137"/>
      <c r="F49" s="37"/>
      <c r="G49" s="37"/>
      <c r="H49" s="37"/>
    </row>
    <row r="50" spans="1:8" s="6" customFormat="1" ht="21.75" customHeight="1">
      <c r="A50" s="37"/>
      <c r="B50" s="38" t="s">
        <v>32</v>
      </c>
      <c r="C50" s="128" t="e">
        <f>F21</f>
        <v>#REF!</v>
      </c>
      <c r="D50" s="128"/>
      <c r="E50" s="37"/>
      <c r="F50" s="37"/>
      <c r="G50" s="37"/>
      <c r="H50" s="37"/>
    </row>
    <row r="51" spans="1:8" s="6" customFormat="1" ht="21.75" customHeight="1">
      <c r="A51" s="37"/>
      <c r="B51" s="38" t="s">
        <v>33</v>
      </c>
      <c r="C51" s="128">
        <f>F34</f>
        <v>1482.1416000000002</v>
      </c>
      <c r="D51" s="128"/>
      <c r="E51" s="37"/>
      <c r="F51" s="37"/>
      <c r="G51" s="37"/>
      <c r="H51" s="37"/>
    </row>
    <row r="52" spans="1:8" s="6" customFormat="1" ht="21.75" customHeight="1">
      <c r="A52" s="37"/>
      <c r="B52" s="39" t="s">
        <v>34</v>
      </c>
      <c r="C52" s="122" t="e">
        <f>SUM(C50:D51)</f>
        <v>#REF!</v>
      </c>
      <c r="D52" s="123"/>
      <c r="E52" s="37"/>
      <c r="F52" s="37"/>
      <c r="G52" s="37"/>
      <c r="H52" s="37"/>
    </row>
    <row r="53" spans="1:8" ht="54.75" customHeight="1">
      <c r="A53" s="19"/>
      <c r="B53" s="124" t="s">
        <v>141</v>
      </c>
      <c r="C53" s="124"/>
      <c r="D53" s="124"/>
      <c r="E53" s="124"/>
      <c r="F53" s="124"/>
      <c r="G53" s="124"/>
      <c r="H53" s="124"/>
    </row>
    <row r="54" spans="1:8" ht="43.5" customHeight="1">
      <c r="A54" s="19"/>
      <c r="B54" s="125" t="s">
        <v>35</v>
      </c>
      <c r="C54" s="126"/>
      <c r="D54" s="126"/>
      <c r="E54" s="126"/>
      <c r="F54" s="126"/>
      <c r="G54" s="126"/>
      <c r="H54" s="126"/>
    </row>
    <row r="55" spans="1:8">
      <c r="A55" s="19"/>
      <c r="B55" s="41"/>
      <c r="C55" s="41"/>
      <c r="D55" s="41"/>
      <c r="E55" s="41"/>
      <c r="F55" s="41"/>
      <c r="G55" s="19"/>
      <c r="H55" s="19"/>
    </row>
    <row r="56" spans="1:8">
      <c r="A56" s="19"/>
      <c r="B56" s="19"/>
      <c r="C56" s="20"/>
      <c r="D56" s="19"/>
      <c r="E56" s="19"/>
      <c r="F56" s="19"/>
      <c r="G56" s="19"/>
      <c r="H56" s="19"/>
    </row>
    <row r="57" spans="1:8" ht="57.75" customHeight="1">
      <c r="A57" s="19"/>
      <c r="B57" s="127" t="s">
        <v>138</v>
      </c>
      <c r="C57" s="127"/>
      <c r="D57" s="127"/>
      <c r="E57" s="127"/>
      <c r="F57" s="127"/>
      <c r="G57" s="127"/>
      <c r="H57" s="127"/>
    </row>
    <row r="59" spans="1:8" ht="15.75">
      <c r="A59" s="142" t="s">
        <v>0</v>
      </c>
      <c r="B59" s="142"/>
      <c r="C59" s="142"/>
      <c r="D59" s="142"/>
      <c r="E59" s="142"/>
      <c r="F59" s="142"/>
      <c r="G59" s="142"/>
      <c r="H59" s="142"/>
    </row>
    <row r="60" spans="1:8">
      <c r="A60" s="143" t="s">
        <v>142</v>
      </c>
      <c r="B60" s="143"/>
      <c r="C60" s="143"/>
      <c r="D60" s="143"/>
      <c r="E60" s="143"/>
      <c r="F60" s="143"/>
      <c r="G60" s="143"/>
      <c r="H60" s="143"/>
    </row>
    <row r="61" spans="1:8" ht="56.25" customHeight="1">
      <c r="A61" s="144" t="s">
        <v>144</v>
      </c>
      <c r="B61" s="144"/>
      <c r="C61" s="144"/>
      <c r="D61" s="144"/>
      <c r="E61" s="144"/>
      <c r="F61" s="144"/>
      <c r="G61" s="144"/>
      <c r="H61" s="144"/>
    </row>
    <row r="62" spans="1:8">
      <c r="A62" s="138" t="s">
        <v>44</v>
      </c>
      <c r="B62" s="138"/>
      <c r="C62" s="138"/>
      <c r="D62" s="138"/>
      <c r="E62" s="138"/>
      <c r="F62" s="138"/>
      <c r="G62" s="138"/>
      <c r="H62" s="138"/>
    </row>
    <row r="63" spans="1:8" ht="25.5">
      <c r="A63" s="97" t="s">
        <v>1</v>
      </c>
      <c r="B63" s="97" t="s">
        <v>2</v>
      </c>
      <c r="C63" s="1" t="s">
        <v>3</v>
      </c>
      <c r="D63" s="97" t="s">
        <v>4</v>
      </c>
      <c r="E63" s="97" t="s">
        <v>5</v>
      </c>
      <c r="F63" s="97" t="s">
        <v>6</v>
      </c>
      <c r="G63" s="97" t="s">
        <v>7</v>
      </c>
      <c r="H63" s="3" t="s">
        <v>8</v>
      </c>
    </row>
    <row r="64" spans="1:8">
      <c r="A64" s="98">
        <v>1</v>
      </c>
      <c r="B64" s="5" t="s">
        <v>64</v>
      </c>
      <c r="C64" s="98" t="s">
        <v>46</v>
      </c>
      <c r="D64" s="98">
        <v>1</v>
      </c>
      <c r="E64" s="98">
        <v>4276</v>
      </c>
      <c r="F64" s="21">
        <f t="shared" ref="F64" si="5">D64*E64</f>
        <v>4276</v>
      </c>
      <c r="G64" s="99">
        <v>1341</v>
      </c>
      <c r="H64" s="42">
        <f t="shared" ref="H64" si="6">D64*G64</f>
        <v>1341</v>
      </c>
    </row>
    <row r="65" spans="1:8" ht="38.25">
      <c r="A65" s="98">
        <v>2</v>
      </c>
      <c r="B65" s="5" t="s">
        <v>76</v>
      </c>
      <c r="C65" s="98" t="s">
        <v>10</v>
      </c>
      <c r="D65" s="98">
        <v>1</v>
      </c>
      <c r="E65" s="98">
        <v>668</v>
      </c>
      <c r="F65" s="21">
        <f>E65*D65</f>
        <v>668</v>
      </c>
      <c r="G65" s="99">
        <v>122</v>
      </c>
      <c r="H65" s="42">
        <f>G65*D65</f>
        <v>122</v>
      </c>
    </row>
    <row r="66" spans="1:8" ht="25.5">
      <c r="A66" s="98">
        <v>3</v>
      </c>
      <c r="B66" s="5" t="s">
        <v>145</v>
      </c>
      <c r="C66" s="98" t="s">
        <v>10</v>
      </c>
      <c r="D66" s="98">
        <v>1</v>
      </c>
      <c r="E66" s="98">
        <v>435</v>
      </c>
      <c r="F66" s="21">
        <f>E66*D66</f>
        <v>435</v>
      </c>
      <c r="G66" s="99">
        <v>122</v>
      </c>
      <c r="H66" s="42">
        <f>D66*G66</f>
        <v>122</v>
      </c>
    </row>
    <row r="67" spans="1:8">
      <c r="A67" s="98">
        <v>4</v>
      </c>
      <c r="B67" s="5" t="s">
        <v>45</v>
      </c>
      <c r="C67" s="98" t="s">
        <v>46</v>
      </c>
      <c r="D67" s="98">
        <v>0</v>
      </c>
      <c r="E67" s="98">
        <v>221</v>
      </c>
      <c r="F67" s="21">
        <f t="shared" ref="F67" si="7">D67*E67</f>
        <v>0</v>
      </c>
      <c r="G67" s="99">
        <v>0</v>
      </c>
      <c r="H67" s="42">
        <f t="shared" ref="H67" si="8">D67*G67</f>
        <v>0</v>
      </c>
    </row>
    <row r="68" spans="1:8">
      <c r="A68" s="98">
        <v>5</v>
      </c>
      <c r="B68" s="5" t="s">
        <v>146</v>
      </c>
      <c r="C68" s="98" t="s">
        <v>46</v>
      </c>
      <c r="D68" s="98">
        <v>4</v>
      </c>
      <c r="E68" s="98">
        <v>65</v>
      </c>
      <c r="F68" s="21">
        <f>E68*D68</f>
        <v>260</v>
      </c>
      <c r="G68" s="99">
        <v>0</v>
      </c>
      <c r="H68" s="42">
        <v>0</v>
      </c>
    </row>
    <row r="69" spans="1:8">
      <c r="A69" s="98">
        <v>6</v>
      </c>
      <c r="B69" s="5" t="s">
        <v>115</v>
      </c>
      <c r="C69" s="98" t="s">
        <v>11</v>
      </c>
      <c r="D69" s="98">
        <v>0.3</v>
      </c>
      <c r="E69" s="98">
        <v>0</v>
      </c>
      <c r="F69" s="21">
        <v>0</v>
      </c>
      <c r="G69" s="99" t="s">
        <v>117</v>
      </c>
      <c r="H69" s="76">
        <f>D69*1.9*3299</f>
        <v>1880.4299999999998</v>
      </c>
    </row>
    <row r="70" spans="1:8">
      <c r="A70" s="98">
        <v>7</v>
      </c>
      <c r="B70" s="84" t="s">
        <v>116</v>
      </c>
      <c r="C70" s="85" t="s">
        <v>11</v>
      </c>
      <c r="D70" s="86">
        <v>0.4</v>
      </c>
      <c r="E70" s="85">
        <v>0</v>
      </c>
      <c r="F70" s="82">
        <v>0</v>
      </c>
      <c r="G70" s="85" t="s">
        <v>110</v>
      </c>
      <c r="H70" s="87">
        <f>D70*1.9*2420</f>
        <v>1839.2</v>
      </c>
    </row>
    <row r="71" spans="1:8">
      <c r="A71" s="98">
        <v>8</v>
      </c>
      <c r="B71" s="5" t="s">
        <v>111</v>
      </c>
      <c r="C71" s="98" t="s">
        <v>9</v>
      </c>
      <c r="D71" s="98">
        <v>1</v>
      </c>
      <c r="E71" s="88">
        <v>0</v>
      </c>
      <c r="F71" s="21">
        <f>D71*E71</f>
        <v>0</v>
      </c>
      <c r="G71" s="99" t="s">
        <v>112</v>
      </c>
      <c r="H71" s="43">
        <f>D71*1.9*122</f>
        <v>231.79999999999998</v>
      </c>
    </row>
    <row r="72" spans="1:8">
      <c r="A72" s="98">
        <v>9</v>
      </c>
      <c r="B72" s="5" t="s">
        <v>113</v>
      </c>
      <c r="C72" s="98" t="s">
        <v>9</v>
      </c>
      <c r="D72" s="98">
        <v>1</v>
      </c>
      <c r="E72" s="88">
        <v>0</v>
      </c>
      <c r="F72" s="21">
        <f>D72*E72</f>
        <v>0</v>
      </c>
      <c r="G72" s="99" t="s">
        <v>112</v>
      </c>
      <c r="H72" s="43">
        <f>D72*1.9*122</f>
        <v>231.79999999999998</v>
      </c>
    </row>
    <row r="73" spans="1:8">
      <c r="A73" s="2">
        <v>10</v>
      </c>
      <c r="B73" s="5" t="s">
        <v>13</v>
      </c>
      <c r="C73" s="7"/>
      <c r="D73" s="64"/>
      <c r="E73" s="8"/>
      <c r="F73" s="9">
        <f>F64+F65+F66+F68</f>
        <v>5639</v>
      </c>
      <c r="G73" s="2"/>
      <c r="H73" s="9">
        <f>H64+H65+H66+H69+H70+H71+H72</f>
        <v>5768.2300000000005</v>
      </c>
    </row>
    <row r="74" spans="1:8">
      <c r="A74" s="2"/>
      <c r="B74" s="10" t="s">
        <v>14</v>
      </c>
      <c r="C74" s="11"/>
      <c r="D74" s="63"/>
      <c r="E74" s="12"/>
      <c r="F74" s="9">
        <f>H73</f>
        <v>5768.2300000000005</v>
      </c>
      <c r="G74" s="2"/>
      <c r="H74" s="2"/>
    </row>
    <row r="75" spans="1:8">
      <c r="A75" s="4">
        <v>1</v>
      </c>
      <c r="B75" s="13" t="s">
        <v>15</v>
      </c>
      <c r="C75" s="14"/>
      <c r="D75" s="15"/>
      <c r="E75" s="16"/>
      <c r="F75" s="17">
        <f>H73*20%</f>
        <v>1153.6460000000002</v>
      </c>
      <c r="G75" s="2"/>
      <c r="H75" s="2"/>
    </row>
    <row r="76" spans="1:8">
      <c r="A76" s="4">
        <v>2</v>
      </c>
      <c r="B76" s="18" t="s">
        <v>16</v>
      </c>
      <c r="C76" s="14"/>
      <c r="D76" s="15"/>
      <c r="E76" s="16"/>
      <c r="F76" s="17">
        <f>(F73+F74)*0.02</f>
        <v>228.1446</v>
      </c>
      <c r="G76" s="2"/>
      <c r="H76" s="2"/>
    </row>
    <row r="77" spans="1:8">
      <c r="A77" s="4"/>
      <c r="B77" s="46" t="s">
        <v>19</v>
      </c>
      <c r="C77" s="47"/>
      <c r="D77" s="100"/>
      <c r="E77" s="48"/>
      <c r="F77" s="77">
        <f>F73+F74+F75+F76</f>
        <v>12789.0206</v>
      </c>
      <c r="G77" s="4"/>
      <c r="H77" s="4"/>
    </row>
    <row r="78" spans="1:8">
      <c r="A78" s="4"/>
      <c r="B78" s="46" t="s">
        <v>20</v>
      </c>
      <c r="C78" s="47"/>
      <c r="D78" s="100"/>
      <c r="E78" s="48"/>
      <c r="F78" s="77">
        <f>F77</f>
        <v>12789.0206</v>
      </c>
      <c r="G78" s="4"/>
      <c r="H78" s="4"/>
    </row>
    <row r="79" spans="1:8">
      <c r="A79" s="138" t="s">
        <v>21</v>
      </c>
      <c r="B79" s="138"/>
      <c r="C79" s="138"/>
      <c r="D79" s="138"/>
      <c r="E79" s="138"/>
      <c r="F79" s="138"/>
      <c r="G79" s="138"/>
      <c r="H79" s="138"/>
    </row>
    <row r="80" spans="1:8" ht="25.5">
      <c r="A80" s="97" t="s">
        <v>1</v>
      </c>
      <c r="B80" s="97" t="s">
        <v>2</v>
      </c>
      <c r="C80" s="97" t="s">
        <v>3</v>
      </c>
      <c r="D80" s="97" t="s">
        <v>4</v>
      </c>
      <c r="E80" s="97" t="s">
        <v>5</v>
      </c>
      <c r="F80" s="138" t="s">
        <v>6</v>
      </c>
      <c r="G80" s="138"/>
      <c r="H80" s="138"/>
    </row>
    <row r="81" spans="1:8">
      <c r="A81" s="97"/>
      <c r="B81" s="1" t="s">
        <v>22</v>
      </c>
      <c r="C81" s="98"/>
      <c r="D81" s="97"/>
      <c r="E81" s="97"/>
      <c r="F81" s="138"/>
      <c r="G81" s="138"/>
      <c r="H81" s="138"/>
    </row>
    <row r="82" spans="1:8">
      <c r="A82" s="21">
        <v>1</v>
      </c>
      <c r="B82" s="5" t="s">
        <v>40</v>
      </c>
      <c r="C82" s="98" t="s">
        <v>38</v>
      </c>
      <c r="D82" s="98">
        <v>0</v>
      </c>
      <c r="E82" s="98" t="s">
        <v>133</v>
      </c>
      <c r="F82" s="139">
        <f>D82*0.9*1341</f>
        <v>0</v>
      </c>
      <c r="G82" s="139"/>
      <c r="H82" s="139"/>
    </row>
    <row r="83" spans="1:8">
      <c r="A83" s="21">
        <v>2</v>
      </c>
      <c r="B83" s="5" t="s">
        <v>41</v>
      </c>
      <c r="C83" s="98" t="s">
        <v>38</v>
      </c>
      <c r="D83" s="98">
        <v>1</v>
      </c>
      <c r="E83" s="98" t="s">
        <v>49</v>
      </c>
      <c r="F83" s="139">
        <f>D83*0.9*1166</f>
        <v>1049.4000000000001</v>
      </c>
      <c r="G83" s="139"/>
      <c r="H83" s="139"/>
    </row>
    <row r="84" spans="1:8">
      <c r="A84" s="21">
        <v>3</v>
      </c>
      <c r="B84" s="5" t="s">
        <v>42</v>
      </c>
      <c r="C84" s="98" t="s">
        <v>38</v>
      </c>
      <c r="D84" s="98">
        <v>0</v>
      </c>
      <c r="E84" s="98" t="s">
        <v>50</v>
      </c>
      <c r="F84" s="139">
        <f t="shared" ref="F84:F85" si="9">D84*0.9*1060</f>
        <v>0</v>
      </c>
      <c r="G84" s="139"/>
      <c r="H84" s="139"/>
    </row>
    <row r="85" spans="1:8">
      <c r="A85" s="21">
        <v>4</v>
      </c>
      <c r="B85" s="5" t="s">
        <v>23</v>
      </c>
      <c r="C85" s="98" t="s">
        <v>38</v>
      </c>
      <c r="D85" s="98">
        <v>0</v>
      </c>
      <c r="E85" s="98" t="s">
        <v>50</v>
      </c>
      <c r="F85" s="139">
        <f t="shared" si="9"/>
        <v>0</v>
      </c>
      <c r="G85" s="139"/>
      <c r="H85" s="139"/>
    </row>
    <row r="86" spans="1:8">
      <c r="A86" s="21">
        <v>5</v>
      </c>
      <c r="B86" s="5" t="s">
        <v>12</v>
      </c>
      <c r="C86" s="45"/>
      <c r="D86" s="99"/>
      <c r="E86" s="43"/>
      <c r="F86" s="140">
        <v>4</v>
      </c>
      <c r="G86" s="140"/>
      <c r="H86" s="140"/>
    </row>
    <row r="87" spans="1:8">
      <c r="A87" s="4"/>
      <c r="B87" s="46" t="s">
        <v>24</v>
      </c>
      <c r="C87" s="45"/>
      <c r="D87" s="99"/>
      <c r="E87" s="43"/>
      <c r="F87" s="129">
        <f>SUM(F82:H86)</f>
        <v>1053.4000000000001</v>
      </c>
      <c r="G87" s="130"/>
      <c r="H87" s="130"/>
    </row>
    <row r="88" spans="1:8">
      <c r="A88" s="4">
        <v>6</v>
      </c>
      <c r="B88" s="38" t="s">
        <v>15</v>
      </c>
      <c r="C88" s="45"/>
      <c r="D88" s="99"/>
      <c r="E88" s="43"/>
      <c r="F88" s="141">
        <f>F87*0.2</f>
        <v>210.68000000000004</v>
      </c>
      <c r="G88" s="141"/>
      <c r="H88" s="141"/>
    </row>
    <row r="89" spans="1:8">
      <c r="A89" s="4">
        <v>7</v>
      </c>
      <c r="B89" s="23" t="s">
        <v>16</v>
      </c>
      <c r="C89" s="45"/>
      <c r="D89" s="99"/>
      <c r="E89" s="43"/>
      <c r="F89" s="141">
        <f>(F88+F87)*0.02</f>
        <v>25.281600000000005</v>
      </c>
      <c r="G89" s="141"/>
      <c r="H89" s="141"/>
    </row>
    <row r="90" spans="1:8">
      <c r="A90" s="4"/>
      <c r="B90" s="46" t="s">
        <v>19</v>
      </c>
      <c r="C90" s="47"/>
      <c r="D90" s="100"/>
      <c r="E90" s="48"/>
      <c r="F90" s="129">
        <f>F87+F88+F89</f>
        <v>1289.3616000000002</v>
      </c>
      <c r="G90" s="130"/>
      <c r="H90" s="130"/>
    </row>
    <row r="91" spans="1:8">
      <c r="A91" s="4"/>
      <c r="B91" s="46" t="s">
        <v>20</v>
      </c>
      <c r="C91" s="47"/>
      <c r="D91" s="100"/>
      <c r="E91" s="48"/>
      <c r="F91" s="129">
        <f>F90</f>
        <v>1289.3616000000002</v>
      </c>
      <c r="G91" s="129"/>
      <c r="H91" s="129"/>
    </row>
    <row r="92" spans="1:8">
      <c r="A92" s="24"/>
      <c r="B92" s="25"/>
      <c r="C92" s="26"/>
      <c r="D92" s="27"/>
      <c r="E92" s="28"/>
      <c r="F92" s="27"/>
      <c r="G92" s="27"/>
      <c r="H92" s="27"/>
    </row>
    <row r="93" spans="1:8">
      <c r="B93" s="131" t="s">
        <v>25</v>
      </c>
      <c r="C93" s="131"/>
      <c r="D93" s="131"/>
      <c r="E93" s="131"/>
      <c r="F93" s="131"/>
    </row>
    <row r="94" spans="1:8">
      <c r="B94" s="132" t="s">
        <v>26</v>
      </c>
      <c r="C94" s="132"/>
      <c r="D94" s="132"/>
      <c r="E94" s="132"/>
      <c r="F94" s="132"/>
      <c r="G94" s="29"/>
      <c r="H94" s="29"/>
    </row>
    <row r="95" spans="1:8">
      <c r="B95" s="133" t="s">
        <v>143</v>
      </c>
      <c r="C95" s="134"/>
      <c r="D95" s="134"/>
      <c r="E95" s="134"/>
      <c r="F95" s="134"/>
      <c r="G95" s="134"/>
      <c r="H95" s="135"/>
    </row>
    <row r="96" spans="1:8">
      <c r="B96" s="133" t="s">
        <v>147</v>
      </c>
      <c r="C96" s="134"/>
      <c r="D96" s="134"/>
      <c r="E96" s="134"/>
      <c r="F96" s="134"/>
      <c r="G96" s="134"/>
      <c r="H96" s="135"/>
    </row>
    <row r="97" spans="1:8">
      <c r="B97" s="136" t="s">
        <v>129</v>
      </c>
      <c r="C97" s="136"/>
      <c r="D97" s="136"/>
      <c r="E97" s="136"/>
      <c r="F97" s="136"/>
      <c r="G97" s="136"/>
      <c r="H97" s="136"/>
    </row>
    <row r="98" spans="1:8">
      <c r="B98" s="136" t="s">
        <v>130</v>
      </c>
      <c r="C98" s="136"/>
      <c r="D98" s="136"/>
      <c r="E98" s="136"/>
      <c r="F98" s="136"/>
      <c r="G98" s="136"/>
      <c r="H98" s="136"/>
    </row>
    <row r="99" spans="1:8">
      <c r="B99" s="44"/>
      <c r="C99" s="44"/>
      <c r="D99" s="44"/>
      <c r="E99" s="44"/>
      <c r="F99" s="44"/>
      <c r="G99" s="44"/>
      <c r="H99" s="44"/>
    </row>
    <row r="100" spans="1:8">
      <c r="A100" s="30"/>
      <c r="B100" s="31" t="s">
        <v>77</v>
      </c>
      <c r="C100" s="32"/>
      <c r="D100" s="31"/>
      <c r="E100" s="31"/>
      <c r="F100" s="31"/>
      <c r="G100" s="31"/>
      <c r="H100" s="31"/>
    </row>
    <row r="101" spans="1:8">
      <c r="A101" s="33"/>
      <c r="B101" s="33" t="s">
        <v>27</v>
      </c>
      <c r="C101" s="34"/>
      <c r="D101" s="33"/>
      <c r="E101" s="33"/>
      <c r="F101" s="33"/>
      <c r="G101" s="33"/>
      <c r="H101" s="33"/>
    </row>
    <row r="102" spans="1:8">
      <c r="A102" s="33"/>
      <c r="B102" s="33" t="s">
        <v>28</v>
      </c>
      <c r="C102" s="34"/>
      <c r="D102" s="33"/>
      <c r="E102" s="33"/>
      <c r="F102" s="33"/>
      <c r="G102" s="33"/>
      <c r="H102" s="33"/>
    </row>
    <row r="103" spans="1:8">
      <c r="A103" s="33"/>
      <c r="B103" s="31" t="s">
        <v>29</v>
      </c>
      <c r="C103" s="34"/>
      <c r="D103" s="33"/>
      <c r="E103" s="33"/>
      <c r="F103" s="33"/>
      <c r="G103" s="33"/>
      <c r="H103" s="33"/>
    </row>
    <row r="104" spans="1:8">
      <c r="A104" s="33"/>
      <c r="B104" s="31" t="s">
        <v>30</v>
      </c>
      <c r="C104" s="34"/>
      <c r="D104" s="33"/>
      <c r="E104" s="33"/>
      <c r="F104" s="33"/>
      <c r="G104" s="33"/>
      <c r="H104" s="33"/>
    </row>
    <row r="105" spans="1:8">
      <c r="A105" s="35"/>
      <c r="B105" s="35"/>
      <c r="C105" s="36"/>
      <c r="D105" s="35"/>
      <c r="E105" s="35"/>
      <c r="F105" s="35"/>
      <c r="G105" s="35"/>
      <c r="H105" s="35"/>
    </row>
    <row r="106" spans="1:8">
      <c r="A106" s="37"/>
      <c r="B106" s="137" t="s">
        <v>31</v>
      </c>
      <c r="C106" s="137"/>
      <c r="D106" s="137"/>
      <c r="E106" s="137"/>
      <c r="F106" s="37"/>
      <c r="G106" s="37"/>
      <c r="H106" s="37"/>
    </row>
    <row r="107" spans="1:8">
      <c r="A107" s="37"/>
      <c r="B107" s="38" t="s">
        <v>32</v>
      </c>
      <c r="C107" s="128">
        <f>F78</f>
        <v>12789.0206</v>
      </c>
      <c r="D107" s="128"/>
      <c r="E107" s="37"/>
      <c r="F107" s="37"/>
      <c r="G107" s="37"/>
      <c r="H107" s="37"/>
    </row>
    <row r="108" spans="1:8">
      <c r="A108" s="37"/>
      <c r="B108" s="38" t="s">
        <v>33</v>
      </c>
      <c r="C108" s="128">
        <f>F91</f>
        <v>1289.3616000000002</v>
      </c>
      <c r="D108" s="128"/>
      <c r="E108" s="37"/>
      <c r="F108" s="37"/>
      <c r="G108" s="37"/>
      <c r="H108" s="37"/>
    </row>
    <row r="109" spans="1:8">
      <c r="A109" s="37"/>
      <c r="B109" s="39" t="s">
        <v>34</v>
      </c>
      <c r="C109" s="122">
        <f>SUM(C107:D108)</f>
        <v>14078.3822</v>
      </c>
      <c r="D109" s="123"/>
      <c r="E109" s="37"/>
      <c r="F109" s="37"/>
      <c r="G109" s="37"/>
      <c r="H109" s="37"/>
    </row>
    <row r="110" spans="1:8" ht="57" customHeight="1">
      <c r="A110" s="19"/>
      <c r="B110" s="124" t="s">
        <v>148</v>
      </c>
      <c r="C110" s="124"/>
      <c r="D110" s="124"/>
      <c r="E110" s="124"/>
      <c r="F110" s="124"/>
      <c r="G110" s="124"/>
      <c r="H110" s="124"/>
    </row>
    <row r="111" spans="1:8" ht="37.5" customHeight="1">
      <c r="A111" s="19"/>
      <c r="B111" s="125" t="s">
        <v>35</v>
      </c>
      <c r="C111" s="126"/>
      <c r="D111" s="126"/>
      <c r="E111" s="126"/>
      <c r="F111" s="126"/>
      <c r="G111" s="126"/>
      <c r="H111" s="126"/>
    </row>
    <row r="112" spans="1:8">
      <c r="A112" s="19"/>
      <c r="B112" s="41"/>
      <c r="C112" s="41"/>
      <c r="D112" s="41"/>
      <c r="E112" s="41"/>
      <c r="F112" s="41"/>
      <c r="G112" s="19"/>
      <c r="H112" s="19"/>
    </row>
    <row r="113" spans="1:8">
      <c r="A113" s="19"/>
      <c r="B113" s="19"/>
      <c r="C113" s="20"/>
      <c r="D113" s="19"/>
      <c r="E113" s="19"/>
      <c r="F113" s="19"/>
      <c r="G113" s="19"/>
      <c r="H113" s="19"/>
    </row>
    <row r="114" spans="1:8" ht="43.5" customHeight="1">
      <c r="A114" s="19"/>
      <c r="B114" s="127" t="s">
        <v>138</v>
      </c>
      <c r="C114" s="127"/>
      <c r="D114" s="127"/>
      <c r="E114" s="127"/>
      <c r="F114" s="127"/>
      <c r="G114" s="127"/>
      <c r="H114" s="127"/>
    </row>
  </sheetData>
  <mergeCells count="60">
    <mergeCell ref="C108:D108"/>
    <mergeCell ref="C109:D109"/>
    <mergeCell ref="B110:H110"/>
    <mergeCell ref="B111:H111"/>
    <mergeCell ref="B114:H114"/>
    <mergeCell ref="B96:H96"/>
    <mergeCell ref="B97:H97"/>
    <mergeCell ref="B98:H98"/>
    <mergeCell ref="B106:E106"/>
    <mergeCell ref="C107:D107"/>
    <mergeCell ref="F90:H90"/>
    <mergeCell ref="F91:H91"/>
    <mergeCell ref="B93:F93"/>
    <mergeCell ref="B94:F94"/>
    <mergeCell ref="B95:H95"/>
    <mergeCell ref="F85:H85"/>
    <mergeCell ref="F86:H86"/>
    <mergeCell ref="F87:H87"/>
    <mergeCell ref="F88:H88"/>
    <mergeCell ref="F89:H89"/>
    <mergeCell ref="F80:H80"/>
    <mergeCell ref="F81:H81"/>
    <mergeCell ref="F82:H82"/>
    <mergeCell ref="F83:H83"/>
    <mergeCell ref="F84:H84"/>
    <mergeCell ref="A59:H59"/>
    <mergeCell ref="A60:H60"/>
    <mergeCell ref="A61:H61"/>
    <mergeCell ref="A62:H62"/>
    <mergeCell ref="A79:H79"/>
    <mergeCell ref="A22:H22"/>
    <mergeCell ref="A2:H2"/>
    <mergeCell ref="A3:H3"/>
    <mergeCell ref="A4:H4"/>
    <mergeCell ref="A5:H5"/>
    <mergeCell ref="F28:H28"/>
    <mergeCell ref="F29:H29"/>
    <mergeCell ref="F30:H30"/>
    <mergeCell ref="F31:H31"/>
    <mergeCell ref="F32:H32"/>
    <mergeCell ref="F23:H23"/>
    <mergeCell ref="F24:H24"/>
    <mergeCell ref="F25:H25"/>
    <mergeCell ref="F26:H26"/>
    <mergeCell ref="F27:H27"/>
    <mergeCell ref="B39:H39"/>
    <mergeCell ref="B40:H40"/>
    <mergeCell ref="B41:H41"/>
    <mergeCell ref="B49:E49"/>
    <mergeCell ref="C50:D50"/>
    <mergeCell ref="F33:H33"/>
    <mergeCell ref="F34:H34"/>
    <mergeCell ref="B36:F36"/>
    <mergeCell ref="B37:F37"/>
    <mergeCell ref="B38:H38"/>
    <mergeCell ref="C52:D52"/>
    <mergeCell ref="B53:H53"/>
    <mergeCell ref="B54:H54"/>
    <mergeCell ref="B57:H57"/>
    <mergeCell ref="C51:D51"/>
  </mergeCells>
  <pageMargins left="0.44" right="0.16" top="0.2" bottom="0.19" header="0.17" footer="0.16"/>
  <pageSetup scale="83" fitToHeight="0" orientation="portrait" r:id="rId1"/>
  <rowBreaks count="1" manualBreakCount="1">
    <brk id="2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3"/>
  <sheetViews>
    <sheetView view="pageBreakPreview" zoomScaleSheetLayoutView="100" workbookViewId="0">
      <selection activeCell="B9" sqref="B9:H9"/>
    </sheetView>
  </sheetViews>
  <sheetFormatPr defaultRowHeight="15"/>
  <cols>
    <col min="1" max="1" width="4.28515625" customWidth="1"/>
    <col min="2" max="2" width="51.5703125" customWidth="1"/>
    <col min="5" max="5" width="10.140625" customWidth="1"/>
    <col min="6" max="6" width="10.42578125" customWidth="1"/>
    <col min="7" max="7" width="11.85546875" customWidth="1"/>
    <col min="8" max="8" width="13.28515625" bestFit="1" customWidth="1"/>
    <col min="9" max="9" width="3.140625" customWidth="1"/>
  </cols>
  <sheetData>
    <row r="1" spans="1:15" ht="12" customHeight="1"/>
    <row r="2" spans="1:15" ht="18.75">
      <c r="B2" s="145" t="s">
        <v>104</v>
      </c>
      <c r="C2" s="145"/>
      <c r="D2" s="145"/>
      <c r="E2" s="145"/>
      <c r="F2" s="145"/>
      <c r="G2" s="145"/>
      <c r="H2" s="145"/>
      <c r="I2" s="145"/>
    </row>
    <row r="3" spans="1:15" ht="21.75" customHeight="1">
      <c r="A3" s="142" t="s">
        <v>0</v>
      </c>
      <c r="B3" s="142"/>
      <c r="C3" s="142"/>
      <c r="D3" s="142"/>
      <c r="E3" s="142"/>
      <c r="F3" s="142"/>
      <c r="G3" s="142"/>
      <c r="H3" s="142"/>
    </row>
    <row r="4" spans="1:15" ht="24" customHeight="1">
      <c r="A4" s="143" t="s">
        <v>131</v>
      </c>
      <c r="B4" s="143"/>
      <c r="C4" s="143"/>
      <c r="D4" s="143"/>
      <c r="E4" s="143"/>
      <c r="F4" s="143"/>
      <c r="G4" s="143"/>
      <c r="H4" s="143"/>
    </row>
    <row r="5" spans="1:15" ht="63" customHeight="1">
      <c r="A5" s="144" t="s">
        <v>126</v>
      </c>
      <c r="B5" s="144"/>
      <c r="C5" s="144"/>
      <c r="D5" s="144"/>
      <c r="E5" s="144"/>
      <c r="F5" s="144"/>
      <c r="G5" s="144"/>
      <c r="H5" s="144"/>
    </row>
    <row r="6" spans="1:15" ht="25.5" customHeight="1">
      <c r="A6" s="138" t="s">
        <v>44</v>
      </c>
      <c r="B6" s="138"/>
      <c r="C6" s="138"/>
      <c r="D6" s="138"/>
      <c r="E6" s="138"/>
      <c r="F6" s="138"/>
      <c r="G6" s="138"/>
      <c r="H6" s="138"/>
    </row>
    <row r="7" spans="1:15" ht="39" customHeight="1">
      <c r="A7" s="65" t="s">
        <v>1</v>
      </c>
      <c r="B7" s="65" t="s">
        <v>2</v>
      </c>
      <c r="C7" s="1" t="s">
        <v>3</v>
      </c>
      <c r="D7" s="65" t="s">
        <v>4</v>
      </c>
      <c r="E7" s="65" t="s">
        <v>5</v>
      </c>
      <c r="F7" s="65" t="s">
        <v>6</v>
      </c>
      <c r="G7" s="65" t="s">
        <v>7</v>
      </c>
      <c r="H7" s="3" t="s">
        <v>8</v>
      </c>
    </row>
    <row r="8" spans="1:15" ht="19.5" customHeight="1">
      <c r="A8" s="70">
        <v>1</v>
      </c>
      <c r="B8" s="5" t="s">
        <v>63</v>
      </c>
      <c r="C8" s="79" t="s">
        <v>46</v>
      </c>
      <c r="D8" s="79">
        <v>1</v>
      </c>
      <c r="E8" s="79">
        <v>7153</v>
      </c>
      <c r="F8" s="21">
        <f t="shared" ref="F8:F18" si="0">D8*E8</f>
        <v>7153</v>
      </c>
      <c r="G8" s="78">
        <v>1341</v>
      </c>
      <c r="H8" s="42">
        <f t="shared" ref="H8:H18" si="1">D8*G8</f>
        <v>1341</v>
      </c>
    </row>
    <row r="9" spans="1:15" ht="19.5" customHeight="1">
      <c r="A9" s="70">
        <v>2</v>
      </c>
      <c r="B9" s="5" t="s">
        <v>64</v>
      </c>
      <c r="C9" s="79" t="s">
        <v>46</v>
      </c>
      <c r="D9" s="79">
        <v>0</v>
      </c>
      <c r="E9" s="79">
        <v>4276</v>
      </c>
      <c r="F9" s="21">
        <f t="shared" si="0"/>
        <v>0</v>
      </c>
      <c r="G9" s="78">
        <v>1341</v>
      </c>
      <c r="H9" s="42">
        <f t="shared" si="1"/>
        <v>0</v>
      </c>
    </row>
    <row r="10" spans="1:15" ht="19.5" customHeight="1">
      <c r="A10" s="79">
        <v>3</v>
      </c>
      <c r="B10" s="5" t="s">
        <v>105</v>
      </c>
      <c r="C10" s="79" t="s">
        <v>46</v>
      </c>
      <c r="D10" s="80">
        <v>0</v>
      </c>
      <c r="E10" s="81">
        <v>5306</v>
      </c>
      <c r="F10" s="82">
        <f t="shared" si="0"/>
        <v>0</v>
      </c>
      <c r="G10" s="78">
        <v>1072</v>
      </c>
      <c r="H10" s="42">
        <f t="shared" si="1"/>
        <v>0</v>
      </c>
    </row>
    <row r="11" spans="1:15" ht="19.5" customHeight="1">
      <c r="A11" s="79">
        <v>4</v>
      </c>
      <c r="B11" s="5" t="s">
        <v>106</v>
      </c>
      <c r="C11" s="79" t="s">
        <v>46</v>
      </c>
      <c r="D11" s="80">
        <v>0</v>
      </c>
      <c r="E11" s="81">
        <v>3578</v>
      </c>
      <c r="F11" s="82">
        <f t="shared" si="0"/>
        <v>0</v>
      </c>
      <c r="G11" s="78">
        <v>1072</v>
      </c>
      <c r="H11" s="42">
        <f t="shared" si="1"/>
        <v>0</v>
      </c>
    </row>
    <row r="12" spans="1:15" ht="42.75" customHeight="1">
      <c r="A12" s="79">
        <v>5</v>
      </c>
      <c r="B12" s="5" t="s">
        <v>76</v>
      </c>
      <c r="C12" s="79" t="s">
        <v>10</v>
      </c>
      <c r="D12" s="79">
        <v>2</v>
      </c>
      <c r="E12" s="79">
        <v>668</v>
      </c>
      <c r="F12" s="21">
        <f t="shared" si="0"/>
        <v>1336</v>
      </c>
      <c r="G12" s="78">
        <v>122</v>
      </c>
      <c r="H12" s="42">
        <f t="shared" si="1"/>
        <v>244</v>
      </c>
    </row>
    <row r="13" spans="1:15" ht="30.75" customHeight="1">
      <c r="A13" s="79">
        <v>6</v>
      </c>
      <c r="B13" s="5" t="s">
        <v>51</v>
      </c>
      <c r="C13" s="79" t="s">
        <v>10</v>
      </c>
      <c r="D13" s="79">
        <v>0</v>
      </c>
      <c r="E13" s="79">
        <v>439</v>
      </c>
      <c r="F13" s="21">
        <f t="shared" si="0"/>
        <v>0</v>
      </c>
      <c r="G13" s="78">
        <v>122</v>
      </c>
      <c r="H13" s="42">
        <f t="shared" si="1"/>
        <v>0</v>
      </c>
      <c r="O13">
        <f>45*6*3</f>
        <v>810</v>
      </c>
    </row>
    <row r="14" spans="1:15" ht="18.75" customHeight="1">
      <c r="A14" s="79">
        <v>7</v>
      </c>
      <c r="B14" s="5" t="s">
        <v>45</v>
      </c>
      <c r="C14" s="79" t="s">
        <v>46</v>
      </c>
      <c r="D14" s="79">
        <v>6</v>
      </c>
      <c r="E14" s="79">
        <v>221</v>
      </c>
      <c r="F14" s="21">
        <f t="shared" si="0"/>
        <v>1326</v>
      </c>
      <c r="G14" s="78">
        <v>0</v>
      </c>
      <c r="H14" s="42">
        <f t="shared" si="1"/>
        <v>0</v>
      </c>
      <c r="O14">
        <f>45*6*2</f>
        <v>540</v>
      </c>
    </row>
    <row r="15" spans="1:15" ht="29.25" customHeight="1">
      <c r="A15" s="79">
        <v>8</v>
      </c>
      <c r="B15" s="5" t="s">
        <v>47</v>
      </c>
      <c r="C15" s="79" t="s">
        <v>46</v>
      </c>
      <c r="D15" s="79">
        <v>0</v>
      </c>
      <c r="E15" s="79">
        <v>202</v>
      </c>
      <c r="F15" s="21">
        <f t="shared" si="0"/>
        <v>0</v>
      </c>
      <c r="G15" s="78">
        <v>0</v>
      </c>
      <c r="H15" s="42">
        <f t="shared" si="1"/>
        <v>0</v>
      </c>
    </row>
    <row r="16" spans="1:15">
      <c r="A16" s="79">
        <v>9</v>
      </c>
      <c r="B16" s="5" t="s">
        <v>107</v>
      </c>
      <c r="C16" s="79" t="s">
        <v>46</v>
      </c>
      <c r="D16" s="80">
        <v>0</v>
      </c>
      <c r="E16" s="81">
        <v>65</v>
      </c>
      <c r="F16" s="82">
        <f t="shared" si="0"/>
        <v>0</v>
      </c>
      <c r="G16" s="78">
        <v>0</v>
      </c>
      <c r="H16" s="42">
        <f t="shared" si="1"/>
        <v>0</v>
      </c>
    </row>
    <row r="17" spans="1:8">
      <c r="A17" s="79">
        <v>10</v>
      </c>
      <c r="B17" s="5" t="s">
        <v>108</v>
      </c>
      <c r="C17" s="79" t="s">
        <v>46</v>
      </c>
      <c r="D17" s="80">
        <v>0</v>
      </c>
      <c r="E17" s="81">
        <v>25</v>
      </c>
      <c r="F17" s="82">
        <f t="shared" si="0"/>
        <v>0</v>
      </c>
      <c r="G17" s="78">
        <v>0</v>
      </c>
      <c r="H17" s="42">
        <f t="shared" si="1"/>
        <v>0</v>
      </c>
    </row>
    <row r="18" spans="1:8">
      <c r="A18" s="79">
        <v>11</v>
      </c>
      <c r="B18" s="5" t="s">
        <v>48</v>
      </c>
      <c r="C18" s="79" t="s">
        <v>10</v>
      </c>
      <c r="D18" s="79">
        <v>0</v>
      </c>
      <c r="E18" s="79">
        <v>1209</v>
      </c>
      <c r="F18" s="21">
        <f t="shared" si="0"/>
        <v>0</v>
      </c>
      <c r="G18" s="78">
        <v>448</v>
      </c>
      <c r="H18" s="42">
        <f t="shared" si="1"/>
        <v>0</v>
      </c>
    </row>
    <row r="19" spans="1:8" hidden="1">
      <c r="A19" s="79">
        <v>12</v>
      </c>
      <c r="B19" s="5" t="s">
        <v>65</v>
      </c>
      <c r="C19" s="72" t="s">
        <v>67</v>
      </c>
      <c r="D19" s="72">
        <v>0</v>
      </c>
      <c r="E19" s="72">
        <v>63.292999999999999</v>
      </c>
      <c r="F19" s="21">
        <f t="shared" ref="F19:F26" si="2">D19*E19</f>
        <v>0</v>
      </c>
      <c r="G19" s="74">
        <v>391</v>
      </c>
      <c r="H19" s="42">
        <f t="shared" ref="H19:H26" si="3">D19*G19</f>
        <v>0</v>
      </c>
    </row>
    <row r="20" spans="1:8" hidden="1">
      <c r="A20" s="79">
        <v>13</v>
      </c>
      <c r="B20" s="5" t="s">
        <v>66</v>
      </c>
      <c r="C20" s="72" t="s">
        <v>67</v>
      </c>
      <c r="D20" s="72">
        <v>0</v>
      </c>
      <c r="E20" s="72">
        <v>65.137</v>
      </c>
      <c r="F20" s="21">
        <f t="shared" si="2"/>
        <v>0</v>
      </c>
      <c r="G20" s="74">
        <v>392</v>
      </c>
      <c r="H20" s="42">
        <f t="shared" si="3"/>
        <v>0</v>
      </c>
    </row>
    <row r="21" spans="1:8">
      <c r="A21" s="79">
        <v>14</v>
      </c>
      <c r="B21" s="5" t="s">
        <v>92</v>
      </c>
      <c r="C21" s="79" t="s">
        <v>93</v>
      </c>
      <c r="D21" s="79">
        <v>5.0000000000000001E-3</v>
      </c>
      <c r="E21" s="79">
        <v>102592</v>
      </c>
      <c r="F21" s="75">
        <f t="shared" si="2"/>
        <v>512.96</v>
      </c>
      <c r="G21" s="78">
        <v>0</v>
      </c>
      <c r="H21" s="42">
        <f t="shared" si="3"/>
        <v>0</v>
      </c>
    </row>
    <row r="22" spans="1:8" ht="19.5" customHeight="1">
      <c r="A22" s="79">
        <v>15</v>
      </c>
      <c r="B22" s="83" t="s">
        <v>94</v>
      </c>
      <c r="C22" s="72" t="s">
        <v>95</v>
      </c>
      <c r="D22" s="72">
        <v>15</v>
      </c>
      <c r="E22" s="72">
        <v>77.849999999999994</v>
      </c>
      <c r="F22" s="21">
        <f t="shared" si="2"/>
        <v>1167.75</v>
      </c>
      <c r="G22" s="74">
        <v>0</v>
      </c>
      <c r="H22" s="42">
        <f t="shared" si="3"/>
        <v>0</v>
      </c>
    </row>
    <row r="23" spans="1:8" ht="19.5" customHeight="1">
      <c r="A23" s="79">
        <v>16</v>
      </c>
      <c r="B23" s="83" t="s">
        <v>66</v>
      </c>
      <c r="C23" s="72" t="s">
        <v>95</v>
      </c>
      <c r="D23" s="72">
        <v>0</v>
      </c>
      <c r="E23" s="72">
        <v>80.12</v>
      </c>
      <c r="F23" s="21">
        <f t="shared" si="2"/>
        <v>0</v>
      </c>
      <c r="G23" s="74">
        <v>0</v>
      </c>
      <c r="H23" s="42">
        <f t="shared" si="3"/>
        <v>0</v>
      </c>
    </row>
    <row r="24" spans="1:8" ht="19.5" customHeight="1">
      <c r="A24" s="79">
        <v>17</v>
      </c>
      <c r="B24" s="5" t="s">
        <v>96</v>
      </c>
      <c r="C24" s="79" t="s">
        <v>11</v>
      </c>
      <c r="D24" s="79">
        <v>0</v>
      </c>
      <c r="E24" s="79">
        <v>61515</v>
      </c>
      <c r="F24" s="21">
        <f t="shared" si="2"/>
        <v>0</v>
      </c>
      <c r="G24" s="78">
        <v>3299</v>
      </c>
      <c r="H24" s="42">
        <f t="shared" si="3"/>
        <v>0</v>
      </c>
    </row>
    <row r="25" spans="1:8" ht="19.5" customHeight="1">
      <c r="A25" s="79">
        <v>18</v>
      </c>
      <c r="B25" s="5" t="s">
        <v>109</v>
      </c>
      <c r="C25" s="79" t="s">
        <v>11</v>
      </c>
      <c r="D25" s="79">
        <v>0</v>
      </c>
      <c r="E25" s="79">
        <v>37018</v>
      </c>
      <c r="F25" s="21">
        <f t="shared" si="2"/>
        <v>0</v>
      </c>
      <c r="G25" s="78">
        <v>2420</v>
      </c>
      <c r="H25" s="42">
        <f t="shared" si="3"/>
        <v>0</v>
      </c>
    </row>
    <row r="26" spans="1:8" ht="19.5" customHeight="1">
      <c r="A26" s="79">
        <v>19</v>
      </c>
      <c r="B26" s="5" t="s">
        <v>97</v>
      </c>
      <c r="C26" s="79" t="s">
        <v>46</v>
      </c>
      <c r="D26" s="79">
        <v>0</v>
      </c>
      <c r="E26" s="79">
        <v>248</v>
      </c>
      <c r="F26" s="21">
        <f t="shared" si="2"/>
        <v>0</v>
      </c>
      <c r="G26" s="78">
        <v>70</v>
      </c>
      <c r="H26" s="42">
        <f t="shared" si="3"/>
        <v>0</v>
      </c>
    </row>
    <row r="27" spans="1:8">
      <c r="A27" s="79">
        <v>20</v>
      </c>
      <c r="B27" s="5" t="s">
        <v>115</v>
      </c>
      <c r="C27" s="79" t="s">
        <v>11</v>
      </c>
      <c r="D27" s="79">
        <v>0.15</v>
      </c>
      <c r="E27" s="79">
        <v>0</v>
      </c>
      <c r="F27" s="21">
        <v>0</v>
      </c>
      <c r="G27" s="78" t="s">
        <v>117</v>
      </c>
      <c r="H27" s="76">
        <f>D27*1.9*3299</f>
        <v>940.21499999999992</v>
      </c>
    </row>
    <row r="28" spans="1:8">
      <c r="A28" s="79">
        <v>21</v>
      </c>
      <c r="B28" s="84" t="s">
        <v>116</v>
      </c>
      <c r="C28" s="85" t="s">
        <v>11</v>
      </c>
      <c r="D28" s="86">
        <v>0.4</v>
      </c>
      <c r="E28" s="85">
        <v>0</v>
      </c>
      <c r="F28" s="82">
        <v>0</v>
      </c>
      <c r="G28" s="85" t="s">
        <v>110</v>
      </c>
      <c r="H28" s="87">
        <f>D28*1.9*2420</f>
        <v>1839.2</v>
      </c>
    </row>
    <row r="29" spans="1:8" ht="19.5" customHeight="1">
      <c r="A29" s="79">
        <v>22</v>
      </c>
      <c r="B29" s="5" t="s">
        <v>111</v>
      </c>
      <c r="C29" s="79" t="s">
        <v>9</v>
      </c>
      <c r="D29" s="79">
        <v>2</v>
      </c>
      <c r="E29" s="88">
        <v>0</v>
      </c>
      <c r="F29" s="21">
        <f>D29*E29</f>
        <v>0</v>
      </c>
      <c r="G29" s="78" t="s">
        <v>112</v>
      </c>
      <c r="H29" s="43">
        <f>D29*1.9*122</f>
        <v>463.59999999999997</v>
      </c>
    </row>
    <row r="30" spans="1:8" ht="19.5" customHeight="1">
      <c r="A30" s="79">
        <v>23</v>
      </c>
      <c r="B30" s="5" t="s">
        <v>113</v>
      </c>
      <c r="C30" s="79" t="s">
        <v>9</v>
      </c>
      <c r="D30" s="79">
        <v>2</v>
      </c>
      <c r="E30" s="88">
        <v>0</v>
      </c>
      <c r="F30" s="21">
        <f>D30*E30</f>
        <v>0</v>
      </c>
      <c r="G30" s="78" t="s">
        <v>112</v>
      </c>
      <c r="H30" s="43">
        <f>D30*1.9*122</f>
        <v>463.59999999999997</v>
      </c>
    </row>
    <row r="31" spans="1:8" ht="19.5" customHeight="1">
      <c r="A31" s="79">
        <v>24</v>
      </c>
      <c r="B31" s="5" t="s">
        <v>114</v>
      </c>
      <c r="C31" s="79" t="s">
        <v>9</v>
      </c>
      <c r="D31" s="79">
        <v>0</v>
      </c>
      <c r="E31" s="88">
        <v>0</v>
      </c>
      <c r="F31" s="21">
        <f>D31*E31</f>
        <v>0</v>
      </c>
      <c r="G31" s="78" t="s">
        <v>112</v>
      </c>
      <c r="H31" s="43">
        <f>D31*1.9*122</f>
        <v>0</v>
      </c>
    </row>
    <row r="32" spans="1:8" ht="21.75" customHeight="1">
      <c r="A32" s="79">
        <v>25</v>
      </c>
      <c r="B32" s="5" t="s">
        <v>78</v>
      </c>
      <c r="C32" s="72" t="s">
        <v>10</v>
      </c>
      <c r="D32" s="72">
        <v>1</v>
      </c>
      <c r="E32" s="72">
        <v>0</v>
      </c>
      <c r="F32" s="21">
        <v>0</v>
      </c>
      <c r="G32" s="74" t="s">
        <v>121</v>
      </c>
      <c r="H32" s="42">
        <f>D32*1.9*1286</f>
        <v>2443.4</v>
      </c>
    </row>
    <row r="33" spans="1:16" ht="35.25" customHeight="1">
      <c r="A33" s="79">
        <v>26</v>
      </c>
      <c r="B33" s="5" t="s">
        <v>74</v>
      </c>
      <c r="C33" s="72" t="s">
        <v>9</v>
      </c>
      <c r="D33" s="72">
        <v>1</v>
      </c>
      <c r="E33" s="72">
        <v>0</v>
      </c>
      <c r="F33" s="21">
        <v>0</v>
      </c>
      <c r="G33" s="74" t="s">
        <v>122</v>
      </c>
      <c r="H33" s="42">
        <f>D33*1.9*863</f>
        <v>1639.6999999999998</v>
      </c>
      <c r="N33">
        <f>0.81+0.24</f>
        <v>1.05</v>
      </c>
    </row>
    <row r="34" spans="1:16">
      <c r="A34" s="79">
        <v>27</v>
      </c>
      <c r="B34" s="5" t="s">
        <v>68</v>
      </c>
      <c r="C34" s="72" t="s">
        <v>9</v>
      </c>
      <c r="D34" s="72">
        <v>1</v>
      </c>
      <c r="E34" s="72">
        <v>0</v>
      </c>
      <c r="F34" s="21">
        <v>0</v>
      </c>
      <c r="G34" s="74" t="s">
        <v>123</v>
      </c>
      <c r="H34" s="42">
        <f>D34*1.9*260</f>
        <v>494</v>
      </c>
    </row>
    <row r="35" spans="1:16" ht="30.75" hidden="1" customHeight="1">
      <c r="A35" s="79">
        <v>28</v>
      </c>
      <c r="B35" s="5" t="s">
        <v>75</v>
      </c>
      <c r="C35" s="72" t="s">
        <v>10</v>
      </c>
      <c r="D35" s="72">
        <v>0</v>
      </c>
      <c r="E35" s="72">
        <v>0</v>
      </c>
      <c r="F35" s="21">
        <v>0</v>
      </c>
      <c r="G35" s="74" t="s">
        <v>69</v>
      </c>
      <c r="H35" s="42">
        <f>D35*1.9*694</f>
        <v>0</v>
      </c>
    </row>
    <row r="36" spans="1:16" s="6" customFormat="1" ht="30.75" customHeight="1">
      <c r="A36" s="79">
        <v>29</v>
      </c>
      <c r="B36" s="5" t="s">
        <v>136</v>
      </c>
      <c r="C36" s="72" t="s">
        <v>73</v>
      </c>
      <c r="D36" s="72">
        <v>1</v>
      </c>
      <c r="E36" s="72">
        <v>0</v>
      </c>
      <c r="F36" s="21">
        <v>0</v>
      </c>
      <c r="G36" s="74">
        <v>1032</v>
      </c>
      <c r="H36" s="42">
        <f>G36*D36</f>
        <v>1032</v>
      </c>
    </row>
    <row r="37" spans="1:16" ht="18.75" customHeight="1">
      <c r="A37" s="79">
        <v>30</v>
      </c>
      <c r="B37" s="5" t="s">
        <v>70</v>
      </c>
      <c r="C37" s="72" t="s">
        <v>73</v>
      </c>
      <c r="D37" s="72">
        <v>1</v>
      </c>
      <c r="E37" s="72">
        <v>0</v>
      </c>
      <c r="F37" s="21">
        <v>0</v>
      </c>
      <c r="G37" s="74" t="s">
        <v>124</v>
      </c>
      <c r="H37" s="42">
        <f>D37*1.9*90</f>
        <v>171</v>
      </c>
      <c r="M37" s="71" t="e">
        <f>H8+H9+H12+H13+H14+H15+H18+H19+H20+#REF!+#REF!+#REF!+#REF!+H32+H33+H34+H35+#REF!+H36+H37+H38+H40+H41</f>
        <v>#REF!</v>
      </c>
      <c r="P37" t="s">
        <v>91</v>
      </c>
    </row>
    <row r="38" spans="1:16" ht="18.75" customHeight="1">
      <c r="A38" s="79">
        <v>31</v>
      </c>
      <c r="B38" s="84" t="s">
        <v>71</v>
      </c>
      <c r="C38" s="79" t="s">
        <v>9</v>
      </c>
      <c r="D38" s="79">
        <v>2</v>
      </c>
      <c r="E38" s="81">
        <v>0</v>
      </c>
      <c r="F38" s="82">
        <v>0</v>
      </c>
      <c r="G38" s="85" t="s">
        <v>118</v>
      </c>
      <c r="H38" s="43">
        <f>D38*0.75*1072</f>
        <v>1608</v>
      </c>
    </row>
    <row r="39" spans="1:16" ht="18.75" customHeight="1">
      <c r="A39" s="79">
        <v>32</v>
      </c>
      <c r="B39" s="84" t="s">
        <v>119</v>
      </c>
      <c r="C39" s="79" t="s">
        <v>11</v>
      </c>
      <c r="D39" s="79">
        <v>0.2</v>
      </c>
      <c r="E39" s="81"/>
      <c r="F39" s="82"/>
      <c r="G39" s="89">
        <v>1369</v>
      </c>
      <c r="H39" s="43">
        <f>G39*D39</f>
        <v>273.8</v>
      </c>
    </row>
    <row r="40" spans="1:16" ht="19.5" customHeight="1">
      <c r="A40" s="79">
        <v>33</v>
      </c>
      <c r="B40" s="5" t="s">
        <v>72</v>
      </c>
      <c r="C40" s="79" t="s">
        <v>9</v>
      </c>
      <c r="D40" s="79">
        <v>2</v>
      </c>
      <c r="E40" s="81">
        <v>0</v>
      </c>
      <c r="F40" s="82">
        <v>0</v>
      </c>
      <c r="G40" s="90">
        <v>215</v>
      </c>
      <c r="H40" s="42">
        <f>D40*G40</f>
        <v>430</v>
      </c>
    </row>
    <row r="41" spans="1:16" ht="19.5" customHeight="1">
      <c r="A41" s="79">
        <v>34</v>
      </c>
      <c r="B41" s="38" t="s">
        <v>39</v>
      </c>
      <c r="C41" s="79" t="s">
        <v>9</v>
      </c>
      <c r="D41" s="79">
        <v>2</v>
      </c>
      <c r="E41" s="81">
        <v>0</v>
      </c>
      <c r="F41" s="82">
        <v>0</v>
      </c>
      <c r="G41" s="89">
        <v>106</v>
      </c>
      <c r="H41" s="91">
        <f>G41*D41</f>
        <v>212</v>
      </c>
    </row>
    <row r="42" spans="1:16" ht="19.5" customHeight="1">
      <c r="A42" s="79">
        <v>35</v>
      </c>
      <c r="B42" s="38" t="s">
        <v>120</v>
      </c>
      <c r="C42" s="79" t="s">
        <v>9</v>
      </c>
      <c r="D42" s="79">
        <v>4</v>
      </c>
      <c r="E42" s="81">
        <v>0</v>
      </c>
      <c r="F42" s="82">
        <v>0</v>
      </c>
      <c r="G42" s="89">
        <v>79</v>
      </c>
      <c r="H42" s="91">
        <f>G42*D42</f>
        <v>316</v>
      </c>
    </row>
    <row r="43" spans="1:16" ht="19.5" customHeight="1">
      <c r="A43" s="79">
        <v>36</v>
      </c>
      <c r="B43" s="5" t="s">
        <v>101</v>
      </c>
      <c r="C43" s="72"/>
      <c r="D43" s="72"/>
      <c r="E43" s="72"/>
      <c r="F43" s="21">
        <v>0</v>
      </c>
      <c r="G43" s="74"/>
      <c r="H43" s="42">
        <v>3515</v>
      </c>
    </row>
    <row r="44" spans="1:16" s="6" customFormat="1" ht="18.75" customHeight="1">
      <c r="A44" s="79">
        <v>37</v>
      </c>
      <c r="B44" s="5" t="s">
        <v>12</v>
      </c>
      <c r="C44" s="72"/>
      <c r="D44" s="72"/>
      <c r="E44" s="72"/>
      <c r="F44" s="21">
        <v>6</v>
      </c>
      <c r="G44" s="74"/>
      <c r="H44" s="42">
        <v>7</v>
      </c>
    </row>
    <row r="45" spans="1:16" ht="21" customHeight="1">
      <c r="A45" s="2"/>
      <c r="B45" s="5" t="s">
        <v>13</v>
      </c>
      <c r="C45" s="7"/>
      <c r="D45" s="64"/>
      <c r="E45" s="8"/>
      <c r="F45" s="9">
        <f>SUM(F8:F44)</f>
        <v>11501.71</v>
      </c>
      <c r="G45" s="2"/>
      <c r="H45" s="9">
        <f>SUM(H8:H44)</f>
        <v>17433.514999999999</v>
      </c>
      <c r="L45">
        <v>14058</v>
      </c>
    </row>
    <row r="46" spans="1:16">
      <c r="A46" s="2"/>
      <c r="B46" s="10" t="s">
        <v>14</v>
      </c>
      <c r="C46" s="11"/>
      <c r="D46" s="63"/>
      <c r="E46" s="12"/>
      <c r="F46" s="9">
        <f>H45</f>
        <v>17433.514999999999</v>
      </c>
      <c r="G46" s="2"/>
      <c r="H46" s="2"/>
      <c r="L46">
        <f>L45*0.25</f>
        <v>3514.5</v>
      </c>
    </row>
    <row r="47" spans="1:16" ht="21" customHeight="1">
      <c r="A47" s="4">
        <v>1</v>
      </c>
      <c r="B47" s="13" t="s">
        <v>15</v>
      </c>
      <c r="C47" s="14"/>
      <c r="D47" s="15"/>
      <c r="E47" s="16"/>
      <c r="F47" s="17">
        <f>F46*0.2</f>
        <v>3486.703</v>
      </c>
      <c r="G47" s="2"/>
      <c r="H47" s="2"/>
    </row>
    <row r="48" spans="1:16" ht="21" customHeight="1">
      <c r="A48" s="4">
        <v>2</v>
      </c>
      <c r="B48" s="18" t="s">
        <v>16</v>
      </c>
      <c r="C48" s="14"/>
      <c r="D48" s="15"/>
      <c r="E48" s="16"/>
      <c r="F48" s="17">
        <f>(F45+F46)*0.02</f>
        <v>578.70449999999994</v>
      </c>
      <c r="G48" s="2"/>
      <c r="H48" s="2"/>
    </row>
    <row r="49" spans="1:8" s="6" customFormat="1" ht="21" customHeight="1">
      <c r="A49" s="4">
        <v>3</v>
      </c>
      <c r="B49" s="18" t="s">
        <v>43</v>
      </c>
      <c r="C49" s="14"/>
      <c r="D49" s="15"/>
      <c r="E49" s="16"/>
      <c r="F49" s="17">
        <f>F46*0.18</f>
        <v>3138.0326999999997</v>
      </c>
      <c r="G49" s="4"/>
      <c r="H49" s="4"/>
    </row>
    <row r="50" spans="1:8" ht="28.5" customHeight="1">
      <c r="A50" s="4">
        <v>4</v>
      </c>
      <c r="B50" s="18" t="s">
        <v>17</v>
      </c>
      <c r="C50" s="14"/>
      <c r="D50" s="15"/>
      <c r="E50" s="16"/>
      <c r="F50" s="17">
        <f>F45*0.02</f>
        <v>230.0342</v>
      </c>
      <c r="G50" s="2"/>
      <c r="H50" s="2"/>
    </row>
    <row r="51" spans="1:8" ht="21" customHeight="1">
      <c r="A51" s="4">
        <v>5</v>
      </c>
      <c r="B51" s="13" t="s">
        <v>18</v>
      </c>
      <c r="C51" s="14"/>
      <c r="D51" s="15"/>
      <c r="E51" s="16"/>
      <c r="F51" s="17">
        <f>F46*0.1836</f>
        <v>3200.7933539999999</v>
      </c>
      <c r="G51" s="2"/>
      <c r="H51" s="2"/>
    </row>
    <row r="52" spans="1:8" s="6" customFormat="1" ht="18" customHeight="1">
      <c r="A52" s="4"/>
      <c r="B52" s="46" t="s">
        <v>19</v>
      </c>
      <c r="C52" s="47"/>
      <c r="D52" s="73"/>
      <c r="E52" s="48"/>
      <c r="F52" s="77">
        <f>F45+F46+F47+F48+F49+F50+F51</f>
        <v>39569.492754000006</v>
      </c>
      <c r="G52" s="4"/>
      <c r="H52" s="4"/>
    </row>
    <row r="53" spans="1:8" s="6" customFormat="1" ht="18" customHeight="1">
      <c r="A53" s="4"/>
      <c r="B53" s="46" t="s">
        <v>20</v>
      </c>
      <c r="C53" s="47"/>
      <c r="D53" s="73"/>
      <c r="E53" s="48"/>
      <c r="F53" s="77">
        <f>F52</f>
        <v>39569.492754000006</v>
      </c>
      <c r="G53" s="4"/>
      <c r="H53" s="4"/>
    </row>
    <row r="54" spans="1:8">
      <c r="A54" s="138" t="s">
        <v>21</v>
      </c>
      <c r="B54" s="138"/>
      <c r="C54" s="138"/>
      <c r="D54" s="138"/>
      <c r="E54" s="138"/>
      <c r="F54" s="138"/>
      <c r="G54" s="138"/>
      <c r="H54" s="138"/>
    </row>
    <row r="55" spans="1:8" ht="25.5">
      <c r="A55" s="65" t="s">
        <v>1</v>
      </c>
      <c r="B55" s="65" t="s">
        <v>2</v>
      </c>
      <c r="C55" s="65" t="s">
        <v>3</v>
      </c>
      <c r="D55" s="65" t="s">
        <v>4</v>
      </c>
      <c r="E55" s="65" t="s">
        <v>5</v>
      </c>
      <c r="F55" s="138" t="s">
        <v>6</v>
      </c>
      <c r="G55" s="138"/>
      <c r="H55" s="138"/>
    </row>
    <row r="56" spans="1:8">
      <c r="A56" s="65"/>
      <c r="B56" s="1" t="s">
        <v>22</v>
      </c>
      <c r="C56" s="66"/>
      <c r="D56" s="65"/>
      <c r="E56" s="65"/>
      <c r="F56" s="138"/>
      <c r="G56" s="138"/>
      <c r="H56" s="138"/>
    </row>
    <row r="57" spans="1:8" ht="20.25" customHeight="1">
      <c r="A57" s="21">
        <v>1</v>
      </c>
      <c r="B57" s="5" t="s">
        <v>40</v>
      </c>
      <c r="C57" s="66" t="s">
        <v>38</v>
      </c>
      <c r="D57" s="66">
        <v>1</v>
      </c>
      <c r="E57" s="66" t="s">
        <v>133</v>
      </c>
      <c r="F57" s="139">
        <f>D57*0.9*1341</f>
        <v>1206.9000000000001</v>
      </c>
      <c r="G57" s="139"/>
      <c r="H57" s="139"/>
    </row>
    <row r="58" spans="1:8" ht="18.75" customHeight="1">
      <c r="A58" s="21">
        <v>2</v>
      </c>
      <c r="B58" s="5" t="s">
        <v>41</v>
      </c>
      <c r="C58" s="66" t="s">
        <v>38</v>
      </c>
      <c r="D58" s="66">
        <v>0</v>
      </c>
      <c r="E58" s="66" t="s">
        <v>49</v>
      </c>
      <c r="F58" s="139">
        <f>D58*0.9*1166</f>
        <v>0</v>
      </c>
      <c r="G58" s="139"/>
      <c r="H58" s="139"/>
    </row>
    <row r="59" spans="1:8" ht="20.25" customHeight="1">
      <c r="A59" s="21">
        <v>3</v>
      </c>
      <c r="B59" s="5" t="s">
        <v>42</v>
      </c>
      <c r="C59" s="66" t="s">
        <v>38</v>
      </c>
      <c r="D59" s="66">
        <v>0</v>
      </c>
      <c r="E59" s="66" t="s">
        <v>50</v>
      </c>
      <c r="F59" s="139">
        <f t="shared" ref="F59:F60" si="4">D59*0.9*1060</f>
        <v>0</v>
      </c>
      <c r="G59" s="139"/>
      <c r="H59" s="139"/>
    </row>
    <row r="60" spans="1:8" s="22" customFormat="1" ht="20.25" customHeight="1">
      <c r="A60" s="21">
        <v>4</v>
      </c>
      <c r="B60" s="5" t="s">
        <v>23</v>
      </c>
      <c r="C60" s="66" t="s">
        <v>38</v>
      </c>
      <c r="D60" s="66">
        <v>0</v>
      </c>
      <c r="E60" s="66" t="s">
        <v>50</v>
      </c>
      <c r="F60" s="139">
        <f t="shared" si="4"/>
        <v>0</v>
      </c>
      <c r="G60" s="139"/>
      <c r="H60" s="139"/>
    </row>
    <row r="61" spans="1:8" ht="20.25" customHeight="1">
      <c r="A61" s="21">
        <v>5</v>
      </c>
      <c r="B61" s="5" t="s">
        <v>12</v>
      </c>
      <c r="C61" s="45"/>
      <c r="D61" s="68"/>
      <c r="E61" s="43"/>
      <c r="F61" s="140">
        <v>4</v>
      </c>
      <c r="G61" s="140"/>
      <c r="H61" s="140"/>
    </row>
    <row r="62" spans="1:8" ht="18.75" customHeight="1">
      <c r="A62" s="4"/>
      <c r="B62" s="46" t="s">
        <v>24</v>
      </c>
      <c r="C62" s="45"/>
      <c r="D62" s="68"/>
      <c r="E62" s="43"/>
      <c r="F62" s="129">
        <f>SUM(F57:H61)</f>
        <v>1210.9000000000001</v>
      </c>
      <c r="G62" s="130"/>
      <c r="H62" s="130"/>
    </row>
    <row r="63" spans="1:8" ht="19.5" customHeight="1">
      <c r="A63" s="4">
        <v>6</v>
      </c>
      <c r="B63" s="38" t="s">
        <v>15</v>
      </c>
      <c r="C63" s="45"/>
      <c r="D63" s="68"/>
      <c r="E63" s="43"/>
      <c r="F63" s="141">
        <f>F62*0.2</f>
        <v>242.18000000000004</v>
      </c>
      <c r="G63" s="141"/>
      <c r="H63" s="141"/>
    </row>
    <row r="64" spans="1:8" ht="19.5" customHeight="1">
      <c r="A64" s="4">
        <v>7</v>
      </c>
      <c r="B64" s="23" t="s">
        <v>16</v>
      </c>
      <c r="C64" s="45"/>
      <c r="D64" s="68"/>
      <c r="E64" s="43"/>
      <c r="F64" s="141">
        <f>(F63+F62)*0.02</f>
        <v>29.061600000000002</v>
      </c>
      <c r="G64" s="141"/>
      <c r="H64" s="141"/>
    </row>
    <row r="65" spans="1:8" ht="19.5" customHeight="1">
      <c r="A65" s="4">
        <v>8</v>
      </c>
      <c r="B65" s="18" t="s">
        <v>43</v>
      </c>
      <c r="C65" s="45"/>
      <c r="D65" s="68"/>
      <c r="E65" s="43"/>
      <c r="F65" s="146">
        <f>F62*0.18</f>
        <v>217.96200000000002</v>
      </c>
      <c r="G65" s="147"/>
      <c r="H65" s="148"/>
    </row>
    <row r="66" spans="1:8" ht="30.75" customHeight="1">
      <c r="A66" s="4">
        <v>9</v>
      </c>
      <c r="B66" s="23" t="s">
        <v>17</v>
      </c>
      <c r="C66" s="45"/>
      <c r="D66" s="68"/>
      <c r="E66" s="43"/>
      <c r="F66" s="149">
        <v>0</v>
      </c>
      <c r="G66" s="150"/>
      <c r="H66" s="151"/>
    </row>
    <row r="67" spans="1:8" ht="22.5" customHeight="1">
      <c r="A67" s="4">
        <v>10</v>
      </c>
      <c r="B67" s="38" t="s">
        <v>18</v>
      </c>
      <c r="C67" s="45"/>
      <c r="D67" s="68"/>
      <c r="E67" s="43"/>
      <c r="F67" s="146">
        <f>F62*0.1836</f>
        <v>222.32124000000005</v>
      </c>
      <c r="G67" s="147"/>
      <c r="H67" s="148"/>
    </row>
    <row r="68" spans="1:8">
      <c r="A68" s="4"/>
      <c r="B68" s="46" t="s">
        <v>19</v>
      </c>
      <c r="C68" s="47"/>
      <c r="D68" s="67"/>
      <c r="E68" s="48"/>
      <c r="F68" s="129">
        <f>F62+F63+F64+F65+F66+F67</f>
        <v>1922.4248400000001</v>
      </c>
      <c r="G68" s="130"/>
      <c r="H68" s="130"/>
    </row>
    <row r="69" spans="1:8">
      <c r="A69" s="4"/>
      <c r="B69" s="46" t="s">
        <v>20</v>
      </c>
      <c r="C69" s="47"/>
      <c r="D69" s="67"/>
      <c r="E69" s="48"/>
      <c r="F69" s="129">
        <f>F68</f>
        <v>1922.4248400000001</v>
      </c>
      <c r="G69" s="129"/>
      <c r="H69" s="129"/>
    </row>
    <row r="70" spans="1:8">
      <c r="A70" s="24"/>
      <c r="B70" s="25"/>
      <c r="C70" s="26"/>
      <c r="D70" s="27"/>
      <c r="E70" s="28"/>
      <c r="F70" s="27"/>
      <c r="G70" s="27"/>
      <c r="H70" s="27"/>
    </row>
    <row r="71" spans="1:8">
      <c r="B71" s="131" t="s">
        <v>25</v>
      </c>
      <c r="C71" s="131"/>
      <c r="D71" s="131"/>
      <c r="E71" s="131"/>
      <c r="F71" s="131"/>
    </row>
    <row r="72" spans="1:8">
      <c r="B72" s="132" t="s">
        <v>26</v>
      </c>
      <c r="C72" s="132"/>
      <c r="D72" s="132"/>
      <c r="E72" s="132"/>
      <c r="F72" s="132"/>
      <c r="G72" s="29"/>
      <c r="H72" s="29"/>
    </row>
    <row r="73" spans="1:8" ht="20.25" customHeight="1">
      <c r="B73" s="133" t="s">
        <v>90</v>
      </c>
      <c r="C73" s="134"/>
      <c r="D73" s="134"/>
      <c r="E73" s="134"/>
      <c r="F73" s="134"/>
      <c r="G73" s="134"/>
      <c r="H73" s="135"/>
    </row>
    <row r="74" spans="1:8" ht="20.25" customHeight="1">
      <c r="B74" s="133" t="s">
        <v>128</v>
      </c>
      <c r="C74" s="134"/>
      <c r="D74" s="134"/>
      <c r="E74" s="134"/>
      <c r="F74" s="134"/>
      <c r="G74" s="134"/>
      <c r="H74" s="135"/>
    </row>
    <row r="75" spans="1:8" ht="20.25" customHeight="1">
      <c r="B75" s="136" t="s">
        <v>129</v>
      </c>
      <c r="C75" s="136"/>
      <c r="D75" s="136"/>
      <c r="E75" s="136"/>
      <c r="F75" s="136"/>
      <c r="G75" s="136"/>
      <c r="H75" s="136"/>
    </row>
    <row r="76" spans="1:8" ht="20.25" customHeight="1">
      <c r="B76" s="136" t="s">
        <v>130</v>
      </c>
      <c r="C76" s="136"/>
      <c r="D76" s="136"/>
      <c r="E76" s="136"/>
      <c r="F76" s="136"/>
      <c r="G76" s="136"/>
      <c r="H76" s="136"/>
    </row>
    <row r="77" spans="1:8" ht="21" customHeight="1">
      <c r="B77" s="44"/>
      <c r="C77" s="44"/>
      <c r="D77" s="44"/>
      <c r="E77" s="44"/>
      <c r="F77" s="44"/>
      <c r="G77" s="44"/>
      <c r="H77" s="44"/>
    </row>
    <row r="78" spans="1:8" s="6" customFormat="1" ht="19.5" customHeight="1">
      <c r="A78" s="30"/>
      <c r="B78" s="31" t="s">
        <v>77</v>
      </c>
      <c r="C78" s="32"/>
      <c r="D78" s="31"/>
      <c r="E78" s="31"/>
      <c r="F78" s="31"/>
      <c r="G78" s="31"/>
      <c r="H78" s="31"/>
    </row>
    <row r="79" spans="1:8" s="6" customFormat="1" ht="19.5" customHeight="1">
      <c r="A79" s="33"/>
      <c r="B79" s="33" t="s">
        <v>27</v>
      </c>
      <c r="C79" s="34"/>
      <c r="D79" s="33"/>
      <c r="E79" s="33"/>
      <c r="F79" s="33"/>
      <c r="G79" s="33"/>
      <c r="H79" s="33"/>
    </row>
    <row r="80" spans="1:8" s="6" customFormat="1" ht="19.5" customHeight="1">
      <c r="A80" s="33"/>
      <c r="B80" s="33" t="s">
        <v>28</v>
      </c>
      <c r="C80" s="34"/>
      <c r="D80" s="33"/>
      <c r="E80" s="33"/>
      <c r="F80" s="33"/>
      <c r="G80" s="33"/>
      <c r="H80" s="33"/>
    </row>
    <row r="81" spans="1:12" s="6" customFormat="1" ht="19.5" customHeight="1">
      <c r="A81" s="33"/>
      <c r="B81" s="31" t="s">
        <v>29</v>
      </c>
      <c r="C81" s="34"/>
      <c r="D81" s="33"/>
      <c r="E81" s="33"/>
      <c r="F81" s="33"/>
      <c r="G81" s="33"/>
      <c r="H81" s="33"/>
    </row>
    <row r="82" spans="1:12" s="6" customFormat="1" ht="19.5" customHeight="1">
      <c r="A82" s="33"/>
      <c r="B82" s="31" t="s">
        <v>30</v>
      </c>
      <c r="C82" s="34"/>
      <c r="D82" s="33"/>
      <c r="E82" s="33"/>
      <c r="F82" s="33"/>
      <c r="G82" s="33"/>
      <c r="H82" s="33"/>
    </row>
    <row r="83" spans="1:12">
      <c r="A83" s="35"/>
      <c r="B83" s="35"/>
      <c r="C83" s="36"/>
      <c r="D83" s="35"/>
      <c r="E83" s="35"/>
      <c r="F83" s="35"/>
      <c r="G83" s="35"/>
      <c r="H83" s="35"/>
    </row>
    <row r="84" spans="1:12" s="6" customFormat="1">
      <c r="A84" s="37"/>
      <c r="B84" s="137" t="s">
        <v>31</v>
      </c>
      <c r="C84" s="137"/>
      <c r="D84" s="137"/>
      <c r="E84" s="137"/>
      <c r="F84" s="37"/>
      <c r="G84" s="37"/>
      <c r="H84" s="37"/>
    </row>
    <row r="85" spans="1:12" s="6" customFormat="1" ht="21.75" customHeight="1">
      <c r="A85" s="37"/>
      <c r="B85" s="38" t="s">
        <v>32</v>
      </c>
      <c r="C85" s="128">
        <f>F53</f>
        <v>39569.492754000006</v>
      </c>
      <c r="D85" s="128"/>
      <c r="E85" s="37"/>
      <c r="F85" s="37"/>
      <c r="G85" s="37"/>
      <c r="H85" s="37"/>
    </row>
    <row r="86" spans="1:12" s="6" customFormat="1" ht="21.75" customHeight="1">
      <c r="A86" s="37"/>
      <c r="B86" s="38" t="s">
        <v>33</v>
      </c>
      <c r="C86" s="128">
        <f>F69</f>
        <v>1922.4248400000001</v>
      </c>
      <c r="D86" s="128"/>
      <c r="E86" s="37"/>
      <c r="F86" s="37"/>
      <c r="G86" s="37"/>
      <c r="H86" s="37"/>
      <c r="L86" s="6" t="s">
        <v>132</v>
      </c>
    </row>
    <row r="87" spans="1:12" s="6" customFormat="1" ht="21.75" customHeight="1">
      <c r="A87" s="37"/>
      <c r="B87" s="39" t="s">
        <v>34</v>
      </c>
      <c r="C87" s="122">
        <f>SUM(C85:D86)</f>
        <v>41491.917594000006</v>
      </c>
      <c r="D87" s="123"/>
      <c r="E87" s="37"/>
      <c r="F87" s="37"/>
      <c r="G87" s="37"/>
      <c r="H87" s="37"/>
    </row>
    <row r="88" spans="1:12" ht="54.75" customHeight="1">
      <c r="A88" s="19"/>
      <c r="B88" s="124" t="s">
        <v>134</v>
      </c>
      <c r="C88" s="124"/>
      <c r="D88" s="124"/>
      <c r="E88" s="124"/>
      <c r="F88" s="124"/>
      <c r="G88" s="124"/>
      <c r="H88" s="124"/>
    </row>
    <row r="89" spans="1:12" ht="87" customHeight="1">
      <c r="A89" s="40"/>
      <c r="B89" s="152" t="s">
        <v>135</v>
      </c>
      <c r="C89" s="153"/>
      <c r="D89" s="153"/>
      <c r="E89" s="153"/>
      <c r="F89" s="153"/>
      <c r="G89" s="153"/>
      <c r="H89" s="153"/>
    </row>
    <row r="90" spans="1:12" ht="43.5" customHeight="1">
      <c r="A90" s="19"/>
      <c r="B90" s="125" t="s">
        <v>35</v>
      </c>
      <c r="C90" s="126"/>
      <c r="D90" s="126"/>
      <c r="E90" s="126"/>
      <c r="F90" s="126"/>
      <c r="G90" s="126"/>
      <c r="H90" s="126"/>
    </row>
    <row r="91" spans="1:12">
      <c r="A91" s="19"/>
      <c r="B91" s="41"/>
      <c r="C91" s="41"/>
      <c r="D91" s="41"/>
      <c r="E91" s="41"/>
      <c r="F91" s="41"/>
      <c r="G91" s="19"/>
      <c r="H91" s="19"/>
    </row>
    <row r="92" spans="1:12">
      <c r="A92" s="19"/>
      <c r="B92" s="19"/>
      <c r="C92" s="20"/>
      <c r="D92" s="19"/>
      <c r="E92" s="19"/>
      <c r="F92" s="19"/>
      <c r="G92" s="19"/>
      <c r="H92" s="19"/>
    </row>
    <row r="93" spans="1:12" ht="57.75" customHeight="1">
      <c r="A93" s="19"/>
      <c r="B93" s="127" t="s">
        <v>127</v>
      </c>
      <c r="C93" s="127"/>
      <c r="D93" s="127"/>
      <c r="E93" s="127"/>
      <c r="F93" s="127"/>
      <c r="G93" s="127"/>
      <c r="H93" s="127"/>
    </row>
  </sheetData>
  <mergeCells count="35">
    <mergeCell ref="B93:H93"/>
    <mergeCell ref="C85:D85"/>
    <mergeCell ref="C86:D86"/>
    <mergeCell ref="C87:D87"/>
    <mergeCell ref="B88:H88"/>
    <mergeCell ref="B89:H89"/>
    <mergeCell ref="B90:H90"/>
    <mergeCell ref="B84:E84"/>
    <mergeCell ref="F62:H62"/>
    <mergeCell ref="F63:H63"/>
    <mergeCell ref="F64:H64"/>
    <mergeCell ref="F65:H65"/>
    <mergeCell ref="F66:H66"/>
    <mergeCell ref="F67:H67"/>
    <mergeCell ref="B73:H73"/>
    <mergeCell ref="B75:H75"/>
    <mergeCell ref="B76:H76"/>
    <mergeCell ref="F68:H68"/>
    <mergeCell ref="F69:H69"/>
    <mergeCell ref="B71:F71"/>
    <mergeCell ref="B72:F72"/>
    <mergeCell ref="B74:H74"/>
    <mergeCell ref="B2:I2"/>
    <mergeCell ref="F61:H61"/>
    <mergeCell ref="A3:H3"/>
    <mergeCell ref="A4:H4"/>
    <mergeCell ref="A5:H5"/>
    <mergeCell ref="A6:H6"/>
    <mergeCell ref="A54:H54"/>
    <mergeCell ref="F55:H55"/>
    <mergeCell ref="F56:H56"/>
    <mergeCell ref="F57:H57"/>
    <mergeCell ref="F58:H58"/>
    <mergeCell ref="F59:H59"/>
    <mergeCell ref="F60:H60"/>
  </mergeCells>
  <pageMargins left="0.17" right="0.16" top="0.2" bottom="0.19" header="0.17" footer="0.16"/>
  <pageSetup scale="72" orientation="portrait" r:id="rId1"/>
  <rowBreaks count="1" manualBreakCount="1">
    <brk id="5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dk kopplu tc structure dama (2</vt:lpstr>
      <vt:lpstr>CV 16.05.2019</vt:lpstr>
      <vt:lpstr>photos</vt:lpstr>
      <vt:lpstr>Sheet1</vt:lpstr>
      <vt:lpstr>dk kopplu tc structure damage</vt:lpstr>
      <vt:lpstr>Channemgere 20.09.2020</vt:lpstr>
      <vt:lpstr>'Channemgere 20.09.2020'!Print_Area</vt:lpstr>
      <vt:lpstr>'CV 16.05.2019'!Print_Area</vt:lpstr>
      <vt:lpstr>'dk kopplu tc structure dama (2'!Print_Area</vt:lpstr>
      <vt:lpstr>'dk kopplu tc structure damage'!Print_Area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2022-10-19T02:08:25Z</dcterms:modified>
</cp:coreProperties>
</file>